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2018 Mid-Term Rate App Update\1 Models\Models Filed Jun 30th\"/>
    </mc:Choice>
  </mc:AlternateContent>
  <bookViews>
    <workbookView xWindow="0" yWindow="0" windowWidth="28800" windowHeight="13335" tabRatio="890"/>
  </bookViews>
  <sheets>
    <sheet name="App.2-W_(Resi)" sheetId="3" r:id="rId1"/>
    <sheet name="App.2-W_(GS&lt;50 KW)" sheetId="4" r:id="rId2"/>
    <sheet name="App.2-W_GS 50-999 KW" sheetId="5" r:id="rId3"/>
    <sheet name="App.2-W_Bill Impacts &lt;4999 KW" sheetId="6" r:id="rId4"/>
    <sheet name="App.2-W_Bill Impacts &gt;5000 KW" sheetId="7" r:id="rId5"/>
    <sheet name="App.2-W_Bill Impacts StreetLite" sheetId="8" r:id="rId6"/>
    <sheet name="App.2-W_Unmetered" sheetId="9" r:id="rId7"/>
    <sheet name="App.2-W_Bill Impacts Sentinels" sheetId="10" r:id="rId8"/>
    <sheet name="App.2-W_(Resi non-RPP)" sheetId="1" r:id="rId9"/>
    <sheet name="App.2-W_(GS&lt;50 KW) (non-RPP)" sheetId="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BI_LDCLIST">'[1]3. Rate Class Selection'!$B$19:$B$21</definedName>
    <definedName name="contactf" localSheetId="1">#REF!</definedName>
    <definedName name="contactf" localSheetId="9">#REF!</definedName>
    <definedName name="contactf" localSheetId="8">#REF!</definedName>
    <definedName name="contactf" localSheetId="3">#REF!</definedName>
    <definedName name="contactf" localSheetId="4">#REF!</definedName>
    <definedName name="contactf" localSheetId="7">#REF!</definedName>
    <definedName name="contactf" localSheetId="5">#REF!</definedName>
    <definedName name="contactf" localSheetId="2">#REF!</definedName>
    <definedName name="contactf" localSheetId="6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1">#REF!</definedName>
    <definedName name="Incr2000" localSheetId="9">#REF!</definedName>
    <definedName name="Incr2000" localSheetId="8">#REF!</definedName>
    <definedName name="Incr2000" localSheetId="3">#REF!</definedName>
    <definedName name="Incr2000" localSheetId="4">#REF!</definedName>
    <definedName name="Incr2000" localSheetId="7">#REF!</definedName>
    <definedName name="Incr2000" localSheetId="5">#REF!</definedName>
    <definedName name="Incr2000" localSheetId="2">#REF!</definedName>
    <definedName name="Incr2000" localSheetId="6">#REF!</definedName>
    <definedName name="Incr2000">#REF!</definedName>
    <definedName name="LDC_LIST">[4]lists!$AM$1:$AM$80</definedName>
    <definedName name="LIMIT" localSheetId="1">#REF!</definedName>
    <definedName name="LIMIT" localSheetId="9">#REF!</definedName>
    <definedName name="LIMIT" localSheetId="8">#REF!</definedName>
    <definedName name="LIMIT" localSheetId="3">#REF!</definedName>
    <definedName name="LIMIT" localSheetId="4">#REF!</definedName>
    <definedName name="LIMIT" localSheetId="7">#REF!</definedName>
    <definedName name="LIMIT" localSheetId="5">#REF!</definedName>
    <definedName name="LIMIT" localSheetId="2">#REF!</definedName>
    <definedName name="LIMIT" localSheetId="6">#REF!</definedName>
    <definedName name="LIMIT">#REF!</definedName>
    <definedName name="LossFactors">[2]lists!$L$2:$L$15</definedName>
    <definedName name="man_beg_bud" localSheetId="1">#REF!</definedName>
    <definedName name="man_beg_bud" localSheetId="9">#REF!</definedName>
    <definedName name="man_beg_bud" localSheetId="8">#REF!</definedName>
    <definedName name="man_beg_bud" localSheetId="3">#REF!</definedName>
    <definedName name="man_beg_bud" localSheetId="4">#REF!</definedName>
    <definedName name="man_beg_bud" localSheetId="7">#REF!</definedName>
    <definedName name="man_beg_bud" localSheetId="5">#REF!</definedName>
    <definedName name="man_beg_bud" localSheetId="2">#REF!</definedName>
    <definedName name="man_beg_bud" localSheetId="6">#REF!</definedName>
    <definedName name="man_beg_bud">#REF!</definedName>
    <definedName name="man_end_bud" localSheetId="1">#REF!</definedName>
    <definedName name="man_end_bud" localSheetId="9">#REF!</definedName>
    <definedName name="man_end_bud" localSheetId="8">#REF!</definedName>
    <definedName name="man_end_bud" localSheetId="3">#REF!</definedName>
    <definedName name="man_end_bud" localSheetId="4">#REF!</definedName>
    <definedName name="man_end_bud" localSheetId="7">#REF!</definedName>
    <definedName name="man_end_bud" localSheetId="5">#REF!</definedName>
    <definedName name="man_end_bud" localSheetId="2">#REF!</definedName>
    <definedName name="man_end_bud" localSheetId="6">#REF!</definedName>
    <definedName name="man_end_bud">#REF!</definedName>
    <definedName name="man12ACT" localSheetId="1">#REF!</definedName>
    <definedName name="man12ACT" localSheetId="9">#REF!</definedName>
    <definedName name="man12ACT" localSheetId="8">#REF!</definedName>
    <definedName name="man12ACT" localSheetId="3">#REF!</definedName>
    <definedName name="man12ACT" localSheetId="4">#REF!</definedName>
    <definedName name="man12ACT" localSheetId="7">#REF!</definedName>
    <definedName name="man12ACT" localSheetId="5">#REF!</definedName>
    <definedName name="man12ACT" localSheetId="2">#REF!</definedName>
    <definedName name="man12ACT" localSheetId="6">#REF!</definedName>
    <definedName name="man12ACT">#REF!</definedName>
    <definedName name="MANBUD" localSheetId="1">#REF!</definedName>
    <definedName name="MANBUD" localSheetId="9">#REF!</definedName>
    <definedName name="MANBUD" localSheetId="8">#REF!</definedName>
    <definedName name="MANBUD" localSheetId="3">#REF!</definedName>
    <definedName name="MANBUD" localSheetId="4">#REF!</definedName>
    <definedName name="MANBUD" localSheetId="7">#REF!</definedName>
    <definedName name="MANBUD" localSheetId="5">#REF!</definedName>
    <definedName name="MANBUD" localSheetId="2">#REF!</definedName>
    <definedName name="MANBUD" localSheetId="6">#REF!</definedName>
    <definedName name="MANBUD">#REF!</definedName>
    <definedName name="manCYACT" localSheetId="1">#REF!</definedName>
    <definedName name="manCYACT" localSheetId="9">#REF!</definedName>
    <definedName name="manCYACT" localSheetId="8">#REF!</definedName>
    <definedName name="manCYACT" localSheetId="3">#REF!</definedName>
    <definedName name="manCYACT" localSheetId="4">#REF!</definedName>
    <definedName name="manCYACT" localSheetId="7">#REF!</definedName>
    <definedName name="manCYACT" localSheetId="5">#REF!</definedName>
    <definedName name="manCYACT" localSheetId="2">#REF!</definedName>
    <definedName name="manCYACT" localSheetId="6">#REF!</definedName>
    <definedName name="manCYACT">#REF!</definedName>
    <definedName name="manCYBUD" localSheetId="1">#REF!</definedName>
    <definedName name="manCYBUD" localSheetId="9">#REF!</definedName>
    <definedName name="manCYBUD" localSheetId="8">#REF!</definedName>
    <definedName name="manCYBUD" localSheetId="3">#REF!</definedName>
    <definedName name="manCYBUD" localSheetId="4">#REF!</definedName>
    <definedName name="manCYBUD" localSheetId="7">#REF!</definedName>
    <definedName name="manCYBUD" localSheetId="5">#REF!</definedName>
    <definedName name="manCYBUD" localSheetId="2">#REF!</definedName>
    <definedName name="manCYBUD" localSheetId="6">#REF!</definedName>
    <definedName name="manCYBUD">#REF!</definedName>
    <definedName name="manCYF" localSheetId="1">#REF!</definedName>
    <definedName name="manCYF" localSheetId="9">#REF!</definedName>
    <definedName name="manCYF" localSheetId="8">#REF!</definedName>
    <definedName name="manCYF" localSheetId="3">#REF!</definedName>
    <definedName name="manCYF" localSheetId="4">#REF!</definedName>
    <definedName name="manCYF" localSheetId="7">#REF!</definedName>
    <definedName name="manCYF" localSheetId="5">#REF!</definedName>
    <definedName name="manCYF" localSheetId="2">#REF!</definedName>
    <definedName name="manCYF" localSheetId="6">#REF!</definedName>
    <definedName name="manCYF">#REF!</definedName>
    <definedName name="MANEND" localSheetId="1">#REF!</definedName>
    <definedName name="MANEND" localSheetId="9">#REF!</definedName>
    <definedName name="MANEND" localSheetId="8">#REF!</definedName>
    <definedName name="MANEND" localSheetId="3">#REF!</definedName>
    <definedName name="MANEND" localSheetId="4">#REF!</definedName>
    <definedName name="MANEND" localSheetId="7">#REF!</definedName>
    <definedName name="MANEND" localSheetId="5">#REF!</definedName>
    <definedName name="MANEND" localSheetId="2">#REF!</definedName>
    <definedName name="MANEND" localSheetId="6">#REF!</definedName>
    <definedName name="MANEND">#REF!</definedName>
    <definedName name="manNYbud" localSheetId="1">#REF!</definedName>
    <definedName name="manNYbud" localSheetId="9">#REF!</definedName>
    <definedName name="manNYbud" localSheetId="8">#REF!</definedName>
    <definedName name="manNYbud" localSheetId="3">#REF!</definedName>
    <definedName name="manNYbud" localSheetId="4">#REF!</definedName>
    <definedName name="manNYbud" localSheetId="7">#REF!</definedName>
    <definedName name="manNYbud" localSheetId="5">#REF!</definedName>
    <definedName name="manNYbud" localSheetId="2">#REF!</definedName>
    <definedName name="manNYbud" localSheetId="6">#REF!</definedName>
    <definedName name="manNYbud">#REF!</definedName>
    <definedName name="manpower_costs" localSheetId="1">#REF!</definedName>
    <definedName name="manpower_costs" localSheetId="9">#REF!</definedName>
    <definedName name="manpower_costs" localSheetId="8">#REF!</definedName>
    <definedName name="manpower_costs" localSheetId="3">#REF!</definedName>
    <definedName name="manpower_costs" localSheetId="4">#REF!</definedName>
    <definedName name="manpower_costs" localSheetId="7">#REF!</definedName>
    <definedName name="manpower_costs" localSheetId="5">#REF!</definedName>
    <definedName name="manpower_costs" localSheetId="2">#REF!</definedName>
    <definedName name="manpower_costs" localSheetId="6">#REF!</definedName>
    <definedName name="manpower_costs">#REF!</definedName>
    <definedName name="manPYACT" localSheetId="1">#REF!</definedName>
    <definedName name="manPYACT" localSheetId="9">#REF!</definedName>
    <definedName name="manPYACT" localSheetId="8">#REF!</definedName>
    <definedName name="manPYACT" localSheetId="3">#REF!</definedName>
    <definedName name="manPYACT" localSheetId="4">#REF!</definedName>
    <definedName name="manPYACT" localSheetId="7">#REF!</definedName>
    <definedName name="manPYACT" localSheetId="5">#REF!</definedName>
    <definedName name="manPYACT" localSheetId="2">#REF!</definedName>
    <definedName name="manPYACT" localSheetId="6">#REF!</definedName>
    <definedName name="manPYACT">#REF!</definedName>
    <definedName name="MANSTART" localSheetId="1">#REF!</definedName>
    <definedName name="MANSTART" localSheetId="9">#REF!</definedName>
    <definedName name="MANSTART" localSheetId="8">#REF!</definedName>
    <definedName name="MANSTART" localSheetId="3">#REF!</definedName>
    <definedName name="MANSTART" localSheetId="4">#REF!</definedName>
    <definedName name="MANSTART" localSheetId="7">#REF!</definedName>
    <definedName name="MANSTART" localSheetId="5">#REF!</definedName>
    <definedName name="MANSTART" localSheetId="2">#REF!</definedName>
    <definedName name="MANSTART" localSheetId="6">#REF!</definedName>
    <definedName name="MANSTART">#REF!</definedName>
    <definedName name="mat_beg_bud" localSheetId="1">#REF!</definedName>
    <definedName name="mat_beg_bud" localSheetId="9">#REF!</definedName>
    <definedName name="mat_beg_bud" localSheetId="8">#REF!</definedName>
    <definedName name="mat_beg_bud" localSheetId="3">#REF!</definedName>
    <definedName name="mat_beg_bud" localSheetId="4">#REF!</definedName>
    <definedName name="mat_beg_bud" localSheetId="7">#REF!</definedName>
    <definedName name="mat_beg_bud" localSheetId="5">#REF!</definedName>
    <definedName name="mat_beg_bud" localSheetId="2">#REF!</definedName>
    <definedName name="mat_beg_bud" localSheetId="6">#REF!</definedName>
    <definedName name="mat_beg_bud">#REF!</definedName>
    <definedName name="mat_end_bud" localSheetId="1">#REF!</definedName>
    <definedName name="mat_end_bud" localSheetId="9">#REF!</definedName>
    <definedName name="mat_end_bud" localSheetId="8">#REF!</definedName>
    <definedName name="mat_end_bud" localSheetId="3">#REF!</definedName>
    <definedName name="mat_end_bud" localSheetId="4">#REF!</definedName>
    <definedName name="mat_end_bud" localSheetId="7">#REF!</definedName>
    <definedName name="mat_end_bud" localSheetId="5">#REF!</definedName>
    <definedName name="mat_end_bud" localSheetId="2">#REF!</definedName>
    <definedName name="mat_end_bud" localSheetId="6">#REF!</definedName>
    <definedName name="mat_end_bud">#REF!</definedName>
    <definedName name="mat12ACT" localSheetId="1">#REF!</definedName>
    <definedName name="mat12ACT" localSheetId="9">#REF!</definedName>
    <definedName name="mat12ACT" localSheetId="8">#REF!</definedName>
    <definedName name="mat12ACT" localSheetId="3">#REF!</definedName>
    <definedName name="mat12ACT" localSheetId="4">#REF!</definedName>
    <definedName name="mat12ACT" localSheetId="7">#REF!</definedName>
    <definedName name="mat12ACT" localSheetId="5">#REF!</definedName>
    <definedName name="mat12ACT" localSheetId="2">#REF!</definedName>
    <definedName name="mat12ACT" localSheetId="6">#REF!</definedName>
    <definedName name="mat12ACT">#REF!</definedName>
    <definedName name="MATBUD" localSheetId="1">#REF!</definedName>
    <definedName name="MATBUD" localSheetId="9">#REF!</definedName>
    <definedName name="MATBUD" localSheetId="8">#REF!</definedName>
    <definedName name="MATBUD" localSheetId="3">#REF!</definedName>
    <definedName name="MATBUD" localSheetId="4">#REF!</definedName>
    <definedName name="MATBUD" localSheetId="7">#REF!</definedName>
    <definedName name="MATBUD" localSheetId="5">#REF!</definedName>
    <definedName name="MATBUD" localSheetId="2">#REF!</definedName>
    <definedName name="MATBUD" localSheetId="6">#REF!</definedName>
    <definedName name="MATBUD">#REF!</definedName>
    <definedName name="matCYACT" localSheetId="1">#REF!</definedName>
    <definedName name="matCYACT" localSheetId="9">#REF!</definedName>
    <definedName name="matCYACT" localSheetId="8">#REF!</definedName>
    <definedName name="matCYACT" localSheetId="3">#REF!</definedName>
    <definedName name="matCYACT" localSheetId="4">#REF!</definedName>
    <definedName name="matCYACT" localSheetId="7">#REF!</definedName>
    <definedName name="matCYACT" localSheetId="5">#REF!</definedName>
    <definedName name="matCYACT" localSheetId="2">#REF!</definedName>
    <definedName name="matCYACT" localSheetId="6">#REF!</definedName>
    <definedName name="matCYACT">#REF!</definedName>
    <definedName name="matCYBUD" localSheetId="1">#REF!</definedName>
    <definedName name="matCYBUD" localSheetId="9">#REF!</definedName>
    <definedName name="matCYBUD" localSheetId="8">#REF!</definedName>
    <definedName name="matCYBUD" localSheetId="3">#REF!</definedName>
    <definedName name="matCYBUD" localSheetId="4">#REF!</definedName>
    <definedName name="matCYBUD" localSheetId="7">#REF!</definedName>
    <definedName name="matCYBUD" localSheetId="5">#REF!</definedName>
    <definedName name="matCYBUD" localSheetId="2">#REF!</definedName>
    <definedName name="matCYBUD" localSheetId="6">#REF!</definedName>
    <definedName name="matCYBUD">#REF!</definedName>
    <definedName name="matCYF" localSheetId="1">#REF!</definedName>
    <definedName name="matCYF" localSheetId="9">#REF!</definedName>
    <definedName name="matCYF" localSheetId="8">#REF!</definedName>
    <definedName name="matCYF" localSheetId="3">#REF!</definedName>
    <definedName name="matCYF" localSheetId="4">#REF!</definedName>
    <definedName name="matCYF" localSheetId="7">#REF!</definedName>
    <definedName name="matCYF" localSheetId="5">#REF!</definedName>
    <definedName name="matCYF" localSheetId="2">#REF!</definedName>
    <definedName name="matCYF" localSheetId="6">#REF!</definedName>
    <definedName name="matCYF">#REF!</definedName>
    <definedName name="MATEND" localSheetId="1">#REF!</definedName>
    <definedName name="MATEND" localSheetId="9">#REF!</definedName>
    <definedName name="MATEND" localSheetId="8">#REF!</definedName>
    <definedName name="MATEND" localSheetId="3">#REF!</definedName>
    <definedName name="MATEND" localSheetId="4">#REF!</definedName>
    <definedName name="MATEND" localSheetId="7">#REF!</definedName>
    <definedName name="MATEND" localSheetId="5">#REF!</definedName>
    <definedName name="MATEND" localSheetId="2">#REF!</definedName>
    <definedName name="MATEND" localSheetId="6">#REF!</definedName>
    <definedName name="MATEND">#REF!</definedName>
    <definedName name="material_costs" localSheetId="1">#REF!</definedName>
    <definedName name="material_costs" localSheetId="9">#REF!</definedName>
    <definedName name="material_costs" localSheetId="8">#REF!</definedName>
    <definedName name="material_costs" localSheetId="3">#REF!</definedName>
    <definedName name="material_costs" localSheetId="4">#REF!</definedName>
    <definedName name="material_costs" localSheetId="7">#REF!</definedName>
    <definedName name="material_costs" localSheetId="5">#REF!</definedName>
    <definedName name="material_costs" localSheetId="2">#REF!</definedName>
    <definedName name="material_costs" localSheetId="6">#REF!</definedName>
    <definedName name="material_costs">#REF!</definedName>
    <definedName name="matNYbud" localSheetId="1">#REF!</definedName>
    <definedName name="matNYbud" localSheetId="9">#REF!</definedName>
    <definedName name="matNYbud" localSheetId="8">#REF!</definedName>
    <definedName name="matNYbud" localSheetId="3">#REF!</definedName>
    <definedName name="matNYbud" localSheetId="4">#REF!</definedName>
    <definedName name="matNYbud" localSheetId="7">#REF!</definedName>
    <definedName name="matNYbud" localSheetId="5">#REF!</definedName>
    <definedName name="matNYbud" localSheetId="2">#REF!</definedName>
    <definedName name="matNYbud" localSheetId="6">#REF!</definedName>
    <definedName name="matNYbud">#REF!</definedName>
    <definedName name="matPYACT" localSheetId="1">#REF!</definedName>
    <definedName name="matPYACT" localSheetId="9">#REF!</definedName>
    <definedName name="matPYACT" localSheetId="8">#REF!</definedName>
    <definedName name="matPYACT" localSheetId="3">#REF!</definedName>
    <definedName name="matPYACT" localSheetId="4">#REF!</definedName>
    <definedName name="matPYACT" localSheetId="7">#REF!</definedName>
    <definedName name="matPYACT" localSheetId="5">#REF!</definedName>
    <definedName name="matPYACT" localSheetId="2">#REF!</definedName>
    <definedName name="matPYACT" localSheetId="6">#REF!</definedName>
    <definedName name="matPYACT">#REF!</definedName>
    <definedName name="MATSTART" localSheetId="1">#REF!</definedName>
    <definedName name="MATSTART" localSheetId="9">#REF!</definedName>
    <definedName name="MATSTART" localSheetId="8">#REF!</definedName>
    <definedName name="MATSTART" localSheetId="3">#REF!</definedName>
    <definedName name="MATSTART" localSheetId="4">#REF!</definedName>
    <definedName name="MATSTART" localSheetId="7">#REF!</definedName>
    <definedName name="MATSTART" localSheetId="5">#REF!</definedName>
    <definedName name="MATSTART" localSheetId="2">#REF!</definedName>
    <definedName name="MATSTART" localSheetId="6">#REF!</definedName>
    <definedName name="MATSTART">#REF!</definedName>
    <definedName name="NonPayment">[2]lists!$AA$1:$AA$71</definedName>
    <definedName name="oth_beg_bud" localSheetId="1">#REF!</definedName>
    <definedName name="oth_beg_bud" localSheetId="9">#REF!</definedName>
    <definedName name="oth_beg_bud" localSheetId="8">#REF!</definedName>
    <definedName name="oth_beg_bud" localSheetId="3">#REF!</definedName>
    <definedName name="oth_beg_bud" localSheetId="4">#REF!</definedName>
    <definedName name="oth_beg_bud" localSheetId="7">#REF!</definedName>
    <definedName name="oth_beg_bud" localSheetId="5">#REF!</definedName>
    <definedName name="oth_beg_bud" localSheetId="2">#REF!</definedName>
    <definedName name="oth_beg_bud" localSheetId="6">#REF!</definedName>
    <definedName name="oth_beg_bud">#REF!</definedName>
    <definedName name="oth_end_bud" localSheetId="1">#REF!</definedName>
    <definedName name="oth_end_bud" localSheetId="9">#REF!</definedName>
    <definedName name="oth_end_bud" localSheetId="8">#REF!</definedName>
    <definedName name="oth_end_bud" localSheetId="3">#REF!</definedName>
    <definedName name="oth_end_bud" localSheetId="4">#REF!</definedName>
    <definedName name="oth_end_bud" localSheetId="7">#REF!</definedName>
    <definedName name="oth_end_bud" localSheetId="5">#REF!</definedName>
    <definedName name="oth_end_bud" localSheetId="2">#REF!</definedName>
    <definedName name="oth_end_bud" localSheetId="6">#REF!</definedName>
    <definedName name="oth_end_bud">#REF!</definedName>
    <definedName name="oth12ACT" localSheetId="1">#REF!</definedName>
    <definedName name="oth12ACT" localSheetId="9">#REF!</definedName>
    <definedName name="oth12ACT" localSheetId="8">#REF!</definedName>
    <definedName name="oth12ACT" localSheetId="3">#REF!</definedName>
    <definedName name="oth12ACT" localSheetId="4">#REF!</definedName>
    <definedName name="oth12ACT" localSheetId="7">#REF!</definedName>
    <definedName name="oth12ACT" localSheetId="5">#REF!</definedName>
    <definedName name="oth12ACT" localSheetId="2">#REF!</definedName>
    <definedName name="oth12ACT" localSheetId="6">#REF!</definedName>
    <definedName name="oth12ACT">#REF!</definedName>
    <definedName name="othCYACT" localSheetId="1">#REF!</definedName>
    <definedName name="othCYACT" localSheetId="9">#REF!</definedName>
    <definedName name="othCYACT" localSheetId="8">#REF!</definedName>
    <definedName name="othCYACT" localSheetId="3">#REF!</definedName>
    <definedName name="othCYACT" localSheetId="4">#REF!</definedName>
    <definedName name="othCYACT" localSheetId="7">#REF!</definedName>
    <definedName name="othCYACT" localSheetId="5">#REF!</definedName>
    <definedName name="othCYACT" localSheetId="2">#REF!</definedName>
    <definedName name="othCYACT" localSheetId="6">#REF!</definedName>
    <definedName name="othCYACT">#REF!</definedName>
    <definedName name="othCYBUD" localSheetId="1">#REF!</definedName>
    <definedName name="othCYBUD" localSheetId="9">#REF!</definedName>
    <definedName name="othCYBUD" localSheetId="8">#REF!</definedName>
    <definedName name="othCYBUD" localSheetId="3">#REF!</definedName>
    <definedName name="othCYBUD" localSheetId="4">#REF!</definedName>
    <definedName name="othCYBUD" localSheetId="7">#REF!</definedName>
    <definedName name="othCYBUD" localSheetId="5">#REF!</definedName>
    <definedName name="othCYBUD" localSheetId="2">#REF!</definedName>
    <definedName name="othCYBUD" localSheetId="6">#REF!</definedName>
    <definedName name="othCYBUD">#REF!</definedName>
    <definedName name="othCYF" localSheetId="1">#REF!</definedName>
    <definedName name="othCYF" localSheetId="9">#REF!</definedName>
    <definedName name="othCYF" localSheetId="8">#REF!</definedName>
    <definedName name="othCYF" localSheetId="3">#REF!</definedName>
    <definedName name="othCYF" localSheetId="4">#REF!</definedName>
    <definedName name="othCYF" localSheetId="7">#REF!</definedName>
    <definedName name="othCYF" localSheetId="5">#REF!</definedName>
    <definedName name="othCYF" localSheetId="2">#REF!</definedName>
    <definedName name="othCYF" localSheetId="6">#REF!</definedName>
    <definedName name="othCYF">#REF!</definedName>
    <definedName name="OTHEND" localSheetId="1">#REF!</definedName>
    <definedName name="OTHEND" localSheetId="9">#REF!</definedName>
    <definedName name="OTHEND" localSheetId="8">#REF!</definedName>
    <definedName name="OTHEND" localSheetId="3">#REF!</definedName>
    <definedName name="OTHEND" localSheetId="4">#REF!</definedName>
    <definedName name="OTHEND" localSheetId="7">#REF!</definedName>
    <definedName name="OTHEND" localSheetId="5">#REF!</definedName>
    <definedName name="OTHEND" localSheetId="2">#REF!</definedName>
    <definedName name="OTHEND" localSheetId="6">#REF!</definedName>
    <definedName name="OTHEND">#REF!</definedName>
    <definedName name="other_costs" localSheetId="1">#REF!</definedName>
    <definedName name="other_costs" localSheetId="9">#REF!</definedName>
    <definedName name="other_costs" localSheetId="8">#REF!</definedName>
    <definedName name="other_costs" localSheetId="3">#REF!</definedName>
    <definedName name="other_costs" localSheetId="4">#REF!</definedName>
    <definedName name="other_costs" localSheetId="7">#REF!</definedName>
    <definedName name="other_costs" localSheetId="5">#REF!</definedName>
    <definedName name="other_costs" localSheetId="2">#REF!</definedName>
    <definedName name="other_costs" localSheetId="6">#REF!</definedName>
    <definedName name="other_costs">#REF!</definedName>
    <definedName name="OTHERBUD" localSheetId="1">#REF!</definedName>
    <definedName name="OTHERBUD" localSheetId="9">#REF!</definedName>
    <definedName name="OTHERBUD" localSheetId="8">#REF!</definedName>
    <definedName name="OTHERBUD" localSheetId="3">#REF!</definedName>
    <definedName name="OTHERBUD" localSheetId="4">#REF!</definedName>
    <definedName name="OTHERBUD" localSheetId="7">#REF!</definedName>
    <definedName name="OTHERBUD" localSheetId="5">#REF!</definedName>
    <definedName name="OTHERBUD" localSheetId="2">#REF!</definedName>
    <definedName name="OTHERBUD" localSheetId="6">#REF!</definedName>
    <definedName name="OTHERBUD">#REF!</definedName>
    <definedName name="othNYbud" localSheetId="1">#REF!</definedName>
    <definedName name="othNYbud" localSheetId="9">#REF!</definedName>
    <definedName name="othNYbud" localSheetId="8">#REF!</definedName>
    <definedName name="othNYbud" localSheetId="3">#REF!</definedName>
    <definedName name="othNYbud" localSheetId="4">#REF!</definedName>
    <definedName name="othNYbud" localSheetId="7">#REF!</definedName>
    <definedName name="othNYbud" localSheetId="5">#REF!</definedName>
    <definedName name="othNYbud" localSheetId="2">#REF!</definedName>
    <definedName name="othNYbud" localSheetId="6">#REF!</definedName>
    <definedName name="othNYbud">#REF!</definedName>
    <definedName name="othPYACT" localSheetId="1">#REF!</definedName>
    <definedName name="othPYACT" localSheetId="9">#REF!</definedName>
    <definedName name="othPYACT" localSheetId="8">#REF!</definedName>
    <definedName name="othPYACT" localSheetId="3">#REF!</definedName>
    <definedName name="othPYACT" localSheetId="4">#REF!</definedName>
    <definedName name="othPYACT" localSheetId="7">#REF!</definedName>
    <definedName name="othPYACT" localSheetId="5">#REF!</definedName>
    <definedName name="othPYACT" localSheetId="2">#REF!</definedName>
    <definedName name="othPYACT" localSheetId="6">#REF!</definedName>
    <definedName name="othPYACT">#REF!</definedName>
    <definedName name="OTHSTART" localSheetId="1">#REF!</definedName>
    <definedName name="OTHSTART" localSheetId="9">#REF!</definedName>
    <definedName name="OTHSTART" localSheetId="8">#REF!</definedName>
    <definedName name="OTHSTART" localSheetId="3">#REF!</definedName>
    <definedName name="OTHSTART" localSheetId="4">#REF!</definedName>
    <definedName name="OTHSTART" localSheetId="7">#REF!</definedName>
    <definedName name="OTHSTART" localSheetId="5">#REF!</definedName>
    <definedName name="OTHSTART" localSheetId="2">#REF!</definedName>
    <definedName name="OTHSTART" localSheetId="6">#REF!</definedName>
    <definedName name="OTHSTART">#REF!</definedName>
    <definedName name="_xlnm.Print_Area" localSheetId="1">'App.2-W_(GS&lt;50 KW)'!$B$20:$AU$72</definedName>
    <definedName name="_xlnm.Print_Area" localSheetId="9">'App.2-W_(GS&lt;50 KW) (non-RPP)'!$B$20:$AU$72</definedName>
    <definedName name="_xlnm.Print_Area" localSheetId="8">'App.2-W_(Resi non-RPP)'!$B$10:$AU$72</definedName>
    <definedName name="_xlnm.Print_Area" localSheetId="0">'App.2-W_(Resi)'!$B$10:$AU$72</definedName>
    <definedName name="_xlnm.Print_Area" localSheetId="3">'App.2-W_Bill Impacts &lt;4999 KW'!$B$20:$AU$68</definedName>
    <definedName name="_xlnm.Print_Area" localSheetId="4">'App.2-W_Bill Impacts &gt;5000 KW'!$B$10:$AU$69</definedName>
    <definedName name="_xlnm.Print_Area" localSheetId="7">'App.2-W_Bill Impacts Sentinels'!$B$10:$AU$69</definedName>
    <definedName name="_xlnm.Print_Area" localSheetId="5">'App.2-W_Bill Impacts StreetLite'!$B$10:$AU$70</definedName>
    <definedName name="_xlnm.Print_Area" localSheetId="2">'App.2-W_GS 50-999 KW'!$B$20:$AU$68</definedName>
    <definedName name="_xlnm.Print_Area" localSheetId="6">'App.2-W_Unmetered'!$B$20:$AU$69</definedName>
    <definedName name="print_end" localSheetId="1">#REF!</definedName>
    <definedName name="print_end" localSheetId="9">#REF!</definedName>
    <definedName name="print_end" localSheetId="8">#REF!</definedName>
    <definedName name="print_end" localSheetId="3">#REF!</definedName>
    <definedName name="print_end" localSheetId="4">#REF!</definedName>
    <definedName name="print_end" localSheetId="7">#REF!</definedName>
    <definedName name="print_end" localSheetId="5">#REF!</definedName>
    <definedName name="print_end" localSheetId="2">#REF!</definedName>
    <definedName name="print_end" localSheetId="6">#REF!</definedName>
    <definedName name="print_end">#REF!</definedName>
    <definedName name="_xlnm.Print_Titles" localSheetId="1">'App.2-W_(GS&lt;50 KW)'!$10:$19</definedName>
    <definedName name="_xlnm.Print_Titles" localSheetId="9">'App.2-W_(GS&lt;50 KW) (non-RPP)'!$10:$19</definedName>
    <definedName name="_xlnm.Print_Titles" localSheetId="3">'App.2-W_Bill Impacts &lt;4999 KW'!$10:$19</definedName>
    <definedName name="_xlnm.Print_Titles" localSheetId="2">'App.2-W_GS 50-999 KW'!$10:$19</definedName>
    <definedName name="_xlnm.Print_Titles" localSheetId="6">'App.2-W_Unmetered'!$10:$19</definedName>
    <definedName name="Rate_Class">[2]lists!$A$1:$A$104</definedName>
    <definedName name="ratedescription">[5]hidden1!$D$1:$D$122</definedName>
    <definedName name="SALBENF" localSheetId="1">#REF!</definedName>
    <definedName name="SALBENF" localSheetId="9">#REF!</definedName>
    <definedName name="SALBENF" localSheetId="8">#REF!</definedName>
    <definedName name="SALBENF" localSheetId="3">#REF!</definedName>
    <definedName name="SALBENF" localSheetId="4">#REF!</definedName>
    <definedName name="SALBENF" localSheetId="7">#REF!</definedName>
    <definedName name="SALBENF" localSheetId="5">#REF!</definedName>
    <definedName name="SALBENF" localSheetId="2">#REF!</definedName>
    <definedName name="SALBENF" localSheetId="6">#REF!</definedName>
    <definedName name="SALBENF">#REF!</definedName>
    <definedName name="salreg" localSheetId="1">#REF!</definedName>
    <definedName name="salreg" localSheetId="9">#REF!</definedName>
    <definedName name="salreg" localSheetId="8">#REF!</definedName>
    <definedName name="salreg" localSheetId="3">#REF!</definedName>
    <definedName name="salreg" localSheetId="4">#REF!</definedName>
    <definedName name="salreg" localSheetId="7">#REF!</definedName>
    <definedName name="salreg" localSheetId="5">#REF!</definedName>
    <definedName name="salreg" localSheetId="2">#REF!</definedName>
    <definedName name="salreg" localSheetId="6">#REF!</definedName>
    <definedName name="salreg">#REF!</definedName>
    <definedName name="SALREGF" localSheetId="1">#REF!</definedName>
    <definedName name="SALREGF" localSheetId="9">#REF!</definedName>
    <definedName name="SALREGF" localSheetId="8">#REF!</definedName>
    <definedName name="SALREGF" localSheetId="3">#REF!</definedName>
    <definedName name="SALREGF" localSheetId="4">#REF!</definedName>
    <definedName name="SALREGF" localSheetId="7">#REF!</definedName>
    <definedName name="SALREGF" localSheetId="5">#REF!</definedName>
    <definedName name="SALREGF" localSheetId="2">#REF!</definedName>
    <definedName name="SALREGF" localSheetId="6">#REF!</definedName>
    <definedName name="SALREGF">#REF!</definedName>
    <definedName name="TEMPA" localSheetId="1">#REF!</definedName>
    <definedName name="TEMPA" localSheetId="9">#REF!</definedName>
    <definedName name="TEMPA" localSheetId="8">#REF!</definedName>
    <definedName name="TEMPA" localSheetId="3">#REF!</definedName>
    <definedName name="TEMPA" localSheetId="4">#REF!</definedName>
    <definedName name="TEMPA" localSheetId="7">#REF!</definedName>
    <definedName name="TEMPA" localSheetId="5">#REF!</definedName>
    <definedName name="TEMPA" localSheetId="2">#REF!</definedName>
    <definedName name="TEMPA" localSheetId="6">#REF!</definedName>
    <definedName name="TEMPA">#REF!</definedName>
    <definedName name="TestYear">'[2]LDC Info'!$E$24</definedName>
    <definedName name="total_dept" localSheetId="1">#REF!</definedName>
    <definedName name="total_dept" localSheetId="9">#REF!</definedName>
    <definedName name="total_dept" localSheetId="8">#REF!</definedName>
    <definedName name="total_dept" localSheetId="3">#REF!</definedName>
    <definedName name="total_dept" localSheetId="4">#REF!</definedName>
    <definedName name="total_dept" localSheetId="7">#REF!</definedName>
    <definedName name="total_dept" localSheetId="5">#REF!</definedName>
    <definedName name="total_dept" localSheetId="2">#REF!</definedName>
    <definedName name="total_dept" localSheetId="6">#REF!</definedName>
    <definedName name="total_dept">#REF!</definedName>
    <definedName name="total_manpower" localSheetId="1">#REF!</definedName>
    <definedName name="total_manpower" localSheetId="9">#REF!</definedName>
    <definedName name="total_manpower" localSheetId="8">#REF!</definedName>
    <definedName name="total_manpower" localSheetId="3">#REF!</definedName>
    <definedName name="total_manpower" localSheetId="4">#REF!</definedName>
    <definedName name="total_manpower" localSheetId="7">#REF!</definedName>
    <definedName name="total_manpower" localSheetId="5">#REF!</definedName>
    <definedName name="total_manpower" localSheetId="2">#REF!</definedName>
    <definedName name="total_manpower" localSheetId="6">#REF!</definedName>
    <definedName name="total_manpower">#REF!</definedName>
    <definedName name="total_material" localSheetId="1">#REF!</definedName>
    <definedName name="total_material" localSheetId="9">#REF!</definedName>
    <definedName name="total_material" localSheetId="8">#REF!</definedName>
    <definedName name="total_material" localSheetId="3">#REF!</definedName>
    <definedName name="total_material" localSheetId="4">#REF!</definedName>
    <definedName name="total_material" localSheetId="7">#REF!</definedName>
    <definedName name="total_material" localSheetId="5">#REF!</definedName>
    <definedName name="total_material" localSheetId="2">#REF!</definedName>
    <definedName name="total_material" localSheetId="6">#REF!</definedName>
    <definedName name="total_material">#REF!</definedName>
    <definedName name="total_other" localSheetId="1">#REF!</definedName>
    <definedName name="total_other" localSheetId="9">#REF!</definedName>
    <definedName name="total_other" localSheetId="8">#REF!</definedName>
    <definedName name="total_other" localSheetId="3">#REF!</definedName>
    <definedName name="total_other" localSheetId="4">#REF!</definedName>
    <definedName name="total_other" localSheetId="7">#REF!</definedName>
    <definedName name="total_other" localSheetId="5">#REF!</definedName>
    <definedName name="total_other" localSheetId="2">#REF!</definedName>
    <definedName name="total_other" localSheetId="6">#REF!</definedName>
    <definedName name="total_other">#REF!</definedName>
    <definedName name="total_transportation" localSheetId="1">#REF!</definedName>
    <definedName name="total_transportation" localSheetId="9">#REF!</definedName>
    <definedName name="total_transportation" localSheetId="8">#REF!</definedName>
    <definedName name="total_transportation" localSheetId="3">#REF!</definedName>
    <definedName name="total_transportation" localSheetId="4">#REF!</definedName>
    <definedName name="total_transportation" localSheetId="7">#REF!</definedName>
    <definedName name="total_transportation" localSheetId="5">#REF!</definedName>
    <definedName name="total_transportation" localSheetId="2">#REF!</definedName>
    <definedName name="total_transportation" localSheetId="6">#REF!</definedName>
    <definedName name="total_transportation">#REF!</definedName>
    <definedName name="TRANBUD" localSheetId="1">#REF!</definedName>
    <definedName name="TRANBUD" localSheetId="9">#REF!</definedName>
    <definedName name="TRANBUD" localSheetId="8">#REF!</definedName>
    <definedName name="TRANBUD" localSheetId="3">#REF!</definedName>
    <definedName name="TRANBUD" localSheetId="4">#REF!</definedName>
    <definedName name="TRANBUD" localSheetId="7">#REF!</definedName>
    <definedName name="TRANBUD" localSheetId="5">#REF!</definedName>
    <definedName name="TRANBUD" localSheetId="2">#REF!</definedName>
    <definedName name="TRANBUD" localSheetId="6">#REF!</definedName>
    <definedName name="TRANBUD">#REF!</definedName>
    <definedName name="TRANEND" localSheetId="1">#REF!</definedName>
    <definedName name="TRANEND" localSheetId="9">#REF!</definedName>
    <definedName name="TRANEND" localSheetId="8">#REF!</definedName>
    <definedName name="TRANEND" localSheetId="3">#REF!</definedName>
    <definedName name="TRANEND" localSheetId="4">#REF!</definedName>
    <definedName name="TRANEND" localSheetId="7">#REF!</definedName>
    <definedName name="TRANEND" localSheetId="5">#REF!</definedName>
    <definedName name="TRANEND" localSheetId="2">#REF!</definedName>
    <definedName name="TRANEND" localSheetId="6">#REF!</definedName>
    <definedName name="TRANEND">#REF!</definedName>
    <definedName name="transportation_costs" localSheetId="1">#REF!</definedName>
    <definedName name="transportation_costs" localSheetId="9">#REF!</definedName>
    <definedName name="transportation_costs" localSheetId="8">#REF!</definedName>
    <definedName name="transportation_costs" localSheetId="3">#REF!</definedName>
    <definedName name="transportation_costs" localSheetId="4">#REF!</definedName>
    <definedName name="transportation_costs" localSheetId="7">#REF!</definedName>
    <definedName name="transportation_costs" localSheetId="5">#REF!</definedName>
    <definedName name="transportation_costs" localSheetId="2">#REF!</definedName>
    <definedName name="transportation_costs" localSheetId="6">#REF!</definedName>
    <definedName name="transportation_costs">#REF!</definedName>
    <definedName name="TRANSTART" localSheetId="1">#REF!</definedName>
    <definedName name="TRANSTART" localSheetId="9">#REF!</definedName>
    <definedName name="TRANSTART" localSheetId="8">#REF!</definedName>
    <definedName name="TRANSTART" localSheetId="3">#REF!</definedName>
    <definedName name="TRANSTART" localSheetId="4">#REF!</definedName>
    <definedName name="TRANSTART" localSheetId="7">#REF!</definedName>
    <definedName name="TRANSTART" localSheetId="5">#REF!</definedName>
    <definedName name="TRANSTART" localSheetId="2">#REF!</definedName>
    <definedName name="TRANSTART" localSheetId="6">#REF!</definedName>
    <definedName name="TRANSTART">#REF!</definedName>
    <definedName name="trn_beg_bud" localSheetId="1">#REF!</definedName>
    <definedName name="trn_beg_bud" localSheetId="9">#REF!</definedName>
    <definedName name="trn_beg_bud" localSheetId="8">#REF!</definedName>
    <definedName name="trn_beg_bud" localSheetId="3">#REF!</definedName>
    <definedName name="trn_beg_bud" localSheetId="4">#REF!</definedName>
    <definedName name="trn_beg_bud" localSheetId="7">#REF!</definedName>
    <definedName name="trn_beg_bud" localSheetId="5">#REF!</definedName>
    <definedName name="trn_beg_bud" localSheetId="2">#REF!</definedName>
    <definedName name="trn_beg_bud" localSheetId="6">#REF!</definedName>
    <definedName name="trn_beg_bud">#REF!</definedName>
    <definedName name="trn_end_bud" localSheetId="1">#REF!</definedName>
    <definedName name="trn_end_bud" localSheetId="9">#REF!</definedName>
    <definedName name="trn_end_bud" localSheetId="8">#REF!</definedName>
    <definedName name="trn_end_bud" localSheetId="3">#REF!</definedName>
    <definedName name="trn_end_bud" localSheetId="4">#REF!</definedName>
    <definedName name="trn_end_bud" localSheetId="7">#REF!</definedName>
    <definedName name="trn_end_bud" localSheetId="5">#REF!</definedName>
    <definedName name="trn_end_bud" localSheetId="2">#REF!</definedName>
    <definedName name="trn_end_bud" localSheetId="6">#REF!</definedName>
    <definedName name="trn_end_bud">#REF!</definedName>
    <definedName name="trn12ACT" localSheetId="1">#REF!</definedName>
    <definedName name="trn12ACT" localSheetId="9">#REF!</definedName>
    <definedName name="trn12ACT" localSheetId="8">#REF!</definedName>
    <definedName name="trn12ACT" localSheetId="3">#REF!</definedName>
    <definedName name="trn12ACT" localSheetId="4">#REF!</definedName>
    <definedName name="trn12ACT" localSheetId="7">#REF!</definedName>
    <definedName name="trn12ACT" localSheetId="5">#REF!</definedName>
    <definedName name="trn12ACT" localSheetId="2">#REF!</definedName>
    <definedName name="trn12ACT" localSheetId="6">#REF!</definedName>
    <definedName name="trn12ACT">#REF!</definedName>
    <definedName name="trnCYACT" localSheetId="1">#REF!</definedName>
    <definedName name="trnCYACT" localSheetId="9">#REF!</definedName>
    <definedName name="trnCYACT" localSheetId="8">#REF!</definedName>
    <definedName name="trnCYACT" localSheetId="3">#REF!</definedName>
    <definedName name="trnCYACT" localSheetId="4">#REF!</definedName>
    <definedName name="trnCYACT" localSheetId="7">#REF!</definedName>
    <definedName name="trnCYACT" localSheetId="5">#REF!</definedName>
    <definedName name="trnCYACT" localSheetId="2">#REF!</definedName>
    <definedName name="trnCYACT" localSheetId="6">#REF!</definedName>
    <definedName name="trnCYACT">#REF!</definedName>
    <definedName name="trnCYBUD" localSheetId="1">#REF!</definedName>
    <definedName name="trnCYBUD" localSheetId="9">#REF!</definedName>
    <definedName name="trnCYBUD" localSheetId="8">#REF!</definedName>
    <definedName name="trnCYBUD" localSheetId="3">#REF!</definedName>
    <definedName name="trnCYBUD" localSheetId="4">#REF!</definedName>
    <definedName name="trnCYBUD" localSheetId="7">#REF!</definedName>
    <definedName name="trnCYBUD" localSheetId="5">#REF!</definedName>
    <definedName name="trnCYBUD" localSheetId="2">#REF!</definedName>
    <definedName name="trnCYBUD" localSheetId="6">#REF!</definedName>
    <definedName name="trnCYBUD">#REF!</definedName>
    <definedName name="trnCYF" localSheetId="1">#REF!</definedName>
    <definedName name="trnCYF" localSheetId="9">#REF!</definedName>
    <definedName name="trnCYF" localSheetId="8">#REF!</definedName>
    <definedName name="trnCYF" localSheetId="3">#REF!</definedName>
    <definedName name="trnCYF" localSheetId="4">#REF!</definedName>
    <definedName name="trnCYF" localSheetId="7">#REF!</definedName>
    <definedName name="trnCYF" localSheetId="5">#REF!</definedName>
    <definedName name="trnCYF" localSheetId="2">#REF!</definedName>
    <definedName name="trnCYF" localSheetId="6">#REF!</definedName>
    <definedName name="trnCYF">#REF!</definedName>
    <definedName name="trnNYbud" localSheetId="1">#REF!</definedName>
    <definedName name="trnNYbud" localSheetId="9">#REF!</definedName>
    <definedName name="trnNYbud" localSheetId="8">#REF!</definedName>
    <definedName name="trnNYbud" localSheetId="3">#REF!</definedName>
    <definedName name="trnNYbud" localSheetId="4">#REF!</definedName>
    <definedName name="trnNYbud" localSheetId="7">#REF!</definedName>
    <definedName name="trnNYbud" localSheetId="5">#REF!</definedName>
    <definedName name="trnNYbud" localSheetId="2">#REF!</definedName>
    <definedName name="trnNYbud" localSheetId="6">#REF!</definedName>
    <definedName name="trnNYbud">#REF!</definedName>
    <definedName name="trnPYACT" localSheetId="1">#REF!</definedName>
    <definedName name="trnPYACT" localSheetId="9">#REF!</definedName>
    <definedName name="trnPYACT" localSheetId="8">#REF!</definedName>
    <definedName name="trnPYACT" localSheetId="3">#REF!</definedName>
    <definedName name="trnPYACT" localSheetId="4">#REF!</definedName>
    <definedName name="trnPYACT" localSheetId="7">#REF!</definedName>
    <definedName name="trnPYACT" localSheetId="5">#REF!</definedName>
    <definedName name="trnPYACT" localSheetId="2">#REF!</definedName>
    <definedName name="trnPYACT" localSheetId="6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1">#REF!</definedName>
    <definedName name="WAGBENF" localSheetId="9">#REF!</definedName>
    <definedName name="WAGBENF" localSheetId="8">#REF!</definedName>
    <definedName name="WAGBENF" localSheetId="3">#REF!</definedName>
    <definedName name="WAGBENF" localSheetId="4">#REF!</definedName>
    <definedName name="WAGBENF" localSheetId="7">#REF!</definedName>
    <definedName name="WAGBENF" localSheetId="5">#REF!</definedName>
    <definedName name="WAGBENF" localSheetId="2">#REF!</definedName>
    <definedName name="WAGBENF" localSheetId="6">#REF!</definedName>
    <definedName name="WAGBENF">#REF!</definedName>
    <definedName name="wagdob" localSheetId="1">#REF!</definedName>
    <definedName name="wagdob" localSheetId="9">#REF!</definedName>
    <definedName name="wagdob" localSheetId="8">#REF!</definedName>
    <definedName name="wagdob" localSheetId="3">#REF!</definedName>
    <definedName name="wagdob" localSheetId="4">#REF!</definedName>
    <definedName name="wagdob" localSheetId="7">#REF!</definedName>
    <definedName name="wagdob" localSheetId="5">#REF!</definedName>
    <definedName name="wagdob" localSheetId="2">#REF!</definedName>
    <definedName name="wagdob" localSheetId="6">#REF!</definedName>
    <definedName name="wagdob">#REF!</definedName>
    <definedName name="wagdobf" localSheetId="1">#REF!</definedName>
    <definedName name="wagdobf" localSheetId="9">#REF!</definedName>
    <definedName name="wagdobf" localSheetId="8">#REF!</definedName>
    <definedName name="wagdobf" localSheetId="3">#REF!</definedName>
    <definedName name="wagdobf" localSheetId="4">#REF!</definedName>
    <definedName name="wagdobf" localSheetId="7">#REF!</definedName>
    <definedName name="wagdobf" localSheetId="5">#REF!</definedName>
    <definedName name="wagdobf" localSheetId="2">#REF!</definedName>
    <definedName name="wagdobf" localSheetId="6">#REF!</definedName>
    <definedName name="wagdobf">#REF!</definedName>
    <definedName name="wagreg" localSheetId="1">#REF!</definedName>
    <definedName name="wagreg" localSheetId="9">#REF!</definedName>
    <definedName name="wagreg" localSheetId="8">#REF!</definedName>
    <definedName name="wagreg" localSheetId="3">#REF!</definedName>
    <definedName name="wagreg" localSheetId="4">#REF!</definedName>
    <definedName name="wagreg" localSheetId="7">#REF!</definedName>
    <definedName name="wagreg" localSheetId="5">#REF!</definedName>
    <definedName name="wagreg" localSheetId="2">#REF!</definedName>
    <definedName name="wagreg" localSheetId="6">#REF!</definedName>
    <definedName name="wagreg">#REF!</definedName>
    <definedName name="wagregf" localSheetId="1">#REF!</definedName>
    <definedName name="wagregf" localSheetId="9">#REF!</definedName>
    <definedName name="wagregf" localSheetId="8">#REF!</definedName>
    <definedName name="wagregf" localSheetId="3">#REF!</definedName>
    <definedName name="wagregf" localSheetId="4">#REF!</definedName>
    <definedName name="wagregf" localSheetId="7">#REF!</definedName>
    <definedName name="wagregf" localSheetId="5">#REF!</definedName>
    <definedName name="wagregf" localSheetId="2">#REF!</definedName>
    <definedName name="wagregf" localSheetId="6">#REF!</definedName>
    <definedName name="wagregf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2" i="2" l="1"/>
  <c r="AB42" i="2"/>
  <c r="AL42" i="1"/>
  <c r="AB42" i="1"/>
  <c r="AL38" i="10"/>
  <c r="AB38" i="10"/>
  <c r="AL39" i="9"/>
  <c r="AB39" i="9"/>
  <c r="AL39" i="8"/>
  <c r="AB39" i="8"/>
  <c r="AL38" i="7"/>
  <c r="AB38" i="7"/>
  <c r="AL38" i="6"/>
  <c r="AB38" i="6"/>
  <c r="AL38" i="5"/>
  <c r="AB38" i="5"/>
  <c r="AL42" i="4"/>
  <c r="AB42" i="4"/>
  <c r="AL42" i="3"/>
  <c r="AB42" i="3"/>
  <c r="BB97" i="10" l="1"/>
  <c r="AX97" i="10"/>
  <c r="J97" i="10"/>
  <c r="BB91" i="10"/>
  <c r="AX91" i="10"/>
  <c r="AM66" i="10"/>
  <c r="AC66" i="10"/>
  <c r="Y66" i="10"/>
  <c r="R66" i="10"/>
  <c r="K66" i="10"/>
  <c r="G66" i="10"/>
  <c r="H66" i="10" s="1"/>
  <c r="F66" i="10"/>
  <c r="AM65" i="10"/>
  <c r="AC65" i="10"/>
  <c r="Y65" i="10"/>
  <c r="R65" i="10"/>
  <c r="K65" i="10"/>
  <c r="G65" i="10"/>
  <c r="H65" i="10" s="1"/>
  <c r="F65" i="10"/>
  <c r="AL62" i="10"/>
  <c r="X62" i="10"/>
  <c r="J62" i="10"/>
  <c r="AT59" i="10"/>
  <c r="AJ59" i="10"/>
  <c r="AT58" i="10"/>
  <c r="AJ58" i="10"/>
  <c r="AT57" i="10"/>
  <c r="AJ57" i="10"/>
  <c r="AT56" i="10"/>
  <c r="AJ56" i="10"/>
  <c r="AT55" i="10"/>
  <c r="AJ55" i="10"/>
  <c r="AT52" i="10"/>
  <c r="AS52" i="10"/>
  <c r="AQ52" i="10"/>
  <c r="AP52" i="10"/>
  <c r="AJ52" i="10"/>
  <c r="AI52" i="10"/>
  <c r="AG52" i="10"/>
  <c r="AF52" i="10"/>
  <c r="AL47" i="10"/>
  <c r="AC47" i="10"/>
  <c r="AB47" i="10"/>
  <c r="X47" i="10"/>
  <c r="Q47" i="10"/>
  <c r="J47" i="10"/>
  <c r="G47" i="10"/>
  <c r="AL46" i="10"/>
  <c r="AB46" i="10"/>
  <c r="Y46" i="10"/>
  <c r="Z46" i="10" s="1"/>
  <c r="X46" i="10"/>
  <c r="Q46" i="10"/>
  <c r="J46" i="10"/>
  <c r="H46" i="10"/>
  <c r="G46" i="10"/>
  <c r="AM46" i="10" s="1"/>
  <c r="AL45" i="10"/>
  <c r="AB45" i="10"/>
  <c r="X45" i="10"/>
  <c r="Q45" i="10"/>
  <c r="J45" i="10"/>
  <c r="G45" i="10"/>
  <c r="AM44" i="10"/>
  <c r="AN44" i="10" s="1"/>
  <c r="AL44" i="10"/>
  <c r="AF44" i="10"/>
  <c r="AD44" i="10"/>
  <c r="AI44" i="10" s="1"/>
  <c r="AB44" i="10"/>
  <c r="Y44" i="10"/>
  <c r="Z44" i="10" s="1"/>
  <c r="X44" i="10"/>
  <c r="Q44" i="10"/>
  <c r="K44" i="10"/>
  <c r="L44" i="10" s="1"/>
  <c r="J44" i="10"/>
  <c r="H44" i="10"/>
  <c r="G44" i="10"/>
  <c r="AC44" i="10" s="1"/>
  <c r="AM43" i="10"/>
  <c r="AN43" i="10" s="1"/>
  <c r="AL43" i="10"/>
  <c r="AB43" i="10"/>
  <c r="Z43" i="10"/>
  <c r="Y43" i="10"/>
  <c r="X43" i="10"/>
  <c r="Q43" i="10"/>
  <c r="J43" i="10"/>
  <c r="J33" i="10" s="1"/>
  <c r="L33" i="10" s="1"/>
  <c r="H43" i="10"/>
  <c r="G43" i="10"/>
  <c r="AC43" i="10" s="1"/>
  <c r="AD43" i="10" s="1"/>
  <c r="AF43" i="10" s="1"/>
  <c r="AM42" i="10"/>
  <c r="AN42" i="10" s="1"/>
  <c r="Y42" i="10"/>
  <c r="Z42" i="10" s="1"/>
  <c r="X42" i="10"/>
  <c r="S42" i="10"/>
  <c r="Q42" i="10"/>
  <c r="J42" i="10"/>
  <c r="H42" i="10"/>
  <c r="G42" i="10"/>
  <c r="R42" i="10" s="1"/>
  <c r="AM41" i="10"/>
  <c r="AN41" i="10"/>
  <c r="AD41" i="10"/>
  <c r="AC41" i="10"/>
  <c r="Y41" i="10"/>
  <c r="Z41" i="10"/>
  <c r="R41" i="10"/>
  <c r="K41" i="10"/>
  <c r="L41" i="10"/>
  <c r="H41" i="10"/>
  <c r="V40" i="10"/>
  <c r="K39" i="10"/>
  <c r="L39" i="10" s="1"/>
  <c r="AC38" i="10"/>
  <c r="AB97" i="10" s="1"/>
  <c r="Y38" i="10"/>
  <c r="X97" i="10" s="1"/>
  <c r="Z38" i="10"/>
  <c r="R38" i="10"/>
  <c r="K38" i="10"/>
  <c r="L38" i="10"/>
  <c r="G38" i="10"/>
  <c r="J36" i="10"/>
  <c r="J35" i="10"/>
  <c r="H35" i="10"/>
  <c r="G35" i="10"/>
  <c r="Y35" i="10" s="1"/>
  <c r="Z35" i="10" s="1"/>
  <c r="AL33" i="10"/>
  <c r="AD33" i="10"/>
  <c r="AC33" i="10"/>
  <c r="AB91" i="10" s="1"/>
  <c r="AB33" i="10"/>
  <c r="Y33" i="10"/>
  <c r="X33" i="10"/>
  <c r="R33" i="10"/>
  <c r="Q91" i="10" s="1"/>
  <c r="Q33" i="10"/>
  <c r="K33" i="10"/>
  <c r="J91" i="10" s="1"/>
  <c r="D95" i="10" s="1"/>
  <c r="H33" i="10"/>
  <c r="G33" i="10"/>
  <c r="F91" i="10" s="1"/>
  <c r="F33" i="10"/>
  <c r="AB32" i="10"/>
  <c r="AL32" i="10" s="1"/>
  <c r="X32" i="10"/>
  <c r="H32" i="10"/>
  <c r="O32" i="10" s="1"/>
  <c r="B32" i="10"/>
  <c r="AB31" i="10"/>
  <c r="AL31" i="10" s="1"/>
  <c r="X31" i="10"/>
  <c r="H31" i="10"/>
  <c r="O31" i="10" s="1"/>
  <c r="X30" i="10"/>
  <c r="AB30" i="10" s="1"/>
  <c r="AL30" i="10" s="1"/>
  <c r="O30" i="10"/>
  <c r="H30" i="10"/>
  <c r="AM29" i="10"/>
  <c r="AC29" i="10"/>
  <c r="AD29" i="10"/>
  <c r="AJ29" i="10" s="1"/>
  <c r="Y29" i="10"/>
  <c r="Z29" i="10" s="1"/>
  <c r="AG29" i="10" s="1"/>
  <c r="R29" i="10"/>
  <c r="L29" i="10"/>
  <c r="K29" i="10"/>
  <c r="H29" i="10"/>
  <c r="O29" i="10" s="1"/>
  <c r="AM28" i="10"/>
  <c r="AC28" i="10"/>
  <c r="AD28" i="10" s="1"/>
  <c r="Z28" i="10"/>
  <c r="Y28" i="10"/>
  <c r="Y30" i="10" s="1"/>
  <c r="Y31" i="10" s="1"/>
  <c r="S28" i="10"/>
  <c r="R28" i="10"/>
  <c r="R30" i="10" s="1"/>
  <c r="G28" i="10"/>
  <c r="AN26" i="10"/>
  <c r="AD26" i="10"/>
  <c r="Z26" i="10"/>
  <c r="S26" i="10"/>
  <c r="U26" i="10" s="1"/>
  <c r="O26" i="10"/>
  <c r="L26" i="10"/>
  <c r="B26" i="10"/>
  <c r="AL66" i="10"/>
  <c r="AN66" i="10" s="1"/>
  <c r="AB66" i="10"/>
  <c r="Y25" i="10"/>
  <c r="Q66" i="10"/>
  <c r="K25" i="10"/>
  <c r="L25" i="10" s="1"/>
  <c r="J25" i="10"/>
  <c r="J66" i="10" s="1"/>
  <c r="L66" i="10" s="1"/>
  <c r="H25" i="10"/>
  <c r="G25" i="10"/>
  <c r="AC25" i="10" s="1"/>
  <c r="Y24" i="10"/>
  <c r="Z24" i="10" s="1"/>
  <c r="K24" i="10"/>
  <c r="L24" i="10" s="1"/>
  <c r="AN23" i="10"/>
  <c r="AL65" i="10"/>
  <c r="AN65" i="10" s="1"/>
  <c r="Z23" i="10"/>
  <c r="X65" i="10"/>
  <c r="Z65" i="10" s="1"/>
  <c r="N23" i="10"/>
  <c r="L23" i="10"/>
  <c r="L27" i="10" s="1"/>
  <c r="J23" i="10"/>
  <c r="J65" i="10" s="1"/>
  <c r="L65" i="10" s="1"/>
  <c r="H23" i="10"/>
  <c r="H27" i="10" s="1"/>
  <c r="BB97" i="9"/>
  <c r="AX97" i="9"/>
  <c r="BB91" i="9"/>
  <c r="AX91" i="9"/>
  <c r="AM67" i="9"/>
  <c r="AC67" i="9"/>
  <c r="Y67" i="9"/>
  <c r="R67" i="9"/>
  <c r="K67" i="9"/>
  <c r="H67" i="9"/>
  <c r="G67" i="9"/>
  <c r="F67" i="9"/>
  <c r="AM66" i="9"/>
  <c r="AN66" i="9" s="1"/>
  <c r="AC66" i="9"/>
  <c r="Y66" i="9"/>
  <c r="R66" i="9"/>
  <c r="K66" i="9"/>
  <c r="L66" i="9" s="1"/>
  <c r="G66" i="9"/>
  <c r="F66" i="9"/>
  <c r="H66" i="9" s="1"/>
  <c r="AL63" i="9"/>
  <c r="X63" i="9"/>
  <c r="Y36" i="9" s="1"/>
  <c r="Y39" i="9" s="1"/>
  <c r="Z39" i="9" s="1"/>
  <c r="J63" i="9"/>
  <c r="AJ60" i="9"/>
  <c r="AJ59" i="9"/>
  <c r="AJ58" i="9"/>
  <c r="AJ57" i="9"/>
  <c r="AJ56" i="9"/>
  <c r="AT53" i="9"/>
  <c r="AS53" i="9"/>
  <c r="AQ53" i="9"/>
  <c r="AP53" i="9"/>
  <c r="AJ53" i="9"/>
  <c r="AI53" i="9"/>
  <c r="AG53" i="9"/>
  <c r="AF53" i="9"/>
  <c r="AB48" i="9"/>
  <c r="AL48" i="9" s="1"/>
  <c r="Y48" i="9"/>
  <c r="Z48" i="9" s="1"/>
  <c r="X48" i="9"/>
  <c r="Q48" i="9"/>
  <c r="J48" i="9"/>
  <c r="H48" i="9"/>
  <c r="G48" i="9"/>
  <c r="AC48" i="9" s="1"/>
  <c r="AD48" i="9" s="1"/>
  <c r="AL47" i="9"/>
  <c r="AB47" i="9"/>
  <c r="Z47" i="9"/>
  <c r="Y47" i="9"/>
  <c r="X47" i="9"/>
  <c r="Q47" i="9"/>
  <c r="J47" i="9"/>
  <c r="H47" i="9"/>
  <c r="G47" i="9"/>
  <c r="AC47" i="9" s="1"/>
  <c r="AD47" i="9" s="1"/>
  <c r="AM46" i="9"/>
  <c r="AB46" i="9"/>
  <c r="Z46" i="9"/>
  <c r="Y46" i="9"/>
  <c r="X46" i="9"/>
  <c r="Q46" i="9"/>
  <c r="K46" i="9"/>
  <c r="L46" i="9" s="1"/>
  <c r="N46" i="9" s="1"/>
  <c r="O46" i="9" s="1"/>
  <c r="J46" i="9"/>
  <c r="H46" i="9"/>
  <c r="G46" i="9"/>
  <c r="AC46" i="9" s="1"/>
  <c r="AB45" i="9"/>
  <c r="AL45" i="9" s="1"/>
  <c r="X45" i="9"/>
  <c r="Q45" i="9"/>
  <c r="J45" i="9"/>
  <c r="G45" i="9"/>
  <c r="AB44" i="9"/>
  <c r="AL44" i="9" s="1"/>
  <c r="Y44" i="9"/>
  <c r="Z44" i="9" s="1"/>
  <c r="X44" i="9"/>
  <c r="Q44" i="9"/>
  <c r="J44" i="9"/>
  <c r="H44" i="9"/>
  <c r="G44" i="9"/>
  <c r="AC44" i="9" s="1"/>
  <c r="AD44" i="9" s="1"/>
  <c r="X43" i="9"/>
  <c r="Q43" i="9"/>
  <c r="J43" i="9"/>
  <c r="G43" i="9"/>
  <c r="AM42" i="9"/>
  <c r="AN42" i="9"/>
  <c r="AC42" i="9"/>
  <c r="AD42" i="9"/>
  <c r="Y42" i="9"/>
  <c r="Z42" i="9" s="1"/>
  <c r="R42" i="9"/>
  <c r="S42" i="9"/>
  <c r="U42" i="9" s="1"/>
  <c r="K42" i="9"/>
  <c r="L42" i="9" s="1"/>
  <c r="H42" i="9"/>
  <c r="V41" i="9"/>
  <c r="AM39" i="9"/>
  <c r="K39" i="9"/>
  <c r="L39" i="9" s="1"/>
  <c r="AN37" i="9"/>
  <c r="AM37" i="9"/>
  <c r="AM41" i="9" s="1"/>
  <c r="K37" i="9"/>
  <c r="L37" i="9" s="1"/>
  <c r="J37" i="9"/>
  <c r="AM36" i="9"/>
  <c r="AC36" i="9"/>
  <c r="AB97" i="9" s="1"/>
  <c r="AD36" i="9"/>
  <c r="R36" i="9"/>
  <c r="Q97" i="9" s="1"/>
  <c r="K36" i="9"/>
  <c r="J97" i="9" s="1"/>
  <c r="J36" i="9"/>
  <c r="H36" i="9"/>
  <c r="G36" i="9"/>
  <c r="F97" i="9" s="1"/>
  <c r="AM34" i="9"/>
  <c r="AC34" i="9"/>
  <c r="Y34" i="9"/>
  <c r="X91" i="9" s="1"/>
  <c r="X34" i="9"/>
  <c r="R34" i="9"/>
  <c r="Q34" i="9"/>
  <c r="K34" i="9"/>
  <c r="L34" i="9" s="1"/>
  <c r="J34" i="9"/>
  <c r="G34" i="9"/>
  <c r="F34" i="9"/>
  <c r="AC33" i="9"/>
  <c r="AD33" i="9" s="1"/>
  <c r="G33" i="9"/>
  <c r="X32" i="9"/>
  <c r="AB32" i="9" s="1"/>
  <c r="AL32" i="9" s="1"/>
  <c r="G32" i="9"/>
  <c r="B32" i="9"/>
  <c r="Z31" i="9"/>
  <c r="X31" i="9"/>
  <c r="AB31" i="9" s="1"/>
  <c r="AL31" i="9" s="1"/>
  <c r="O31" i="9"/>
  <c r="H31" i="9"/>
  <c r="G31" i="9"/>
  <c r="Y31" i="9" s="1"/>
  <c r="X30" i="9"/>
  <c r="O30" i="9"/>
  <c r="H30" i="9"/>
  <c r="G30" i="9"/>
  <c r="Y30" i="9" s="1"/>
  <c r="AC29" i="9"/>
  <c r="AD29" i="9"/>
  <c r="Y29" i="9"/>
  <c r="Z29" i="9" s="1"/>
  <c r="AG29" i="9" s="1"/>
  <c r="R29" i="9"/>
  <c r="L29" i="9"/>
  <c r="K29" i="9"/>
  <c r="G29" i="9"/>
  <c r="H29" i="9" s="1"/>
  <c r="O29" i="9" s="1"/>
  <c r="AN28" i="9"/>
  <c r="H28" i="9"/>
  <c r="G28" i="9"/>
  <c r="AM28" i="9" s="1"/>
  <c r="AT26" i="9"/>
  <c r="AN26" i="9"/>
  <c r="AD26" i="9"/>
  <c r="Z26" i="9"/>
  <c r="AG26" i="9" s="1"/>
  <c r="S26" i="9"/>
  <c r="O26" i="9"/>
  <c r="L26" i="9"/>
  <c r="B26" i="9"/>
  <c r="AM25" i="9"/>
  <c r="AL67" i="9"/>
  <c r="AB67" i="9"/>
  <c r="AD67" i="9" s="1"/>
  <c r="X67" i="9"/>
  <c r="Q67" i="9"/>
  <c r="S67" i="9" s="1"/>
  <c r="K25" i="9"/>
  <c r="J25" i="9"/>
  <c r="J67" i="9" s="1"/>
  <c r="G25" i="9"/>
  <c r="Y25" i="9" s="1"/>
  <c r="G24" i="9"/>
  <c r="H24" i="9" s="1"/>
  <c r="AN23" i="9"/>
  <c r="AL66" i="9"/>
  <c r="AD23" i="9"/>
  <c r="Z23" i="9"/>
  <c r="X66" i="9"/>
  <c r="L23" i="9"/>
  <c r="J23" i="9"/>
  <c r="J66" i="9" s="1"/>
  <c r="H23" i="9"/>
  <c r="BC95" i="8"/>
  <c r="AY95" i="8"/>
  <c r="BC91" i="8"/>
  <c r="AY91" i="8"/>
  <c r="X89" i="8"/>
  <c r="Q89" i="8"/>
  <c r="J89" i="8"/>
  <c r="F89" i="8"/>
  <c r="D89" i="8"/>
  <c r="Y67" i="8"/>
  <c r="R67" i="8"/>
  <c r="Q67" i="8"/>
  <c r="K67" i="8"/>
  <c r="G67" i="8"/>
  <c r="H67" i="8" s="1"/>
  <c r="F67" i="8"/>
  <c r="AP66" i="8"/>
  <c r="AM66" i="8"/>
  <c r="AC66" i="8"/>
  <c r="Y66" i="8"/>
  <c r="R66" i="8"/>
  <c r="K66" i="8"/>
  <c r="H66" i="8"/>
  <c r="G66" i="8"/>
  <c r="F66" i="8"/>
  <c r="AL63" i="8"/>
  <c r="X63" i="8"/>
  <c r="J63" i="8"/>
  <c r="AJ60" i="8"/>
  <c r="AJ59" i="8"/>
  <c r="AJ58" i="8"/>
  <c r="AJ57" i="8"/>
  <c r="AJ56" i="8"/>
  <c r="AT53" i="8"/>
  <c r="AS53" i="8"/>
  <c r="AQ53" i="8"/>
  <c r="AP53" i="8"/>
  <c r="AJ53" i="8"/>
  <c r="AI53" i="8"/>
  <c r="AG53" i="8"/>
  <c r="AF53" i="8"/>
  <c r="AM48" i="8"/>
  <c r="AN48" i="8" s="1"/>
  <c r="AL48" i="8"/>
  <c r="AB48" i="8"/>
  <c r="Y48" i="8"/>
  <c r="Z48" i="8" s="1"/>
  <c r="AG48" i="8" s="1"/>
  <c r="AI48" i="8" s="1"/>
  <c r="X48" i="8"/>
  <c r="Q48" i="8"/>
  <c r="K48" i="8"/>
  <c r="L48" i="8" s="1"/>
  <c r="J48" i="8"/>
  <c r="H48" i="8"/>
  <c r="O48" i="8" s="1"/>
  <c r="G48" i="8"/>
  <c r="AC48" i="8" s="1"/>
  <c r="AL47" i="8"/>
  <c r="AC47" i="8"/>
  <c r="AB47" i="8"/>
  <c r="X47" i="8"/>
  <c r="Q47" i="8"/>
  <c r="J47" i="8"/>
  <c r="G47" i="8"/>
  <c r="AB46" i="8"/>
  <c r="AL46" i="8" s="1"/>
  <c r="Y46" i="8"/>
  <c r="X46" i="8"/>
  <c r="S46" i="8"/>
  <c r="U46" i="8" s="1"/>
  <c r="R46" i="8"/>
  <c r="Q99" i="8" s="1"/>
  <c r="Q46" i="8"/>
  <c r="L46" i="8"/>
  <c r="V46" i="8" s="1"/>
  <c r="K46" i="8"/>
  <c r="J99" i="8" s="1"/>
  <c r="J46" i="8"/>
  <c r="H46" i="8"/>
  <c r="G46" i="8"/>
  <c r="F99" i="8" s="1"/>
  <c r="D99" i="8" s="1"/>
  <c r="AL45" i="8"/>
  <c r="AB45" i="8"/>
  <c r="Z45" i="8"/>
  <c r="Y45" i="8"/>
  <c r="X98" i="8" s="1"/>
  <c r="X45" i="8"/>
  <c r="S45" i="8"/>
  <c r="R45" i="8"/>
  <c r="Q98" i="8" s="1"/>
  <c r="Q45" i="8"/>
  <c r="K45" i="8"/>
  <c r="J98" i="8" s="1"/>
  <c r="J45" i="8"/>
  <c r="L45" i="8" s="1"/>
  <c r="H45" i="8"/>
  <c r="G45" i="8"/>
  <c r="F98" i="8" s="1"/>
  <c r="D98" i="8" s="1"/>
  <c r="AM44" i="8"/>
  <c r="AB44" i="8"/>
  <c r="Z44" i="8"/>
  <c r="Y44" i="8"/>
  <c r="X97" i="8" s="1"/>
  <c r="X44" i="8"/>
  <c r="R44" i="8"/>
  <c r="Q97" i="8" s="1"/>
  <c r="Q44" i="8"/>
  <c r="K44" i="8"/>
  <c r="L44" i="8" s="1"/>
  <c r="N44" i="8" s="1"/>
  <c r="J44" i="8"/>
  <c r="H44" i="8"/>
  <c r="O44" i="8" s="1"/>
  <c r="G44" i="8"/>
  <c r="F97" i="8" s="1"/>
  <c r="Z43" i="8"/>
  <c r="Y43" i="8"/>
  <c r="X43" i="8"/>
  <c r="R43" i="8"/>
  <c r="S43" i="8" s="1"/>
  <c r="U43" i="8" s="1"/>
  <c r="Q43" i="8"/>
  <c r="K43" i="8"/>
  <c r="J43" i="8"/>
  <c r="L43" i="8" s="1"/>
  <c r="G43" i="8"/>
  <c r="H43" i="8" s="1"/>
  <c r="AS42" i="8"/>
  <c r="AN42" i="8"/>
  <c r="AD42" i="8"/>
  <c r="Z42" i="8"/>
  <c r="S42" i="8"/>
  <c r="L42" i="8"/>
  <c r="H42" i="8"/>
  <c r="V41" i="8"/>
  <c r="K40" i="8"/>
  <c r="Y39" i="8"/>
  <c r="X95" i="8" s="1"/>
  <c r="R39" i="8"/>
  <c r="R40" i="8" s="1"/>
  <c r="R41" i="8" s="1"/>
  <c r="K39" i="8"/>
  <c r="J95" i="8" s="1"/>
  <c r="L39" i="8"/>
  <c r="G39" i="8"/>
  <c r="F95" i="8" s="1"/>
  <c r="AM37" i="8"/>
  <c r="Y37" i="8"/>
  <c r="S37" i="8"/>
  <c r="U37" i="8" s="1"/>
  <c r="R37" i="8"/>
  <c r="K37" i="8"/>
  <c r="L37" i="8" s="1"/>
  <c r="J37" i="8"/>
  <c r="Z36" i="8"/>
  <c r="Y36" i="8"/>
  <c r="R36" i="8"/>
  <c r="S36" i="8" s="1"/>
  <c r="U36" i="8" s="1"/>
  <c r="K36" i="8"/>
  <c r="J36" i="8"/>
  <c r="L36" i="8" s="1"/>
  <c r="G36" i="8"/>
  <c r="G37" i="8" s="1"/>
  <c r="H37" i="8" s="1"/>
  <c r="Y34" i="8"/>
  <c r="X34" i="8"/>
  <c r="R34" i="8"/>
  <c r="Q91" i="8" s="1"/>
  <c r="Q92" i="8" s="1"/>
  <c r="K34" i="8"/>
  <c r="J91" i="8" s="1"/>
  <c r="J92" i="8" s="1"/>
  <c r="H34" i="8"/>
  <c r="G34" i="8"/>
  <c r="F91" i="8" s="1"/>
  <c r="F92" i="8" s="1"/>
  <c r="F34" i="8"/>
  <c r="AM33" i="8"/>
  <c r="Y33" i="8"/>
  <c r="R33" i="8"/>
  <c r="K33" i="8"/>
  <c r="L33" i="8" s="1"/>
  <c r="N33" i="8" s="1"/>
  <c r="H33" i="8"/>
  <c r="O33" i="8" s="1"/>
  <c r="B33" i="8"/>
  <c r="AM32" i="8"/>
  <c r="Y32" i="8"/>
  <c r="V32" i="8"/>
  <c r="R32" i="8"/>
  <c r="K32" i="8"/>
  <c r="L32" i="8" s="1"/>
  <c r="N32" i="8" s="1"/>
  <c r="H32" i="8"/>
  <c r="O32" i="8" s="1"/>
  <c r="Y31" i="8"/>
  <c r="X31" i="8"/>
  <c r="R31" i="8"/>
  <c r="S31" i="8" s="1"/>
  <c r="U31" i="8" s="1"/>
  <c r="O31" i="8"/>
  <c r="L31" i="8"/>
  <c r="K31" i="8"/>
  <c r="H31" i="8"/>
  <c r="AM30" i="8"/>
  <c r="AN30" i="8" s="1"/>
  <c r="AC30" i="8"/>
  <c r="Z30" i="8"/>
  <c r="AG30" i="8" s="1"/>
  <c r="Y30" i="8"/>
  <c r="R30" i="8"/>
  <c r="S30" i="8"/>
  <c r="K30" i="8"/>
  <c r="L30" i="8" s="1"/>
  <c r="N30" i="8" s="1"/>
  <c r="H30" i="8"/>
  <c r="O30" i="8" s="1"/>
  <c r="Y29" i="8"/>
  <c r="Z29" i="8" s="1"/>
  <c r="AG29" i="8" s="1"/>
  <c r="R29" i="8"/>
  <c r="S29" i="8" s="1"/>
  <c r="K29" i="8"/>
  <c r="L29" i="8" s="1"/>
  <c r="H29" i="8"/>
  <c r="G29" i="8"/>
  <c r="AQ27" i="8"/>
  <c r="AN27" i="8"/>
  <c r="AD27" i="8"/>
  <c r="AJ27" i="8" s="1"/>
  <c r="Z27" i="8"/>
  <c r="AG27" i="8" s="1"/>
  <c r="S27" i="8"/>
  <c r="O27" i="8"/>
  <c r="L27" i="8"/>
  <c r="N27" i="8" s="1"/>
  <c r="B27" i="8"/>
  <c r="AM26" i="8"/>
  <c r="AM25" i="8" s="1"/>
  <c r="AL67" i="8"/>
  <c r="AC26" i="8"/>
  <c r="AD26" i="8" s="1"/>
  <c r="AB67" i="8"/>
  <c r="Y26" i="8"/>
  <c r="X67" i="8"/>
  <c r="Z67" i="8" s="1"/>
  <c r="R26" i="8"/>
  <c r="S26" i="8" s="1"/>
  <c r="K26" i="8"/>
  <c r="K25" i="8" s="1"/>
  <c r="J26" i="8"/>
  <c r="J67" i="8" s="1"/>
  <c r="H26" i="8"/>
  <c r="G26" i="8"/>
  <c r="AN25" i="8"/>
  <c r="AC25" i="8"/>
  <c r="AD25" i="8" s="1"/>
  <c r="L25" i="8"/>
  <c r="AL66" i="8"/>
  <c r="AN66" i="8" s="1"/>
  <c r="AD24" i="8"/>
  <c r="AB66" i="8"/>
  <c r="AD66" i="8" s="1"/>
  <c r="J24" i="8"/>
  <c r="J66" i="8" s="1"/>
  <c r="L66" i="8" s="1"/>
  <c r="H24" i="8"/>
  <c r="AM19" i="8"/>
  <c r="AM67" i="8" s="1"/>
  <c r="AC19" i="8"/>
  <c r="AM18" i="8"/>
  <c r="AC18" i="8"/>
  <c r="BB97" i="7"/>
  <c r="AX97" i="7"/>
  <c r="BB91" i="7"/>
  <c r="AX91" i="7"/>
  <c r="F91" i="7"/>
  <c r="AM66" i="7"/>
  <c r="AD66" i="7"/>
  <c r="AC66" i="7"/>
  <c r="Y66" i="7"/>
  <c r="X66" i="7"/>
  <c r="Z66" i="7" s="1"/>
  <c r="R66" i="7"/>
  <c r="K66" i="7"/>
  <c r="G66" i="7"/>
  <c r="H66" i="7" s="1"/>
  <c r="F66" i="7"/>
  <c r="AM65" i="7"/>
  <c r="AC65" i="7"/>
  <c r="Y65" i="7"/>
  <c r="R65" i="7"/>
  <c r="K65" i="7"/>
  <c r="G65" i="7"/>
  <c r="H65" i="7" s="1"/>
  <c r="H67" i="7" s="1"/>
  <c r="F65" i="7"/>
  <c r="AL62" i="7"/>
  <c r="AM33" i="7" s="1"/>
  <c r="AL91" i="7" s="1"/>
  <c r="Q62" i="7"/>
  <c r="J62" i="7"/>
  <c r="AB62" i="7" s="1"/>
  <c r="AJ59" i="7"/>
  <c r="AJ58" i="7"/>
  <c r="AJ57" i="7"/>
  <c r="AJ56" i="7"/>
  <c r="AJ55" i="7"/>
  <c r="AT52" i="7"/>
  <c r="AS52" i="7"/>
  <c r="AQ52" i="7"/>
  <c r="AP52" i="7"/>
  <c r="AJ52" i="7"/>
  <c r="AI52" i="7"/>
  <c r="AG52" i="7"/>
  <c r="AF52" i="7"/>
  <c r="AM47" i="7"/>
  <c r="AN47" i="7" s="1"/>
  <c r="AL47" i="7"/>
  <c r="AB47" i="7"/>
  <c r="X47" i="7"/>
  <c r="Q47" i="7"/>
  <c r="K47" i="7"/>
  <c r="L47" i="7" s="1"/>
  <c r="J47" i="7"/>
  <c r="G47" i="7"/>
  <c r="Y47" i="7" s="1"/>
  <c r="Z47" i="7" s="1"/>
  <c r="AL46" i="7"/>
  <c r="AC46" i="7"/>
  <c r="AB46" i="7"/>
  <c r="X46" i="7"/>
  <c r="Q46" i="7"/>
  <c r="J46" i="7"/>
  <c r="G46" i="7"/>
  <c r="AL45" i="7"/>
  <c r="AB45" i="7"/>
  <c r="Y45" i="7"/>
  <c r="Z45" i="7" s="1"/>
  <c r="X45" i="7"/>
  <c r="Q45" i="7"/>
  <c r="J45" i="7"/>
  <c r="H45" i="7"/>
  <c r="G45" i="7"/>
  <c r="AC45" i="7" s="1"/>
  <c r="AD45" i="7" s="1"/>
  <c r="AL44" i="7"/>
  <c r="AB44" i="7"/>
  <c r="X44" i="7"/>
  <c r="Q44" i="7"/>
  <c r="K44" i="7"/>
  <c r="J44" i="7"/>
  <c r="H44" i="7"/>
  <c r="G44" i="7"/>
  <c r="Y44" i="7" s="1"/>
  <c r="Z44" i="7" s="1"/>
  <c r="AM43" i="7"/>
  <c r="AB43" i="7"/>
  <c r="X43" i="7"/>
  <c r="Q43" i="7"/>
  <c r="Q33" i="7" s="1"/>
  <c r="S33" i="7" s="1"/>
  <c r="U33" i="7" s="1"/>
  <c r="K43" i="7"/>
  <c r="L43" i="7" s="1"/>
  <c r="J43" i="7"/>
  <c r="G43" i="7"/>
  <c r="Y43" i="7" s="1"/>
  <c r="Z43" i="7" s="1"/>
  <c r="AN42" i="7"/>
  <c r="X42" i="7"/>
  <c r="Q42" i="7"/>
  <c r="J42" i="7"/>
  <c r="H42" i="7"/>
  <c r="G42" i="7"/>
  <c r="AM42" i="7" s="1"/>
  <c r="AM41" i="7"/>
  <c r="AC41" i="7"/>
  <c r="Z41" i="7"/>
  <c r="Y41" i="7"/>
  <c r="R41" i="7"/>
  <c r="K41" i="7"/>
  <c r="L41" i="7" s="1"/>
  <c r="N41" i="7" s="1"/>
  <c r="O41" i="7" s="1"/>
  <c r="H41" i="7"/>
  <c r="V40" i="7"/>
  <c r="AM38" i="7"/>
  <c r="AC38" i="7"/>
  <c r="AB97" i="7" s="1"/>
  <c r="R38" i="7"/>
  <c r="Q97" i="7" s="1"/>
  <c r="K38" i="7"/>
  <c r="G38" i="7"/>
  <c r="F97" i="7" s="1"/>
  <c r="D97" i="7" s="1"/>
  <c r="J36" i="7"/>
  <c r="AM35" i="7"/>
  <c r="AN35" i="7" s="1"/>
  <c r="K35" i="7"/>
  <c r="L35" i="7" s="1"/>
  <c r="J35" i="7"/>
  <c r="G35" i="7"/>
  <c r="G36" i="7" s="1"/>
  <c r="AC33" i="7"/>
  <c r="AB91" i="7" s="1"/>
  <c r="X33" i="7"/>
  <c r="R33" i="7"/>
  <c r="Q91" i="7" s="1"/>
  <c r="K33" i="7"/>
  <c r="L33" i="7" s="1"/>
  <c r="J33" i="7"/>
  <c r="G33" i="7"/>
  <c r="F33" i="7"/>
  <c r="H33" i="7" s="1"/>
  <c r="AC32" i="7"/>
  <c r="X32" i="7"/>
  <c r="AB32" i="7" s="1"/>
  <c r="AL32" i="7" s="1"/>
  <c r="H32" i="7"/>
  <c r="O32" i="7" s="1"/>
  <c r="B32" i="7"/>
  <c r="AC31" i="7"/>
  <c r="X31" i="7"/>
  <c r="AB31" i="7" s="1"/>
  <c r="AL31" i="7" s="1"/>
  <c r="H31" i="7"/>
  <c r="O31" i="7" s="1"/>
  <c r="AM30" i="7"/>
  <c r="AC30" i="7"/>
  <c r="X30" i="7"/>
  <c r="AB30" i="7" s="1"/>
  <c r="AL30" i="7" s="1"/>
  <c r="H30" i="7"/>
  <c r="O30" i="7" s="1"/>
  <c r="AM29" i="7"/>
  <c r="AN29" i="7" s="1"/>
  <c r="AD29" i="7"/>
  <c r="AQ29" i="7" s="1"/>
  <c r="AC29" i="7"/>
  <c r="Y29" i="7"/>
  <c r="Z29" i="7" s="1"/>
  <c r="AG29" i="7" s="1"/>
  <c r="R29" i="7"/>
  <c r="S29" i="7" s="1"/>
  <c r="U29" i="7" s="1"/>
  <c r="L29" i="7"/>
  <c r="K29" i="7"/>
  <c r="H29" i="7"/>
  <c r="O29" i="7" s="1"/>
  <c r="AS28" i="7"/>
  <c r="AM28" i="7"/>
  <c r="AN28" i="7" s="1"/>
  <c r="AC28" i="7"/>
  <c r="AD28" i="7"/>
  <c r="Z28" i="7"/>
  <c r="AG28" i="7" s="1"/>
  <c r="Y28" i="7"/>
  <c r="Y30" i="7" s="1"/>
  <c r="S28" i="7"/>
  <c r="R28" i="7"/>
  <c r="R30" i="7" s="1"/>
  <c r="G28" i="7"/>
  <c r="AN26" i="7"/>
  <c r="AS26" i="7" s="1"/>
  <c r="AD26" i="7"/>
  <c r="AQ26" i="7" s="1"/>
  <c r="Z26" i="7"/>
  <c r="AG26" i="7" s="1"/>
  <c r="S26" i="7"/>
  <c r="O26" i="7"/>
  <c r="L26" i="7"/>
  <c r="B26" i="7"/>
  <c r="AM25" i="7"/>
  <c r="AL66" i="7"/>
  <c r="AN66" i="7" s="1"/>
  <c r="AB66" i="7"/>
  <c r="Z25" i="7"/>
  <c r="Y25" i="7"/>
  <c r="Q66" i="7"/>
  <c r="S66" i="7" s="1"/>
  <c r="K25" i="7"/>
  <c r="J25" i="7"/>
  <c r="J66" i="7" s="1"/>
  <c r="L66" i="7" s="1"/>
  <c r="H25" i="7"/>
  <c r="G25" i="7"/>
  <c r="AC25" i="7" s="1"/>
  <c r="AM24" i="7"/>
  <c r="AN24" i="7" s="1"/>
  <c r="Y24" i="7"/>
  <c r="Z24" i="7" s="1"/>
  <c r="K24" i="7"/>
  <c r="L24" i="7" s="1"/>
  <c r="Z23" i="7"/>
  <c r="X65" i="7"/>
  <c r="Z65" i="7" s="1"/>
  <c r="S23" i="7"/>
  <c r="U23" i="7" s="1"/>
  <c r="Q65" i="7"/>
  <c r="N23" i="7"/>
  <c r="L23" i="7"/>
  <c r="J23" i="7"/>
  <c r="J65" i="7" s="1"/>
  <c r="H23" i="7"/>
  <c r="H27" i="7" s="1"/>
  <c r="BB97" i="6"/>
  <c r="AX97" i="6"/>
  <c r="BB91" i="6"/>
  <c r="AX91" i="6"/>
  <c r="AM66" i="6"/>
  <c r="AC66" i="6"/>
  <c r="Y66" i="6"/>
  <c r="R66" i="6"/>
  <c r="K66" i="6"/>
  <c r="G66" i="6"/>
  <c r="F66" i="6"/>
  <c r="AM65" i="6"/>
  <c r="AC65" i="6"/>
  <c r="Y65" i="6"/>
  <c r="R65" i="6"/>
  <c r="K65" i="6"/>
  <c r="H65" i="6"/>
  <c r="G65" i="6"/>
  <c r="F65" i="6"/>
  <c r="AL62" i="6"/>
  <c r="J62" i="6"/>
  <c r="AT59" i="6"/>
  <c r="AJ59" i="6"/>
  <c r="AT58" i="6"/>
  <c r="AJ58" i="6"/>
  <c r="AT57" i="6"/>
  <c r="AJ57" i="6"/>
  <c r="AT56" i="6"/>
  <c r="AJ56" i="6"/>
  <c r="AT55" i="6"/>
  <c r="AJ55" i="6"/>
  <c r="AT52" i="6"/>
  <c r="AS52" i="6"/>
  <c r="AQ52" i="6"/>
  <c r="AP52" i="6"/>
  <c r="AJ52" i="6"/>
  <c r="AI52" i="6"/>
  <c r="AG52" i="6"/>
  <c r="AF52" i="6"/>
  <c r="AM47" i="6"/>
  <c r="AL47" i="6"/>
  <c r="AB47" i="6"/>
  <c r="X47" i="6"/>
  <c r="Q47" i="6"/>
  <c r="K47" i="6"/>
  <c r="L47" i="6" s="1"/>
  <c r="J47" i="6"/>
  <c r="G47" i="6"/>
  <c r="Y47" i="6" s="1"/>
  <c r="Z47" i="6" s="1"/>
  <c r="AL46" i="6"/>
  <c r="AC46" i="6"/>
  <c r="AB46" i="6"/>
  <c r="X46" i="6"/>
  <c r="Q46" i="6"/>
  <c r="J46" i="6"/>
  <c r="G46" i="6"/>
  <c r="Y45" i="6"/>
  <c r="Q45" i="6"/>
  <c r="J45" i="6"/>
  <c r="H45" i="6"/>
  <c r="G45" i="6"/>
  <c r="AC45" i="6" s="1"/>
  <c r="Y44" i="6"/>
  <c r="Q44" i="6"/>
  <c r="J44" i="6"/>
  <c r="H44" i="6"/>
  <c r="G44" i="6"/>
  <c r="AC44" i="6" s="1"/>
  <c r="AM43" i="6"/>
  <c r="Q43" i="6"/>
  <c r="K43" i="6"/>
  <c r="L43" i="6" s="1"/>
  <c r="J43" i="6"/>
  <c r="G43" i="6"/>
  <c r="Y43" i="6" s="1"/>
  <c r="AN42" i="6"/>
  <c r="AM42" i="6"/>
  <c r="Z42" i="6"/>
  <c r="Y42" i="6"/>
  <c r="X42" i="6"/>
  <c r="Q42" i="6"/>
  <c r="J42" i="6"/>
  <c r="H42" i="6"/>
  <c r="G42" i="6"/>
  <c r="R42" i="6" s="1"/>
  <c r="S42" i="6" s="1"/>
  <c r="AM41" i="6"/>
  <c r="AC41" i="6"/>
  <c r="Y41" i="6"/>
  <c r="Z41" i="6"/>
  <c r="R41" i="6"/>
  <c r="K41" i="6"/>
  <c r="H41" i="6"/>
  <c r="V40" i="6"/>
  <c r="AD39" i="6"/>
  <c r="AM38" i="6"/>
  <c r="AC38" i="6"/>
  <c r="AC39" i="6" s="1"/>
  <c r="AC40" i="6" s="1"/>
  <c r="R38" i="6"/>
  <c r="K38" i="6"/>
  <c r="G38" i="6"/>
  <c r="F97" i="6" s="1"/>
  <c r="J36" i="6"/>
  <c r="AM35" i="6"/>
  <c r="K35" i="6"/>
  <c r="L35" i="6" s="1"/>
  <c r="J35" i="6"/>
  <c r="G35" i="6"/>
  <c r="G36" i="6" s="1"/>
  <c r="AM33" i="6"/>
  <c r="AL91" i="6" s="1"/>
  <c r="AC33" i="6"/>
  <c r="AB91" i="6" s="1"/>
  <c r="Q33" i="6"/>
  <c r="K33" i="6"/>
  <c r="J91" i="6" s="1"/>
  <c r="D95" i="6" s="1"/>
  <c r="J33" i="6"/>
  <c r="G33" i="6"/>
  <c r="F91" i="6" s="1"/>
  <c r="D94" i="6" s="1"/>
  <c r="D91" i="6" s="1"/>
  <c r="F33" i="6"/>
  <c r="X32" i="6"/>
  <c r="AB32" i="6" s="1"/>
  <c r="AL32" i="6" s="1"/>
  <c r="V32" i="6"/>
  <c r="B32" i="6"/>
  <c r="AB31" i="6"/>
  <c r="AL31" i="6" s="1"/>
  <c r="X31" i="6"/>
  <c r="H31" i="6"/>
  <c r="O31" i="6" s="1"/>
  <c r="Z30" i="6"/>
  <c r="X30" i="6"/>
  <c r="AB30" i="6" s="1"/>
  <c r="AL30" i="6" s="1"/>
  <c r="H30" i="6"/>
  <c r="O30" i="6" s="1"/>
  <c r="AM29" i="6"/>
  <c r="AL29" i="6"/>
  <c r="AD29" i="6"/>
  <c r="AC29" i="6"/>
  <c r="Y29" i="6"/>
  <c r="Z29" i="6" s="1"/>
  <c r="AG29" i="6" s="1"/>
  <c r="R29" i="6"/>
  <c r="S29" i="6" s="1"/>
  <c r="L29" i="6"/>
  <c r="K29" i="6"/>
  <c r="H29" i="6"/>
  <c r="O29" i="6" s="1"/>
  <c r="AM28" i="6"/>
  <c r="AC28" i="6"/>
  <c r="Z28" i="6"/>
  <c r="Y28" i="6"/>
  <c r="Y30" i="6" s="1"/>
  <c r="Y31" i="6" s="1"/>
  <c r="S28" i="6"/>
  <c r="R28" i="6"/>
  <c r="R30" i="6" s="1"/>
  <c r="G28" i="6"/>
  <c r="AN26" i="6"/>
  <c r="AF26" i="6"/>
  <c r="AD26" i="6"/>
  <c r="Z26" i="6"/>
  <c r="AG26" i="6" s="1"/>
  <c r="S26" i="6"/>
  <c r="O26" i="6"/>
  <c r="L26" i="6"/>
  <c r="B26" i="6"/>
  <c r="AM25" i="6"/>
  <c r="AM24" i="6" s="1"/>
  <c r="AL66" i="6"/>
  <c r="AB66" i="6"/>
  <c r="X66" i="6"/>
  <c r="Z66" i="6" s="1"/>
  <c r="Q66" i="6"/>
  <c r="K25" i="6"/>
  <c r="K24" i="6" s="1"/>
  <c r="J25" i="6"/>
  <c r="J66" i="6" s="1"/>
  <c r="G25" i="6"/>
  <c r="Y25" i="6" s="1"/>
  <c r="AN24" i="6"/>
  <c r="L24" i="6"/>
  <c r="AL65" i="6"/>
  <c r="AN65" i="6" s="1"/>
  <c r="AB65" i="6"/>
  <c r="AD65" i="6" s="1"/>
  <c r="X65" i="6"/>
  <c r="Q65" i="6"/>
  <c r="S65" i="6" s="1"/>
  <c r="J23" i="6"/>
  <c r="J65" i="6" s="1"/>
  <c r="L65" i="6" s="1"/>
  <c r="H23" i="6"/>
  <c r="BC97" i="5"/>
  <c r="AY97" i="5"/>
  <c r="BC91" i="5"/>
  <c r="AY91" i="5"/>
  <c r="AB91" i="5"/>
  <c r="F91" i="5"/>
  <c r="D94" i="5" s="1"/>
  <c r="AM66" i="5"/>
  <c r="AC66" i="5"/>
  <c r="Y66" i="5"/>
  <c r="R66" i="5"/>
  <c r="S66" i="5" s="1"/>
  <c r="L66" i="5"/>
  <c r="K66" i="5"/>
  <c r="G66" i="5"/>
  <c r="H66" i="5" s="1"/>
  <c r="F66" i="5"/>
  <c r="AM65" i="5"/>
  <c r="AC65" i="5"/>
  <c r="AB65" i="5"/>
  <c r="Y65" i="5"/>
  <c r="R65" i="5"/>
  <c r="K65" i="5"/>
  <c r="G65" i="5"/>
  <c r="H65" i="5" s="1"/>
  <c r="F65" i="5"/>
  <c r="AL62" i="5"/>
  <c r="X62" i="5"/>
  <c r="J62" i="5"/>
  <c r="AJ59" i="5"/>
  <c r="AJ58" i="5"/>
  <c r="AJ57" i="5"/>
  <c r="AJ56" i="5"/>
  <c r="AJ55" i="5"/>
  <c r="AT52" i="5"/>
  <c r="AS52" i="5"/>
  <c r="AQ52" i="5"/>
  <c r="AP52" i="5"/>
  <c r="AJ52" i="5"/>
  <c r="AI52" i="5"/>
  <c r="AG52" i="5"/>
  <c r="AF52" i="5"/>
  <c r="AM47" i="5"/>
  <c r="AN47" i="5" s="1"/>
  <c r="AL47" i="5"/>
  <c r="AB47" i="5"/>
  <c r="X47" i="5"/>
  <c r="Q47" i="5"/>
  <c r="J47" i="5"/>
  <c r="G47" i="5"/>
  <c r="AL46" i="5"/>
  <c r="AC46" i="5"/>
  <c r="AB46" i="5"/>
  <c r="X46" i="5"/>
  <c r="Q46" i="5"/>
  <c r="J46" i="5"/>
  <c r="G46" i="5"/>
  <c r="AM45" i="5"/>
  <c r="AL45" i="5"/>
  <c r="Y45" i="5"/>
  <c r="Q45" i="5"/>
  <c r="K45" i="5"/>
  <c r="J45" i="5"/>
  <c r="H45" i="5"/>
  <c r="G45" i="5"/>
  <c r="AC45" i="5" s="1"/>
  <c r="AM44" i="5"/>
  <c r="AB44" i="5"/>
  <c r="Q44" i="5"/>
  <c r="K44" i="5"/>
  <c r="J44" i="5"/>
  <c r="J33" i="5" s="1"/>
  <c r="G44" i="5"/>
  <c r="Y44" i="5" s="1"/>
  <c r="Z44" i="5" s="1"/>
  <c r="AM43" i="5"/>
  <c r="AC43" i="5"/>
  <c r="AD43" i="5" s="1"/>
  <c r="AB43" i="5"/>
  <c r="Q43" i="5"/>
  <c r="Q33" i="5" s="1"/>
  <c r="J43" i="5"/>
  <c r="G43" i="5"/>
  <c r="R43" i="5" s="1"/>
  <c r="AC42" i="5"/>
  <c r="AD42" i="5" s="1"/>
  <c r="AI42" i="5" s="1"/>
  <c r="X42" i="5"/>
  <c r="Q42" i="5"/>
  <c r="K42" i="5"/>
  <c r="J42" i="5"/>
  <c r="G42" i="5"/>
  <c r="AM42" i="5" s="1"/>
  <c r="AN42" i="5" s="1"/>
  <c r="AM41" i="5"/>
  <c r="AC41" i="5"/>
  <c r="Y41" i="5"/>
  <c r="R41" i="5"/>
  <c r="S41" i="5" s="1"/>
  <c r="K41" i="5"/>
  <c r="H41" i="5"/>
  <c r="V40" i="5"/>
  <c r="K39" i="5"/>
  <c r="AC38" i="5"/>
  <c r="R38" i="5"/>
  <c r="K38" i="5"/>
  <c r="J97" i="5" s="1"/>
  <c r="L38" i="5"/>
  <c r="G38" i="5"/>
  <c r="J36" i="5"/>
  <c r="J35" i="5"/>
  <c r="G35" i="5"/>
  <c r="AC33" i="5"/>
  <c r="R33" i="5"/>
  <c r="Q91" i="5" s="1"/>
  <c r="K33" i="5"/>
  <c r="G33" i="5"/>
  <c r="F33" i="5"/>
  <c r="X32" i="5"/>
  <c r="AB32" i="5" s="1"/>
  <c r="AL32" i="5" s="1"/>
  <c r="G32" i="5"/>
  <c r="B32" i="5"/>
  <c r="X31" i="5"/>
  <c r="AB31" i="5" s="1"/>
  <c r="AL31" i="5" s="1"/>
  <c r="O31" i="5"/>
  <c r="H31" i="5"/>
  <c r="H30" i="5"/>
  <c r="O30" i="5" s="1"/>
  <c r="BD29" i="5"/>
  <c r="AZ29" i="5"/>
  <c r="AM29" i="5"/>
  <c r="AC29" i="5"/>
  <c r="AL29" i="5"/>
  <c r="Z29" i="5"/>
  <c r="AG29" i="5" s="1"/>
  <c r="Y29" i="5"/>
  <c r="S29" i="5"/>
  <c r="K29" i="5"/>
  <c r="H29" i="5"/>
  <c r="O29" i="5" s="1"/>
  <c r="G29" i="5"/>
  <c r="R29" i="5" s="1"/>
  <c r="AM28" i="5"/>
  <c r="AD28" i="5"/>
  <c r="AC28" i="5"/>
  <c r="AC30" i="5" s="1"/>
  <c r="AC31" i="5" s="1"/>
  <c r="Y28" i="5"/>
  <c r="S28" i="5"/>
  <c r="R28" i="5"/>
  <c r="R30" i="5" s="1"/>
  <c r="R31" i="5" s="1"/>
  <c r="K28" i="5"/>
  <c r="G28" i="5"/>
  <c r="H28" i="5" s="1"/>
  <c r="AS26" i="5"/>
  <c r="AN26" i="5"/>
  <c r="AJ26" i="5"/>
  <c r="AD26" i="5"/>
  <c r="Z26" i="5"/>
  <c r="AG26" i="5" s="1"/>
  <c r="S26" i="5"/>
  <c r="U26" i="5" s="1"/>
  <c r="L26" i="5"/>
  <c r="H26" i="5"/>
  <c r="O26" i="5" s="1"/>
  <c r="B26" i="5"/>
  <c r="AL66" i="5"/>
  <c r="AN66" i="5" s="1"/>
  <c r="AI25" i="5"/>
  <c r="AC25" i="5"/>
  <c r="AD25" i="5" s="1"/>
  <c r="AB66" i="5"/>
  <c r="X66" i="5"/>
  <c r="Q66" i="5"/>
  <c r="J25" i="5"/>
  <c r="J66" i="5" s="1"/>
  <c r="G25" i="5"/>
  <c r="AC24" i="5"/>
  <c r="H24" i="5"/>
  <c r="O24" i="5" s="1"/>
  <c r="AN23" i="5"/>
  <c r="AD23" i="5"/>
  <c r="Z23" i="5"/>
  <c r="X65" i="5"/>
  <c r="Z65" i="5" s="1"/>
  <c r="J23" i="5"/>
  <c r="L23" i="5" s="1"/>
  <c r="H23" i="5"/>
  <c r="F93" i="4"/>
  <c r="BB91" i="4"/>
  <c r="AX91" i="4"/>
  <c r="AM70" i="4"/>
  <c r="AC70" i="4"/>
  <c r="Y70" i="4"/>
  <c r="R70" i="4"/>
  <c r="Q70" i="4"/>
  <c r="K70" i="4"/>
  <c r="G70" i="4"/>
  <c r="F70" i="4"/>
  <c r="AM69" i="4"/>
  <c r="AC69" i="4"/>
  <c r="Y69" i="4"/>
  <c r="X69" i="4"/>
  <c r="R69" i="4"/>
  <c r="K69" i="4"/>
  <c r="J69" i="4"/>
  <c r="L69" i="4" s="1"/>
  <c r="G69" i="4"/>
  <c r="H69" i="4" s="1"/>
  <c r="F69" i="4"/>
  <c r="AL66" i="4"/>
  <c r="R39" i="4"/>
  <c r="J66" i="4"/>
  <c r="AT62" i="4"/>
  <c r="AS62" i="4"/>
  <c r="AQ62" i="4"/>
  <c r="AP62" i="4"/>
  <c r="AJ62" i="4"/>
  <c r="AI62" i="4"/>
  <c r="AG62" i="4"/>
  <c r="AF62" i="4"/>
  <c r="AT56" i="4"/>
  <c r="AS56" i="4"/>
  <c r="AQ56" i="4"/>
  <c r="AP56" i="4"/>
  <c r="AJ56" i="4"/>
  <c r="AI56" i="4"/>
  <c r="AG56" i="4"/>
  <c r="AF56" i="4"/>
  <c r="AL51" i="4"/>
  <c r="AB51" i="4"/>
  <c r="X51" i="4"/>
  <c r="Q51" i="4"/>
  <c r="J51" i="4"/>
  <c r="G51" i="4"/>
  <c r="AM50" i="4"/>
  <c r="AF50" i="4"/>
  <c r="AB50" i="4"/>
  <c r="AL50" i="4" s="1"/>
  <c r="Z50" i="4"/>
  <c r="AG50" i="4" s="1"/>
  <c r="Y50" i="4"/>
  <c r="X50" i="4"/>
  <c r="Q50" i="4"/>
  <c r="K50" i="4"/>
  <c r="L50" i="4" s="1"/>
  <c r="J50" i="4"/>
  <c r="H50" i="4"/>
  <c r="G50" i="4"/>
  <c r="AC50" i="4" s="1"/>
  <c r="AD50" i="4" s="1"/>
  <c r="AM49" i="4"/>
  <c r="AB49" i="4"/>
  <c r="AB45" i="5" s="1"/>
  <c r="AB45" i="6" s="1"/>
  <c r="X49" i="4"/>
  <c r="R49" i="4"/>
  <c r="S49" i="4" s="1"/>
  <c r="Q49" i="4"/>
  <c r="Q36" i="4" s="1"/>
  <c r="K49" i="4"/>
  <c r="J49" i="4"/>
  <c r="J36" i="4" s="1"/>
  <c r="G49" i="4"/>
  <c r="AB48" i="4"/>
  <c r="X48" i="4"/>
  <c r="X44" i="5" s="1"/>
  <c r="X44" i="6" s="1"/>
  <c r="Z44" i="6" s="1"/>
  <c r="Q48" i="4"/>
  <c r="J48" i="4"/>
  <c r="G48" i="4"/>
  <c r="AL47" i="4"/>
  <c r="AB47" i="4"/>
  <c r="X47" i="4"/>
  <c r="X43" i="5" s="1"/>
  <c r="Q47" i="4"/>
  <c r="J47" i="4"/>
  <c r="G47" i="4"/>
  <c r="AM46" i="4"/>
  <c r="AN46" i="4" s="1"/>
  <c r="AP46" i="4" s="1"/>
  <c r="AD46" i="4"/>
  <c r="Y46" i="4"/>
  <c r="X46" i="4"/>
  <c r="R46" i="4"/>
  <c r="S46" i="4" s="1"/>
  <c r="U46" i="4" s="1"/>
  <c r="Q46" i="4"/>
  <c r="K46" i="4"/>
  <c r="L46" i="4" s="1"/>
  <c r="J46" i="4"/>
  <c r="H46" i="4"/>
  <c r="G46" i="4"/>
  <c r="AC46" i="4" s="1"/>
  <c r="AM45" i="4"/>
  <c r="AN45" i="4"/>
  <c r="AC45" i="4"/>
  <c r="Y45" i="4"/>
  <c r="R45" i="4"/>
  <c r="L45" i="4"/>
  <c r="K45" i="4"/>
  <c r="H45" i="4"/>
  <c r="V44" i="4"/>
  <c r="B44" i="4"/>
  <c r="B40" i="5" s="1"/>
  <c r="B40" i="6" s="1"/>
  <c r="B40" i="7" s="1"/>
  <c r="B41" i="8" s="1"/>
  <c r="B40" i="10" s="1"/>
  <c r="B41" i="9" s="1"/>
  <c r="J40" i="4"/>
  <c r="AM39" i="4"/>
  <c r="AC39" i="4"/>
  <c r="J39" i="4"/>
  <c r="G39" i="4"/>
  <c r="BD38" i="4"/>
  <c r="BD41" i="4" s="1"/>
  <c r="BD53" i="4" s="1"/>
  <c r="AZ38" i="4"/>
  <c r="AZ41" i="4" s="1"/>
  <c r="AZ53" i="4" s="1"/>
  <c r="AN37" i="4"/>
  <c r="AD37" i="4"/>
  <c r="Z37" i="4"/>
  <c r="S37" i="4"/>
  <c r="L37" i="4"/>
  <c r="H37" i="4"/>
  <c r="AM36" i="4"/>
  <c r="AL91" i="4" s="1"/>
  <c r="AC36" i="4"/>
  <c r="AB91" i="4" s="1"/>
  <c r="H36" i="4"/>
  <c r="H67" i="4" s="1"/>
  <c r="G36" i="4"/>
  <c r="F91" i="4" s="1"/>
  <c r="F92" i="4" s="1"/>
  <c r="F36" i="4"/>
  <c r="AM35" i="4"/>
  <c r="AN35" i="4" s="1"/>
  <c r="Y35" i="4"/>
  <c r="Z35" i="4" s="1"/>
  <c r="AG35" i="4" s="1"/>
  <c r="S35" i="4"/>
  <c r="R35" i="4"/>
  <c r="K35" i="4"/>
  <c r="L35" i="4" s="1"/>
  <c r="G35" i="4"/>
  <c r="H35" i="4" s="1"/>
  <c r="O35" i="4" s="1"/>
  <c r="X34" i="4"/>
  <c r="AB34" i="4" s="1"/>
  <c r="AL34" i="4" s="1"/>
  <c r="G34" i="4"/>
  <c r="B34" i="4"/>
  <c r="AM33" i="4"/>
  <c r="AN33" i="4" s="1"/>
  <c r="AD33" i="4"/>
  <c r="AC33" i="4"/>
  <c r="Y33" i="4"/>
  <c r="Z33" i="4" s="1"/>
  <c r="AG33" i="4" s="1"/>
  <c r="R33" i="4"/>
  <c r="K33" i="4"/>
  <c r="L33" i="4" s="1"/>
  <c r="H33" i="4"/>
  <c r="O33" i="4" s="1"/>
  <c r="G33" i="4"/>
  <c r="AM32" i="4"/>
  <c r="AN32" i="4" s="1"/>
  <c r="AC32" i="4"/>
  <c r="AD32" i="4" s="1"/>
  <c r="AF32" i="4" s="1"/>
  <c r="R32" i="4"/>
  <c r="X32" i="4"/>
  <c r="AB32" i="4" s="1"/>
  <c r="AL32" i="4" s="1"/>
  <c r="O32" i="4"/>
  <c r="K32" i="4"/>
  <c r="L32" i="4" s="1"/>
  <c r="N32" i="4" s="1"/>
  <c r="H32" i="4"/>
  <c r="G32" i="4"/>
  <c r="Y32" i="4" s="1"/>
  <c r="Z32" i="4" s="1"/>
  <c r="AS31" i="4"/>
  <c r="AQ31" i="4"/>
  <c r="AL31" i="4"/>
  <c r="AN31" i="4" s="1"/>
  <c r="AD31" i="4"/>
  <c r="Y31" i="4"/>
  <c r="Z31" i="4" s="1"/>
  <c r="AG31" i="4" s="1"/>
  <c r="X31" i="4"/>
  <c r="AG30" i="4"/>
  <c r="AC30" i="4"/>
  <c r="Y30" i="4"/>
  <c r="Z30" i="4" s="1"/>
  <c r="R30" i="4"/>
  <c r="S30" i="4" s="1"/>
  <c r="K30" i="4"/>
  <c r="L30" i="4" s="1"/>
  <c r="H30" i="4"/>
  <c r="G30" i="4"/>
  <c r="AM30" i="4" s="1"/>
  <c r="AN30" i="4" s="1"/>
  <c r="AS30" i="4" s="1"/>
  <c r="AT29" i="4"/>
  <c r="AM28" i="4"/>
  <c r="AN28" i="4"/>
  <c r="AP28" i="4" s="1"/>
  <c r="AD28" i="4"/>
  <c r="AC28" i="4"/>
  <c r="Y28" i="4"/>
  <c r="R28" i="4"/>
  <c r="S28" i="4" s="1"/>
  <c r="U28" i="4" s="1"/>
  <c r="K28" i="4"/>
  <c r="L28" i="4"/>
  <c r="V28" i="4" s="1"/>
  <c r="H28" i="4"/>
  <c r="O28" i="4" s="1"/>
  <c r="B28" i="4"/>
  <c r="AM27" i="4"/>
  <c r="AL70" i="4"/>
  <c r="AB70" i="4"/>
  <c r="Y27" i="4"/>
  <c r="K27" i="4"/>
  <c r="J27" i="4"/>
  <c r="J70" i="4" s="1"/>
  <c r="H27" i="4"/>
  <c r="G27" i="4"/>
  <c r="AC27" i="4" s="1"/>
  <c r="AN26" i="4"/>
  <c r="AM26" i="4"/>
  <c r="AG26" i="4"/>
  <c r="AD26" i="4"/>
  <c r="AC26" i="4"/>
  <c r="Z26" i="4"/>
  <c r="Y26" i="4"/>
  <c r="R26" i="4"/>
  <c r="S26" i="4" s="1"/>
  <c r="U26" i="4" s="1"/>
  <c r="K26" i="4"/>
  <c r="L26" i="4" s="1"/>
  <c r="H26" i="4"/>
  <c r="O26" i="4" s="1"/>
  <c r="G26" i="4"/>
  <c r="AS25" i="4"/>
  <c r="AN25" i="4"/>
  <c r="AT25" i="4" s="1"/>
  <c r="AI25" i="4"/>
  <c r="AF25" i="4"/>
  <c r="AD25" i="4"/>
  <c r="AJ25" i="4" s="1"/>
  <c r="Z25" i="4"/>
  <c r="AG25" i="4" s="1"/>
  <c r="S25" i="4"/>
  <c r="U25" i="4" s="1"/>
  <c r="L25" i="4"/>
  <c r="H25" i="4"/>
  <c r="AS24" i="4"/>
  <c r="AP24" i="4"/>
  <c r="AN24" i="4"/>
  <c r="AT24" i="4" s="1"/>
  <c r="AG24" i="4"/>
  <c r="AD24" i="4"/>
  <c r="Z24" i="4"/>
  <c r="S24" i="4"/>
  <c r="U24" i="4" s="1"/>
  <c r="L24" i="4"/>
  <c r="H24" i="4"/>
  <c r="N24" i="4" s="1"/>
  <c r="O24" i="4" s="1"/>
  <c r="AN23" i="4"/>
  <c r="AL69" i="4"/>
  <c r="AN69" i="4" s="1"/>
  <c r="Z23" i="4"/>
  <c r="U23" i="4"/>
  <c r="V23" i="4" s="1"/>
  <c r="S23" i="4"/>
  <c r="Q69" i="4"/>
  <c r="L23" i="4"/>
  <c r="J23" i="4"/>
  <c r="H23" i="4"/>
  <c r="BB91" i="3"/>
  <c r="AX91" i="3"/>
  <c r="AM70" i="3"/>
  <c r="AC70" i="3"/>
  <c r="Y70" i="3"/>
  <c r="X70" i="3"/>
  <c r="Z70" i="3" s="1"/>
  <c r="R70" i="3"/>
  <c r="K70" i="3"/>
  <c r="H70" i="3"/>
  <c r="G70" i="3"/>
  <c r="F70" i="3"/>
  <c r="AM69" i="3"/>
  <c r="AL69" i="3"/>
  <c r="AC69" i="3"/>
  <c r="Y69" i="3"/>
  <c r="R69" i="3"/>
  <c r="N69" i="3"/>
  <c r="K69" i="3"/>
  <c r="J69" i="3"/>
  <c r="L69" i="3" s="1"/>
  <c r="H69" i="3"/>
  <c r="G69" i="3"/>
  <c r="F69" i="3"/>
  <c r="AL66" i="3"/>
  <c r="J66" i="3"/>
  <c r="AT62" i="3"/>
  <c r="AS62" i="3"/>
  <c r="AQ62" i="3"/>
  <c r="AP62" i="3"/>
  <c r="AJ62" i="3"/>
  <c r="AI62" i="3"/>
  <c r="AG62" i="3"/>
  <c r="AF62" i="3"/>
  <c r="AT56" i="3"/>
  <c r="AS56" i="3"/>
  <c r="AQ56" i="3"/>
  <c r="AP56" i="3"/>
  <c r="AJ56" i="3"/>
  <c r="AI56" i="3"/>
  <c r="AG56" i="3"/>
  <c r="AF56" i="3"/>
  <c r="AS51" i="3"/>
  <c r="AT51" i="3" s="1"/>
  <c r="AN51" i="3"/>
  <c r="AP51" i="3" s="1"/>
  <c r="AM51" i="3"/>
  <c r="AL51" i="3"/>
  <c r="AI51" i="3"/>
  <c r="AC51" i="3"/>
  <c r="AD51" i="3" s="1"/>
  <c r="Q51" i="3"/>
  <c r="J51" i="3"/>
  <c r="H51" i="3"/>
  <c r="G51" i="3"/>
  <c r="Y51" i="3" s="1"/>
  <c r="Z51" i="3" s="1"/>
  <c r="AL50" i="3"/>
  <c r="Q50" i="3"/>
  <c r="J50" i="3"/>
  <c r="G50" i="3"/>
  <c r="AM50" i="3" s="1"/>
  <c r="AN50" i="3" s="1"/>
  <c r="AL49" i="3"/>
  <c r="R49" i="3"/>
  <c r="S49" i="3" s="1"/>
  <c r="Q49" i="3"/>
  <c r="K49" i="3"/>
  <c r="L49" i="3" s="1"/>
  <c r="J49" i="3"/>
  <c r="G49" i="3"/>
  <c r="Y49" i="3" s="1"/>
  <c r="Z49" i="3" s="1"/>
  <c r="AN48" i="3"/>
  <c r="AS48" i="3" s="1"/>
  <c r="AM48" i="3"/>
  <c r="AL48" i="3"/>
  <c r="AI48" i="3"/>
  <c r="AJ48" i="3" s="1"/>
  <c r="AD48" i="3"/>
  <c r="AC48" i="3"/>
  <c r="Q48" i="3"/>
  <c r="K48" i="3"/>
  <c r="J48" i="3"/>
  <c r="J36" i="3" s="1"/>
  <c r="H48" i="3"/>
  <c r="G48" i="3"/>
  <c r="Y48" i="3" s="1"/>
  <c r="Z48" i="3" s="1"/>
  <c r="AM47" i="3"/>
  <c r="AN47" i="3" s="1"/>
  <c r="AL47" i="3"/>
  <c r="AC47" i="3"/>
  <c r="AD47" i="3" s="1"/>
  <c r="AI47" i="3" s="1"/>
  <c r="Q47" i="3"/>
  <c r="J47" i="3"/>
  <c r="H47" i="3"/>
  <c r="G47" i="3"/>
  <c r="Y47" i="3" s="1"/>
  <c r="Z47" i="3" s="1"/>
  <c r="AS46" i="3"/>
  <c r="AM46" i="3"/>
  <c r="AN46" i="3" s="1"/>
  <c r="AD46" i="3"/>
  <c r="AF46" i="3" s="1"/>
  <c r="AC46" i="3"/>
  <c r="Y46" i="3"/>
  <c r="Z46" i="3" s="1"/>
  <c r="AG46" i="3" s="1"/>
  <c r="R46" i="3"/>
  <c r="S46" i="3" s="1"/>
  <c r="K46" i="3"/>
  <c r="J46" i="3"/>
  <c r="H46" i="3"/>
  <c r="G46" i="3"/>
  <c r="AS45" i="3"/>
  <c r="AT45" i="3" s="1"/>
  <c r="AM45" i="3"/>
  <c r="AN45" i="3"/>
  <c r="AC45" i="3"/>
  <c r="Y45" i="3"/>
  <c r="Z45" i="3"/>
  <c r="R45" i="3"/>
  <c r="K45" i="3"/>
  <c r="L45" i="3"/>
  <c r="N45" i="3" s="1"/>
  <c r="O45" i="3" s="1"/>
  <c r="H45" i="3"/>
  <c r="V44" i="3"/>
  <c r="AZ41" i="3"/>
  <c r="AZ53" i="3" s="1"/>
  <c r="J40" i="3"/>
  <c r="AM39" i="3"/>
  <c r="AC39" i="3"/>
  <c r="R39" i="3"/>
  <c r="K39" i="3"/>
  <c r="L39" i="3" s="1"/>
  <c r="J39" i="3"/>
  <c r="G39" i="3"/>
  <c r="BD38" i="3"/>
  <c r="BD41" i="3" s="1"/>
  <c r="BD53" i="3" s="1"/>
  <c r="AZ38" i="3"/>
  <c r="AN37" i="3"/>
  <c r="AS37" i="3" s="1"/>
  <c r="AG37" i="3"/>
  <c r="AF37" i="3"/>
  <c r="AD37" i="3"/>
  <c r="Z37" i="3"/>
  <c r="S37" i="3"/>
  <c r="L37" i="3"/>
  <c r="U37" i="3" s="1"/>
  <c r="H37" i="3"/>
  <c r="AM36" i="3"/>
  <c r="AN36" i="3" s="1"/>
  <c r="AS36" i="3" s="1"/>
  <c r="AL36" i="3"/>
  <c r="AC36" i="3"/>
  <c r="AB91" i="3" s="1"/>
  <c r="AB36" i="3"/>
  <c r="AD36" i="3" s="1"/>
  <c r="X36" i="3"/>
  <c r="Q36" i="3"/>
  <c r="K36" i="3"/>
  <c r="G36" i="3"/>
  <c r="F91" i="3" s="1"/>
  <c r="F92" i="3" s="1"/>
  <c r="F36" i="3"/>
  <c r="G35" i="3"/>
  <c r="AM34" i="3"/>
  <c r="AC34" i="3"/>
  <c r="Y34" i="3"/>
  <c r="X34" i="3"/>
  <c r="AB34" i="3" s="1"/>
  <c r="AL34" i="3" s="1"/>
  <c r="AN34" i="3" s="1"/>
  <c r="R34" i="3"/>
  <c r="S34" i="3" s="1"/>
  <c r="U34" i="3" s="1"/>
  <c r="N34" i="3"/>
  <c r="L34" i="3"/>
  <c r="V34" i="3" s="1"/>
  <c r="K34" i="3"/>
  <c r="H34" i="3"/>
  <c r="O34" i="3" s="1"/>
  <c r="G33" i="3"/>
  <c r="R33" i="3" s="1"/>
  <c r="S33" i="3" s="1"/>
  <c r="Y32" i="3"/>
  <c r="X32" i="3"/>
  <c r="AB32" i="3" s="1"/>
  <c r="AL32" i="3" s="1"/>
  <c r="K32" i="3"/>
  <c r="H32" i="3"/>
  <c r="O32" i="3" s="1"/>
  <c r="G32" i="3"/>
  <c r="AC32" i="3" s="1"/>
  <c r="AD32" i="3" s="1"/>
  <c r="AM31" i="3"/>
  <c r="AN31" i="3" s="1"/>
  <c r="AD31" i="3"/>
  <c r="AI31" i="3" s="1"/>
  <c r="Y31" i="3"/>
  <c r="Z31" i="3" s="1"/>
  <c r="AG31" i="3" s="1"/>
  <c r="AC30" i="3"/>
  <c r="Y30" i="3"/>
  <c r="Z30" i="3" s="1"/>
  <c r="AG30" i="3" s="1"/>
  <c r="R30" i="3"/>
  <c r="S30" i="3" s="1"/>
  <c r="K30" i="3"/>
  <c r="H30" i="3"/>
  <c r="G30" i="3"/>
  <c r="AC31" i="3" s="1"/>
  <c r="AN28" i="3"/>
  <c r="AM28" i="3"/>
  <c r="AC28" i="3"/>
  <c r="Y28" i="3"/>
  <c r="R28" i="3"/>
  <c r="O28" i="3"/>
  <c r="L28" i="3"/>
  <c r="V28" i="3" s="1"/>
  <c r="H28" i="3"/>
  <c r="AM27" i="3"/>
  <c r="AL70" i="3"/>
  <c r="AN70" i="3" s="1"/>
  <c r="AB70" i="3"/>
  <c r="Q70" i="3"/>
  <c r="S70" i="3" s="1"/>
  <c r="K27" i="3"/>
  <c r="J27" i="3"/>
  <c r="J70" i="3" s="1"/>
  <c r="L70" i="3" s="1"/>
  <c r="G27" i="3"/>
  <c r="Y27" i="3" s="1"/>
  <c r="Z27" i="3" s="1"/>
  <c r="Z26" i="3"/>
  <c r="AG26" i="3" s="1"/>
  <c r="Y26" i="3"/>
  <c r="G26" i="3"/>
  <c r="H26" i="3" s="1"/>
  <c r="O26" i="3" s="1"/>
  <c r="AN25" i="3"/>
  <c r="AT25" i="3" s="1"/>
  <c r="AD25" i="3"/>
  <c r="Z25" i="3"/>
  <c r="AG25" i="3" s="1"/>
  <c r="S25" i="3"/>
  <c r="L25" i="3"/>
  <c r="H25" i="3"/>
  <c r="AS24" i="3"/>
  <c r="AN24" i="3"/>
  <c r="AP24" i="3" s="1"/>
  <c r="AJ24" i="3"/>
  <c r="AI24" i="3"/>
  <c r="AD24" i="3"/>
  <c r="Z24" i="3"/>
  <c r="AG24" i="3" s="1"/>
  <c r="S24" i="3"/>
  <c r="L24" i="3"/>
  <c r="H24" i="3"/>
  <c r="AN23" i="3"/>
  <c r="X69" i="3"/>
  <c r="S23" i="3"/>
  <c r="J23" i="3"/>
  <c r="L23" i="3" s="1"/>
  <c r="N23" i="3" s="1"/>
  <c r="H23" i="3"/>
  <c r="Q10" i="3"/>
  <c r="F93" i="2"/>
  <c r="D93" i="2" s="1"/>
  <c r="BB91" i="2"/>
  <c r="AX91" i="2"/>
  <c r="F91" i="2"/>
  <c r="F92" i="2" s="1"/>
  <c r="D92" i="2" s="1"/>
  <c r="AM70" i="2"/>
  <c r="AC70" i="2"/>
  <c r="AB70" i="2"/>
  <c r="Y70" i="2"/>
  <c r="R70" i="2"/>
  <c r="K70" i="2"/>
  <c r="J70" i="2"/>
  <c r="G70" i="2"/>
  <c r="F70" i="2"/>
  <c r="AM69" i="2"/>
  <c r="AC69" i="2"/>
  <c r="Y69" i="2"/>
  <c r="R69" i="2"/>
  <c r="K69" i="2"/>
  <c r="G69" i="2"/>
  <c r="H69" i="2" s="1"/>
  <c r="F69" i="2"/>
  <c r="AL66" i="2"/>
  <c r="AM39" i="2" s="1"/>
  <c r="J66" i="2"/>
  <c r="AT62" i="2"/>
  <c r="AS62" i="2"/>
  <c r="AQ62" i="2"/>
  <c r="AP62" i="2"/>
  <c r="AJ62" i="2"/>
  <c r="AI62" i="2"/>
  <c r="AG62" i="2"/>
  <c r="AF62" i="2"/>
  <c r="AT56" i="2"/>
  <c r="AS56" i="2"/>
  <c r="AQ56" i="2"/>
  <c r="AP56" i="2"/>
  <c r="AJ56" i="2"/>
  <c r="AI56" i="2"/>
  <c r="AG56" i="2"/>
  <c r="AF56" i="2"/>
  <c r="AM51" i="2"/>
  <c r="AB51" i="2"/>
  <c r="AL51" i="2" s="1"/>
  <c r="Z51" i="2"/>
  <c r="Y51" i="2"/>
  <c r="X51" i="2"/>
  <c r="Q51" i="2"/>
  <c r="O51" i="2"/>
  <c r="K51" i="2"/>
  <c r="L51" i="2" s="1"/>
  <c r="N51" i="2" s="1"/>
  <c r="J51" i="2"/>
  <c r="H51" i="2"/>
  <c r="G51" i="2"/>
  <c r="AC51" i="2" s="1"/>
  <c r="AD51" i="2" s="1"/>
  <c r="AB50" i="2"/>
  <c r="AL50" i="2" s="1"/>
  <c r="X50" i="2"/>
  <c r="Q50" i="2"/>
  <c r="J50" i="2"/>
  <c r="G50" i="2"/>
  <c r="AC49" i="2"/>
  <c r="AD49" i="2" s="1"/>
  <c r="AB49" i="2"/>
  <c r="AL49" i="2" s="1"/>
  <c r="Y49" i="2"/>
  <c r="Z49" i="2" s="1"/>
  <c r="X49" i="2"/>
  <c r="R49" i="2"/>
  <c r="S49" i="2" s="1"/>
  <c r="Q49" i="2"/>
  <c r="J49" i="2"/>
  <c r="H49" i="2"/>
  <c r="G49" i="2"/>
  <c r="AL48" i="2"/>
  <c r="AB48" i="2"/>
  <c r="Y48" i="2"/>
  <c r="Z48" i="2" s="1"/>
  <c r="X48" i="2"/>
  <c r="Q48" i="2"/>
  <c r="J48" i="2"/>
  <c r="H48" i="2"/>
  <c r="G48" i="2"/>
  <c r="AC48" i="2" s="1"/>
  <c r="AD48" i="2" s="1"/>
  <c r="AM47" i="2"/>
  <c r="AL47" i="2"/>
  <c r="AL36" i="2" s="1"/>
  <c r="AB47" i="2"/>
  <c r="Z47" i="2"/>
  <c r="Y47" i="2"/>
  <c r="X47" i="2"/>
  <c r="Q47" i="2"/>
  <c r="K47" i="2"/>
  <c r="J47" i="2"/>
  <c r="J36" i="2" s="1"/>
  <c r="H47" i="2"/>
  <c r="G47" i="2"/>
  <c r="AC47" i="2" s="1"/>
  <c r="AN46" i="2"/>
  <c r="AM46" i="2"/>
  <c r="Z46" i="2"/>
  <c r="Y46" i="2"/>
  <c r="X46" i="2"/>
  <c r="Q46" i="2"/>
  <c r="J46" i="2"/>
  <c r="H46" i="2"/>
  <c r="G46" i="2"/>
  <c r="R46" i="2" s="1"/>
  <c r="S46" i="2" s="1"/>
  <c r="AM45" i="2"/>
  <c r="AC45" i="2"/>
  <c r="AD45" i="2"/>
  <c r="Z45" i="2"/>
  <c r="Y45" i="2"/>
  <c r="R45" i="2"/>
  <c r="S45" i="2"/>
  <c r="K45" i="2"/>
  <c r="H45" i="2"/>
  <c r="V44" i="2"/>
  <c r="B44" i="2"/>
  <c r="AD40" i="2"/>
  <c r="AI40" i="2" s="1"/>
  <c r="J40" i="2"/>
  <c r="AC39" i="2"/>
  <c r="AC40" i="2" s="1"/>
  <c r="R39" i="2"/>
  <c r="R40" i="2" s="1"/>
  <c r="K39" i="2"/>
  <c r="J39" i="2"/>
  <c r="G39" i="2"/>
  <c r="G40" i="2" s="1"/>
  <c r="AP37" i="2"/>
  <c r="AQ37" i="2" s="1"/>
  <c r="AN37" i="2"/>
  <c r="AI37" i="2"/>
  <c r="AD37" i="2"/>
  <c r="AF37" i="2" s="1"/>
  <c r="AG37" i="2" s="1"/>
  <c r="Z37" i="2"/>
  <c r="S37" i="2"/>
  <c r="U37" i="2" s="1"/>
  <c r="V37" i="2" s="1"/>
  <c r="O37" i="2"/>
  <c r="N37" i="2"/>
  <c r="L37" i="2"/>
  <c r="H37" i="2"/>
  <c r="AM36" i="2"/>
  <c r="AL91" i="2" s="1"/>
  <c r="AC36" i="2"/>
  <c r="AB36" i="2"/>
  <c r="X36" i="2"/>
  <c r="Q36" i="2"/>
  <c r="L36" i="2"/>
  <c r="K36" i="2"/>
  <c r="J91" i="2" s="1"/>
  <c r="J92" i="2" s="1"/>
  <c r="J93" i="2" s="1"/>
  <c r="G36" i="2"/>
  <c r="F36" i="2"/>
  <c r="G35" i="2"/>
  <c r="AM34" i="2"/>
  <c r="Y34" i="2"/>
  <c r="X34" i="2"/>
  <c r="AB34" i="2" s="1"/>
  <c r="AL34" i="2" s="1"/>
  <c r="O34" i="2"/>
  <c r="K34" i="2"/>
  <c r="H34" i="2"/>
  <c r="G34" i="2"/>
  <c r="AC34" i="2" s="1"/>
  <c r="AD34" i="2" s="1"/>
  <c r="B34" i="2"/>
  <c r="AM33" i="2"/>
  <c r="AC33" i="2"/>
  <c r="X33" i="2"/>
  <c r="AB33" i="2" s="1"/>
  <c r="AL33" i="2" s="1"/>
  <c r="R33" i="2"/>
  <c r="K33" i="2"/>
  <c r="L33" i="2" s="1"/>
  <c r="N33" i="2" s="1"/>
  <c r="G33" i="2"/>
  <c r="H33" i="2" s="1"/>
  <c r="O33" i="2" s="1"/>
  <c r="AM32" i="2"/>
  <c r="AC32" i="2"/>
  <c r="R32" i="2"/>
  <c r="X32" i="2"/>
  <c r="AB32" i="2" s="1"/>
  <c r="AL32" i="2" s="1"/>
  <c r="AN32" i="2" s="1"/>
  <c r="K32" i="2"/>
  <c r="L32" i="2" s="1"/>
  <c r="G32" i="2"/>
  <c r="H32" i="2" s="1"/>
  <c r="O32" i="2" s="1"/>
  <c r="AD31" i="2"/>
  <c r="X31" i="2"/>
  <c r="Y30" i="2"/>
  <c r="Z30" i="2" s="1"/>
  <c r="AG30" i="2" s="1"/>
  <c r="K30" i="2"/>
  <c r="L30" i="2" s="1"/>
  <c r="G30" i="2"/>
  <c r="AT29" i="2"/>
  <c r="AM28" i="2"/>
  <c r="AC28" i="2"/>
  <c r="Y28" i="2"/>
  <c r="Z28" i="2"/>
  <c r="AG28" i="2" s="1"/>
  <c r="R28" i="2"/>
  <c r="S28" i="2" s="1"/>
  <c r="O28" i="2"/>
  <c r="K28" i="2"/>
  <c r="H28" i="2"/>
  <c r="B28" i="2"/>
  <c r="AL70" i="2"/>
  <c r="X70" i="2"/>
  <c r="Z70" i="2" s="1"/>
  <c r="Q70" i="2"/>
  <c r="J27" i="2"/>
  <c r="G27" i="2"/>
  <c r="AM27" i="2" s="1"/>
  <c r="AN27" i="2" s="1"/>
  <c r="AT26" i="2"/>
  <c r="AN26" i="2"/>
  <c r="AS26" i="2" s="1"/>
  <c r="AM26" i="2"/>
  <c r="AI26" i="2"/>
  <c r="AC26" i="2"/>
  <c r="AD26" i="2" s="1"/>
  <c r="Z26" i="2"/>
  <c r="AG26" i="2" s="1"/>
  <c r="Y26" i="2"/>
  <c r="S26" i="2"/>
  <c r="R26" i="2"/>
  <c r="L26" i="2"/>
  <c r="K26" i="2"/>
  <c r="G26" i="2"/>
  <c r="H26" i="2" s="1"/>
  <c r="O26" i="2" s="1"/>
  <c r="AN25" i="2"/>
  <c r="AG25" i="2"/>
  <c r="AD25" i="2"/>
  <c r="AJ25" i="2" s="1"/>
  <c r="Z25" i="2"/>
  <c r="S25" i="2"/>
  <c r="L25" i="2"/>
  <c r="N25" i="2" s="1"/>
  <c r="H25" i="2"/>
  <c r="AT24" i="2"/>
  <c r="AS24" i="2"/>
  <c r="AN24" i="2"/>
  <c r="AJ24" i="2"/>
  <c r="AG24" i="2"/>
  <c r="AF24" i="2"/>
  <c r="AD24" i="2"/>
  <c r="Z24" i="2"/>
  <c r="S24" i="2"/>
  <c r="L24" i="2"/>
  <c r="H24" i="2"/>
  <c r="AB69" i="2"/>
  <c r="J23" i="2"/>
  <c r="H23" i="2"/>
  <c r="BB91" i="1"/>
  <c r="AX91" i="1"/>
  <c r="AM70" i="1"/>
  <c r="AL70" i="1"/>
  <c r="AC70" i="1"/>
  <c r="Y70" i="1"/>
  <c r="R70" i="1"/>
  <c r="S70" i="1" s="1"/>
  <c r="K70" i="1"/>
  <c r="J70" i="1"/>
  <c r="G70" i="1"/>
  <c r="F70" i="1"/>
  <c r="AM69" i="1"/>
  <c r="AC69" i="1"/>
  <c r="Y69" i="1"/>
  <c r="R69" i="1"/>
  <c r="K69" i="1"/>
  <c r="G69" i="1"/>
  <c r="H69" i="1" s="1"/>
  <c r="F69" i="1"/>
  <c r="AL66" i="1"/>
  <c r="X66" i="1"/>
  <c r="Y39" i="1" s="1"/>
  <c r="J66" i="1"/>
  <c r="K36" i="1" s="1"/>
  <c r="J91" i="1" s="1"/>
  <c r="J92" i="1" s="1"/>
  <c r="J93" i="1" s="1"/>
  <c r="AT62" i="1"/>
  <c r="AS62" i="1"/>
  <c r="AQ62" i="1"/>
  <c r="AP62" i="1"/>
  <c r="AJ62" i="1"/>
  <c r="AI62" i="1"/>
  <c r="AG62" i="1"/>
  <c r="AF62" i="1"/>
  <c r="AT56" i="1"/>
  <c r="AS56" i="1"/>
  <c r="AQ56" i="1"/>
  <c r="AP56" i="1"/>
  <c r="AJ56" i="1"/>
  <c r="AI56" i="1"/>
  <c r="AG56" i="1"/>
  <c r="AF56" i="1"/>
  <c r="AL51" i="1"/>
  <c r="AI51" i="1"/>
  <c r="AC51" i="1"/>
  <c r="AD51" i="1" s="1"/>
  <c r="Q51" i="1"/>
  <c r="K51" i="1"/>
  <c r="J51" i="1"/>
  <c r="G51" i="1"/>
  <c r="AM51" i="1" s="1"/>
  <c r="AN51" i="1" s="1"/>
  <c r="AN50" i="1"/>
  <c r="AM50" i="1"/>
  <c r="AL50" i="1"/>
  <c r="AI50" i="1"/>
  <c r="AC50" i="1"/>
  <c r="AD50" i="1" s="1"/>
  <c r="Q50" i="1"/>
  <c r="K50" i="1"/>
  <c r="L50" i="1" s="1"/>
  <c r="J50" i="1"/>
  <c r="H50" i="1"/>
  <c r="G50" i="1"/>
  <c r="Y50" i="1" s="1"/>
  <c r="Z50" i="1" s="1"/>
  <c r="AL49" i="1"/>
  <c r="AL36" i="1" s="1"/>
  <c r="AN36" i="1" s="1"/>
  <c r="Q49" i="1"/>
  <c r="J49" i="1"/>
  <c r="G49" i="1"/>
  <c r="AL48" i="1"/>
  <c r="Y48" i="1"/>
  <c r="Z48" i="1" s="1"/>
  <c r="Q48" i="1"/>
  <c r="J48" i="1"/>
  <c r="H48" i="1"/>
  <c r="G48" i="1"/>
  <c r="R48" i="1" s="1"/>
  <c r="S48" i="1" s="1"/>
  <c r="AL47" i="1"/>
  <c r="AC47" i="1"/>
  <c r="AD47" i="1" s="1"/>
  <c r="AI47" i="1" s="1"/>
  <c r="Y47" i="1"/>
  <c r="Z47" i="1" s="1"/>
  <c r="R47" i="1"/>
  <c r="Q47" i="1"/>
  <c r="Q36" i="1" s="1"/>
  <c r="K47" i="1"/>
  <c r="L47" i="1" s="1"/>
  <c r="J47" i="1"/>
  <c r="J36" i="1" s="1"/>
  <c r="G47" i="1"/>
  <c r="AG46" i="1"/>
  <c r="Y46" i="1"/>
  <c r="Z46" i="1" s="1"/>
  <c r="R46" i="1"/>
  <c r="S46" i="1" s="1"/>
  <c r="J46" i="1"/>
  <c r="H46" i="1"/>
  <c r="G46" i="1"/>
  <c r="AM46" i="1" s="1"/>
  <c r="AN46" i="1" s="1"/>
  <c r="AM45" i="1"/>
  <c r="AN45" i="1"/>
  <c r="AC45" i="1"/>
  <c r="Y45" i="1"/>
  <c r="R45" i="1"/>
  <c r="L45" i="1"/>
  <c r="N45" i="1" s="1"/>
  <c r="O45" i="1" s="1"/>
  <c r="K45" i="1"/>
  <c r="H45" i="1"/>
  <c r="V44" i="1"/>
  <c r="S43" i="1"/>
  <c r="K43" i="1"/>
  <c r="AC42" i="1"/>
  <c r="G42" i="1"/>
  <c r="H42" i="1" s="1"/>
  <c r="J40" i="1"/>
  <c r="AM39" i="1"/>
  <c r="AC39" i="1"/>
  <c r="AC43" i="1" s="1"/>
  <c r="R39" i="1"/>
  <c r="R43" i="1" s="1"/>
  <c r="K39" i="1"/>
  <c r="J39" i="1"/>
  <c r="G39" i="1"/>
  <c r="G40" i="1" s="1"/>
  <c r="AS37" i="1"/>
  <c r="AQ37" i="1"/>
  <c r="AN37" i="1"/>
  <c r="AT37" i="1" s="1"/>
  <c r="AI37" i="1"/>
  <c r="AD37" i="1"/>
  <c r="AP37" i="1" s="1"/>
  <c r="Z37" i="1"/>
  <c r="S37" i="1"/>
  <c r="U37" i="1" s="1"/>
  <c r="V37" i="1" s="1"/>
  <c r="L37" i="1"/>
  <c r="H37" i="1"/>
  <c r="N37" i="1" s="1"/>
  <c r="O37" i="1" s="1"/>
  <c r="AM36" i="1"/>
  <c r="AL91" i="1" s="1"/>
  <c r="AI36" i="1"/>
  <c r="AC36" i="1"/>
  <c r="AD36" i="1" s="1"/>
  <c r="AB36" i="1"/>
  <c r="Y36" i="1"/>
  <c r="X91" i="1" s="1"/>
  <c r="X36" i="1"/>
  <c r="R36" i="1"/>
  <c r="L36" i="1"/>
  <c r="G36" i="1"/>
  <c r="F36" i="1"/>
  <c r="AM35" i="1"/>
  <c r="AN35" i="1" s="1"/>
  <c r="AD35" i="1"/>
  <c r="AJ35" i="1" s="1"/>
  <c r="Y35" i="1"/>
  <c r="Z35" i="1" s="1"/>
  <c r="AG35" i="1" s="1"/>
  <c r="R35" i="1"/>
  <c r="S35" i="1" s="1"/>
  <c r="U35" i="1" s="1"/>
  <c r="O35" i="1"/>
  <c r="K35" i="1"/>
  <c r="L35" i="1" s="1"/>
  <c r="N35" i="1" s="1"/>
  <c r="H35" i="1"/>
  <c r="G35" i="1"/>
  <c r="AC35" i="1" s="1"/>
  <c r="AM34" i="1"/>
  <c r="AC34" i="1"/>
  <c r="Y34" i="1"/>
  <c r="R34" i="1"/>
  <c r="S34" i="1"/>
  <c r="K34" i="1"/>
  <c r="L34" i="1" s="1"/>
  <c r="H34" i="1"/>
  <c r="O34" i="1" s="1"/>
  <c r="Y33" i="1"/>
  <c r="X33" i="1"/>
  <c r="AB33" i="1" s="1"/>
  <c r="AL33" i="1" s="1"/>
  <c r="H33" i="1"/>
  <c r="O33" i="1" s="1"/>
  <c r="G33" i="1"/>
  <c r="AC33" i="1" s="1"/>
  <c r="AM32" i="1"/>
  <c r="X32" i="1"/>
  <c r="AB32" i="1" s="1"/>
  <c r="AL32" i="1" s="1"/>
  <c r="K32" i="1"/>
  <c r="G32" i="1"/>
  <c r="Y32" i="1" s="1"/>
  <c r="AM31" i="1"/>
  <c r="AN31" i="1" s="1"/>
  <c r="Y30" i="1"/>
  <c r="Z30" i="1" s="1"/>
  <c r="AG30" i="1" s="1"/>
  <c r="R30" i="1"/>
  <c r="S30" i="1" s="1"/>
  <c r="K30" i="1"/>
  <c r="G30" i="1"/>
  <c r="Y31" i="1" s="1"/>
  <c r="Z31" i="1" s="1"/>
  <c r="AG31" i="1" s="1"/>
  <c r="AM28" i="1"/>
  <c r="AC28" i="1"/>
  <c r="Z28" i="1"/>
  <c r="AG28" i="1" s="1"/>
  <c r="Y28" i="1"/>
  <c r="V28" i="1"/>
  <c r="R28" i="1"/>
  <c r="O28" i="1"/>
  <c r="L28" i="1"/>
  <c r="N28" i="1" s="1"/>
  <c r="H28" i="1"/>
  <c r="AB70" i="1"/>
  <c r="X70" i="1"/>
  <c r="Z70" i="1" s="1"/>
  <c r="Q70" i="1"/>
  <c r="J27" i="1"/>
  <c r="G27" i="1"/>
  <c r="AC27" i="1" s="1"/>
  <c r="G26" i="1"/>
  <c r="H26" i="1" s="1"/>
  <c r="O26" i="1" s="1"/>
  <c r="AN25" i="1"/>
  <c r="AT25" i="1" s="1"/>
  <c r="AI25" i="1"/>
  <c r="AD25" i="1"/>
  <c r="Z25" i="1"/>
  <c r="AG25" i="1" s="1"/>
  <c r="S25" i="1"/>
  <c r="U25" i="1" s="1"/>
  <c r="V25" i="1" s="1"/>
  <c r="L25" i="1"/>
  <c r="N25" i="1" s="1"/>
  <c r="H25" i="1"/>
  <c r="AT24" i="1"/>
  <c r="AN24" i="1"/>
  <c r="AG24" i="1"/>
  <c r="AF24" i="1"/>
  <c r="AD24" i="1"/>
  <c r="AJ24" i="1" s="1"/>
  <c r="Z24" i="1"/>
  <c r="S24" i="1"/>
  <c r="L24" i="1"/>
  <c r="U24" i="1" s="1"/>
  <c r="H24" i="1"/>
  <c r="AB69" i="1"/>
  <c r="Z23" i="1"/>
  <c r="J23" i="1"/>
  <c r="H23" i="1"/>
  <c r="Q10" i="1"/>
  <c r="V26" i="2" l="1"/>
  <c r="N26" i="2"/>
  <c r="X70" i="4"/>
  <c r="Z70" i="4" s="1"/>
  <c r="Z71" i="4" s="1"/>
  <c r="Z27" i="4"/>
  <c r="AN29" i="10"/>
  <c r="AS29" i="10" s="1"/>
  <c r="AQ25" i="2"/>
  <c r="AD69" i="2"/>
  <c r="AB69" i="3"/>
  <c r="AD69" i="3" s="1"/>
  <c r="AD23" i="3"/>
  <c r="AP23" i="3" s="1"/>
  <c r="AQ23" i="3" s="1"/>
  <c r="AN27" i="3"/>
  <c r="AS27" i="3" s="1"/>
  <c r="AT27" i="3" s="1"/>
  <c r="AS28" i="3"/>
  <c r="AT28" i="3"/>
  <c r="AP26" i="4"/>
  <c r="AS26" i="4"/>
  <c r="AL65" i="7"/>
  <c r="AN23" i="7"/>
  <c r="AN41" i="7"/>
  <c r="Q66" i="8"/>
  <c r="S66" i="8" s="1"/>
  <c r="U66" i="8" s="1"/>
  <c r="V66" i="8" s="1"/>
  <c r="S24" i="8"/>
  <c r="Y40" i="8"/>
  <c r="R37" i="9"/>
  <c r="AF25" i="1"/>
  <c r="AD28" i="1"/>
  <c r="AD43" i="1"/>
  <c r="AI43" i="1" s="1"/>
  <c r="L43" i="1"/>
  <c r="U43" i="1" s="1"/>
  <c r="V43" i="1" s="1"/>
  <c r="S45" i="1"/>
  <c r="U45" i="1" s="1"/>
  <c r="V45" i="1" s="1"/>
  <c r="AD45" i="1"/>
  <c r="AD69" i="1"/>
  <c r="U26" i="2"/>
  <c r="AL31" i="2"/>
  <c r="AN31" i="2" s="1"/>
  <c r="AT31" i="2" s="1"/>
  <c r="S32" i="2"/>
  <c r="X66" i="2"/>
  <c r="R36" i="2"/>
  <c r="S36" i="2" s="1"/>
  <c r="U36" i="2" s="1"/>
  <c r="V36" i="2" s="1"/>
  <c r="L70" i="2"/>
  <c r="AS25" i="3"/>
  <c r="AB69" i="4"/>
  <c r="AD69" i="4" s="1"/>
  <c r="AD23" i="4"/>
  <c r="AF23" i="4" s="1"/>
  <c r="AG23" i="4" s="1"/>
  <c r="AI26" i="4"/>
  <c r="AJ26" i="4"/>
  <c r="AQ26" i="4"/>
  <c r="N30" i="4"/>
  <c r="O30" i="4" s="1"/>
  <c r="U30" i="4"/>
  <c r="AD30" i="4"/>
  <c r="Z69" i="4"/>
  <c r="AN35" i="6"/>
  <c r="AS35" i="6" s="1"/>
  <c r="X62" i="6"/>
  <c r="R33" i="6"/>
  <c r="Q91" i="6" s="1"/>
  <c r="U27" i="8"/>
  <c r="AN37" i="8"/>
  <c r="Z39" i="8"/>
  <c r="L40" i="8"/>
  <c r="R39" i="9"/>
  <c r="S39" i="9" s="1"/>
  <c r="Q65" i="10"/>
  <c r="S65" i="10" s="1"/>
  <c r="S23" i="10"/>
  <c r="U23" i="10" s="1"/>
  <c r="V23" i="10" s="1"/>
  <c r="Z33" i="1"/>
  <c r="AS25" i="2"/>
  <c r="AT25" i="2"/>
  <c r="AT46" i="2"/>
  <c r="AS46" i="2"/>
  <c r="AJ25" i="3"/>
  <c r="AF25" i="3"/>
  <c r="X30" i="5"/>
  <c r="AB30" i="5" s="1"/>
  <c r="AL30" i="5" s="1"/>
  <c r="S30" i="5"/>
  <c r="AB31" i="8"/>
  <c r="AL31" i="8" s="1"/>
  <c r="Z31" i="8"/>
  <c r="O25" i="1"/>
  <c r="Z32" i="1"/>
  <c r="AD23" i="2"/>
  <c r="AF25" i="2"/>
  <c r="AI46" i="3"/>
  <c r="AJ46" i="3"/>
  <c r="Z65" i="6"/>
  <c r="AF42" i="8"/>
  <c r="AG42" i="8" s="1"/>
  <c r="AN41" i="9"/>
  <c r="AT41" i="9" s="1"/>
  <c r="AP25" i="1"/>
  <c r="AQ25" i="1"/>
  <c r="S28" i="1"/>
  <c r="U28" i="1" s="1"/>
  <c r="L30" i="1"/>
  <c r="U30" i="1" s="1"/>
  <c r="L32" i="1"/>
  <c r="AD33" i="1"/>
  <c r="AD42" i="1"/>
  <c r="AI25" i="2"/>
  <c r="AJ28" i="4"/>
  <c r="AI28" i="4"/>
  <c r="AI26" i="5"/>
  <c r="AQ26" i="5"/>
  <c r="AF26" i="7"/>
  <c r="AP27" i="8"/>
  <c r="Q66" i="9"/>
  <c r="S66" i="9" s="1"/>
  <c r="U66" i="9" s="1"/>
  <c r="V66" i="9" s="1"/>
  <c r="S23" i="9"/>
  <c r="Z34" i="9"/>
  <c r="X66" i="10"/>
  <c r="Z66" i="10" s="1"/>
  <c r="Z25" i="10"/>
  <c r="AG26" i="10"/>
  <c r="AF26" i="10"/>
  <c r="AL29" i="10"/>
  <c r="S33" i="10"/>
  <c r="U33" i="10" s="1"/>
  <c r="AN33" i="2"/>
  <c r="AS33" i="2" s="1"/>
  <c r="AT33" i="2" s="1"/>
  <c r="Z34" i="2"/>
  <c r="L45" i="2"/>
  <c r="U45" i="2" s="1"/>
  <c r="U24" i="3"/>
  <c r="V24" i="3" s="1"/>
  <c r="S28" i="3"/>
  <c r="U28" i="3" s="1"/>
  <c r="AD28" i="3"/>
  <c r="Z34" i="3"/>
  <c r="Z69" i="3"/>
  <c r="AN69" i="3"/>
  <c r="AS69" i="3" s="1"/>
  <c r="AT69" i="3" s="1"/>
  <c r="AF26" i="4"/>
  <c r="Z28" i="4"/>
  <c r="AG28" i="4" s="1"/>
  <c r="S32" i="4"/>
  <c r="U32" i="4" s="1"/>
  <c r="S33" i="4"/>
  <c r="U33" i="4" s="1"/>
  <c r="S45" i="4"/>
  <c r="U45" i="4" s="1"/>
  <c r="AD45" i="4"/>
  <c r="L39" i="5"/>
  <c r="L41" i="5"/>
  <c r="N41" i="5" s="1"/>
  <c r="O41" i="5" s="1"/>
  <c r="AN41" i="5"/>
  <c r="AD65" i="5"/>
  <c r="AD66" i="5"/>
  <c r="AP66" i="5" s="1"/>
  <c r="AQ66" i="5" s="1"/>
  <c r="U26" i="6"/>
  <c r="AD28" i="6"/>
  <c r="AN29" i="6"/>
  <c r="AN41" i="6"/>
  <c r="S41" i="7"/>
  <c r="U41" i="7" s="1"/>
  <c r="V41" i="7" s="1"/>
  <c r="AN67" i="8"/>
  <c r="Z37" i="8"/>
  <c r="S41" i="8"/>
  <c r="U41" i="8" s="1"/>
  <c r="S29" i="9"/>
  <c r="U29" i="9" s="1"/>
  <c r="AN39" i="9"/>
  <c r="Z66" i="9"/>
  <c r="S29" i="10"/>
  <c r="Y39" i="10"/>
  <c r="Z39" i="10" s="1"/>
  <c r="S41" i="10"/>
  <c r="U41" i="10" s="1"/>
  <c r="AN28" i="2"/>
  <c r="AS28" i="2" s="1"/>
  <c r="U25" i="3"/>
  <c r="Z32" i="3"/>
  <c r="AF32" i="3" s="1"/>
  <c r="AG32" i="3" s="1"/>
  <c r="AD34" i="3"/>
  <c r="AD70" i="3"/>
  <c r="AQ25" i="4"/>
  <c r="S69" i="4"/>
  <c r="U69" i="4" s="1"/>
  <c r="V69" i="4" s="1"/>
  <c r="AD23" i="6"/>
  <c r="AN24" i="8"/>
  <c r="AD30" i="8"/>
  <c r="S40" i="8"/>
  <c r="U40" i="8" s="1"/>
  <c r="V40" i="8" s="1"/>
  <c r="AS32" i="2"/>
  <c r="AT32" i="2" s="1"/>
  <c r="AI33" i="1"/>
  <c r="AJ33" i="1" s="1"/>
  <c r="AF33" i="1"/>
  <c r="AD27" i="1"/>
  <c r="AC26" i="1"/>
  <c r="AD26" i="1" s="1"/>
  <c r="AS36" i="1"/>
  <c r="AT36" i="1" s="1"/>
  <c r="AP36" i="1"/>
  <c r="AI48" i="2"/>
  <c r="AJ48" i="2" s="1"/>
  <c r="AF48" i="2"/>
  <c r="AL69" i="1"/>
  <c r="AN69" i="1" s="1"/>
  <c r="AN23" i="1"/>
  <c r="AT31" i="1"/>
  <c r="V32" i="1"/>
  <c r="AG33" i="1"/>
  <c r="AF69" i="1"/>
  <c r="AF49" i="2"/>
  <c r="AI49" i="2"/>
  <c r="AJ49" i="2" s="1"/>
  <c r="AI51" i="2"/>
  <c r="AJ51" i="2" s="1"/>
  <c r="H71" i="2"/>
  <c r="AI69" i="2"/>
  <c r="AJ69" i="2" s="1"/>
  <c r="N70" i="3"/>
  <c r="O70" i="3" s="1"/>
  <c r="L71" i="3"/>
  <c r="AF34" i="3"/>
  <c r="AI34" i="3"/>
  <c r="AJ34" i="3"/>
  <c r="AI70" i="3"/>
  <c r="AJ70" i="3" s="1"/>
  <c r="AF70" i="3"/>
  <c r="AG70" i="3" s="1"/>
  <c r="AN28" i="1"/>
  <c r="N34" i="1"/>
  <c r="V34" i="1"/>
  <c r="K40" i="1"/>
  <c r="L40" i="1" s="1"/>
  <c r="K42" i="1"/>
  <c r="L42" i="1" s="1"/>
  <c r="L39" i="1"/>
  <c r="AI69" i="1"/>
  <c r="AJ69" i="1" s="1"/>
  <c r="N24" i="2"/>
  <c r="O24" i="2" s="1"/>
  <c r="V30" i="2"/>
  <c r="BD54" i="3"/>
  <c r="BD55" i="3" s="1"/>
  <c r="AJ28" i="1"/>
  <c r="AI28" i="1"/>
  <c r="AQ28" i="1"/>
  <c r="V35" i="1"/>
  <c r="AP35" i="1"/>
  <c r="AS35" i="1"/>
  <c r="AT35" i="1"/>
  <c r="L67" i="1"/>
  <c r="AM40" i="1"/>
  <c r="AM43" i="1"/>
  <c r="AN43" i="1" s="1"/>
  <c r="AM42" i="1"/>
  <c r="AN42" i="1" s="1"/>
  <c r="AN39" i="1"/>
  <c r="AS46" i="1"/>
  <c r="AT46" i="1"/>
  <c r="AS51" i="1"/>
  <c r="AT51" i="1" s="1"/>
  <c r="AP51" i="1"/>
  <c r="X69" i="1"/>
  <c r="AT27" i="2"/>
  <c r="AS27" i="2"/>
  <c r="AS31" i="2"/>
  <c r="U32" i="2"/>
  <c r="V33" i="2"/>
  <c r="L67" i="2"/>
  <c r="N36" i="2"/>
  <c r="N45" i="2"/>
  <c r="O45" i="2" s="1"/>
  <c r="V45" i="2"/>
  <c r="Y50" i="2"/>
  <c r="Z50" i="2" s="1"/>
  <c r="H50" i="2"/>
  <c r="AC50" i="2"/>
  <c r="AD50" i="2" s="1"/>
  <c r="K50" i="2"/>
  <c r="L50" i="2" s="1"/>
  <c r="R50" i="2"/>
  <c r="S50" i="2" s="1"/>
  <c r="AF51" i="2"/>
  <c r="AG51" i="2" s="1"/>
  <c r="AM40" i="2"/>
  <c r="AN39" i="2"/>
  <c r="U70" i="3"/>
  <c r="V70" i="3" s="1"/>
  <c r="AS34" i="3"/>
  <c r="AP34" i="3"/>
  <c r="AQ34" i="3" s="1"/>
  <c r="AT34" i="3"/>
  <c r="Q69" i="1"/>
  <c r="S69" i="1" s="1"/>
  <c r="S23" i="1"/>
  <c r="V24" i="1"/>
  <c r="N24" i="1"/>
  <c r="O24" i="1" s="1"/>
  <c r="AI35" i="1"/>
  <c r="AF35" i="1"/>
  <c r="AI42" i="1"/>
  <c r="AJ42" i="1" s="1"/>
  <c r="V47" i="1"/>
  <c r="AF47" i="1"/>
  <c r="AJ47" i="1"/>
  <c r="U70" i="1"/>
  <c r="N32" i="2"/>
  <c r="V32" i="2"/>
  <c r="U49" i="2"/>
  <c r="AI45" i="4"/>
  <c r="AJ45" i="4" s="1"/>
  <c r="AF45" i="4"/>
  <c r="AP45" i="4"/>
  <c r="AQ45" i="4" s="1"/>
  <c r="AS31" i="1"/>
  <c r="U34" i="1"/>
  <c r="H36" i="1"/>
  <c r="F91" i="1"/>
  <c r="F92" i="1" s="1"/>
  <c r="AI45" i="1"/>
  <c r="AJ45" i="1" s="1"/>
  <c r="AP45" i="1"/>
  <c r="AQ45" i="1" s="1"/>
  <c r="N50" i="1"/>
  <c r="AP50" i="1"/>
  <c r="AS50" i="1"/>
  <c r="AT50" i="1" s="1"/>
  <c r="J69" i="2"/>
  <c r="L69" i="2" s="1"/>
  <c r="L23" i="2"/>
  <c r="AI34" i="2"/>
  <c r="AJ34" i="2" s="1"/>
  <c r="AF34" i="2"/>
  <c r="AG34" i="2" s="1"/>
  <c r="Y39" i="2"/>
  <c r="Y36" i="2"/>
  <c r="AZ54" i="3"/>
  <c r="AZ55" i="3"/>
  <c r="AP47" i="3"/>
  <c r="AQ47" i="3" s="1"/>
  <c r="AS47" i="3"/>
  <c r="AT47" i="3" s="1"/>
  <c r="AP70" i="3"/>
  <c r="AQ70" i="3" s="1"/>
  <c r="J69" i="1"/>
  <c r="L69" i="1" s="1"/>
  <c r="L23" i="1"/>
  <c r="AS24" i="1"/>
  <c r="AP24" i="1"/>
  <c r="AM27" i="1"/>
  <c r="K27" i="1"/>
  <c r="Y27" i="1"/>
  <c r="H27" i="1"/>
  <c r="R27" i="1"/>
  <c r="AF28" i="1"/>
  <c r="AN32" i="1"/>
  <c r="AQ35" i="1"/>
  <c r="Q91" i="1"/>
  <c r="S36" i="1"/>
  <c r="U36" i="1" s="1"/>
  <c r="V36" i="1" s="1"/>
  <c r="AQ36" i="1"/>
  <c r="AJ36" i="1"/>
  <c r="G43" i="1"/>
  <c r="H43" i="1" s="1"/>
  <c r="H40" i="1"/>
  <c r="AJ43" i="1"/>
  <c r="Z45" i="1"/>
  <c r="AS45" i="1"/>
  <c r="AT45" i="1"/>
  <c r="AG47" i="1"/>
  <c r="AQ51" i="1"/>
  <c r="AJ51" i="1"/>
  <c r="Y43" i="1"/>
  <c r="Z43" i="1" s="1"/>
  <c r="AF43" i="1" s="1"/>
  <c r="Y42" i="1"/>
  <c r="Z42" i="1" s="1"/>
  <c r="Y40" i="1"/>
  <c r="Z39" i="1"/>
  <c r="AB91" i="1"/>
  <c r="Z23" i="2"/>
  <c r="X69" i="2"/>
  <c r="U24" i="2"/>
  <c r="V24" i="2" s="1"/>
  <c r="AD32" i="2"/>
  <c r="G43" i="2"/>
  <c r="H43" i="2" s="1"/>
  <c r="G42" i="2"/>
  <c r="H42" i="2" s="1"/>
  <c r="H40" i="2"/>
  <c r="AG48" i="2"/>
  <c r="AM50" i="2"/>
  <c r="AN50" i="2" s="1"/>
  <c r="V25" i="3"/>
  <c r="N25" i="3"/>
  <c r="O25" i="3" s="1"/>
  <c r="AQ28" i="3"/>
  <c r="AI28" i="3"/>
  <c r="AJ28" i="3"/>
  <c r="AP28" i="3"/>
  <c r="AI32" i="3"/>
  <c r="AJ32" i="3" s="1"/>
  <c r="N49" i="3"/>
  <c r="AT50" i="3"/>
  <c r="AS50" i="3"/>
  <c r="Z71" i="3"/>
  <c r="Z69" i="2"/>
  <c r="AF69" i="2" s="1"/>
  <c r="AP31" i="3"/>
  <c r="AT31" i="3"/>
  <c r="AM33" i="3"/>
  <c r="AN33" i="3" s="1"/>
  <c r="AG34" i="3"/>
  <c r="L36" i="3"/>
  <c r="V37" i="3"/>
  <c r="R42" i="3"/>
  <c r="S42" i="3" s="1"/>
  <c r="R40" i="3"/>
  <c r="S39" i="3"/>
  <c r="U39" i="3" s="1"/>
  <c r="V39" i="3" s="1"/>
  <c r="AM43" i="3"/>
  <c r="AN43" i="3" s="1"/>
  <c r="AM42" i="3"/>
  <c r="AN42" i="3" s="1"/>
  <c r="AI69" i="3"/>
  <c r="AJ69" i="3" s="1"/>
  <c r="Y34" i="4"/>
  <c r="Z34" i="4" s="1"/>
  <c r="H34" i="4"/>
  <c r="O34" i="4" s="1"/>
  <c r="K34" i="4"/>
  <c r="L34" i="4" s="1"/>
  <c r="AQ37" i="4"/>
  <c r="AI37" i="4"/>
  <c r="AJ37" i="4"/>
  <c r="AP37" i="4"/>
  <c r="R40" i="4"/>
  <c r="S39" i="4"/>
  <c r="X43" i="6"/>
  <c r="AS69" i="4"/>
  <c r="AT69" i="4" s="1"/>
  <c r="AP69" i="4"/>
  <c r="N23" i="5"/>
  <c r="O23" i="5" s="1"/>
  <c r="AS66" i="5"/>
  <c r="AT66" i="5" s="1"/>
  <c r="AS42" i="7"/>
  <c r="AT42" i="7"/>
  <c r="AM38" i="10"/>
  <c r="AM33" i="10"/>
  <c r="AM30" i="1"/>
  <c r="AN30" i="1" s="1"/>
  <c r="AJ37" i="1"/>
  <c r="S47" i="1"/>
  <c r="U47" i="1" s="1"/>
  <c r="K49" i="1"/>
  <c r="L49" i="1" s="1"/>
  <c r="AC49" i="1"/>
  <c r="AD49" i="1" s="1"/>
  <c r="Y49" i="1"/>
  <c r="Z49" i="1" s="1"/>
  <c r="L51" i="1"/>
  <c r="AL69" i="2"/>
  <c r="AN69" i="2" s="1"/>
  <c r="AN23" i="2"/>
  <c r="O25" i="2"/>
  <c r="AM35" i="2"/>
  <c r="AN35" i="2" s="1"/>
  <c r="Y35" i="2"/>
  <c r="Z35" i="2" s="1"/>
  <c r="AG35" i="2" s="1"/>
  <c r="R35" i="2"/>
  <c r="S35" i="2" s="1"/>
  <c r="K35" i="2"/>
  <c r="L35" i="2" s="1"/>
  <c r="AI45" i="2"/>
  <c r="AJ45" i="2" s="1"/>
  <c r="AD70" i="2"/>
  <c r="AI23" i="3"/>
  <c r="L27" i="3"/>
  <c r="N28" i="3"/>
  <c r="H33" i="3"/>
  <c r="O33" i="3" s="1"/>
  <c r="N37" i="3"/>
  <c r="AN39" i="3"/>
  <c r="L48" i="3"/>
  <c r="AP48" i="3"/>
  <c r="AQ48" i="3" s="1"/>
  <c r="H71" i="3"/>
  <c r="AF69" i="3"/>
  <c r="AG69" i="3" s="1"/>
  <c r="AI23" i="4"/>
  <c r="AJ23" i="4" s="1"/>
  <c r="V30" i="4"/>
  <c r="AT33" i="4"/>
  <c r="AS33" i="4"/>
  <c r="AC34" i="4"/>
  <c r="AD34" i="4" s="1"/>
  <c r="N37" i="4"/>
  <c r="AM40" i="4"/>
  <c r="AN39" i="4"/>
  <c r="AM51" i="4"/>
  <c r="AN51" i="4" s="1"/>
  <c r="K51" i="4"/>
  <c r="L51" i="4" s="1"/>
  <c r="Y51" i="4"/>
  <c r="Z51" i="4" s="1"/>
  <c r="R51" i="4"/>
  <c r="S51" i="4" s="1"/>
  <c r="AC51" i="4"/>
  <c r="AD51" i="4" s="1"/>
  <c r="H51" i="4"/>
  <c r="AI28" i="5"/>
  <c r="AJ28" i="5"/>
  <c r="G36" i="5"/>
  <c r="Y35" i="5"/>
  <c r="Z35" i="5" s="1"/>
  <c r="H35" i="5"/>
  <c r="K35" i="5"/>
  <c r="L35" i="5" s="1"/>
  <c r="AM35" i="5"/>
  <c r="AN35" i="5" s="1"/>
  <c r="AC35" i="5"/>
  <c r="AD35" i="5" s="1"/>
  <c r="R35" i="5"/>
  <c r="S35" i="5" s="1"/>
  <c r="U35" i="5" s="1"/>
  <c r="AB44" i="6"/>
  <c r="AL44" i="6" s="1"/>
  <c r="AL44" i="5"/>
  <c r="AB33" i="5"/>
  <c r="AD33" i="5" s="1"/>
  <c r="AD44" i="6"/>
  <c r="AI24" i="1"/>
  <c r="AQ24" i="1"/>
  <c r="AJ25" i="1"/>
  <c r="AS25" i="1"/>
  <c r="H30" i="1"/>
  <c r="AC31" i="1"/>
  <c r="AD31" i="1" s="1"/>
  <c r="R32" i="1"/>
  <c r="S32" i="1" s="1"/>
  <c r="U32" i="1" s="1"/>
  <c r="AC32" i="1"/>
  <c r="AD32" i="1" s="1"/>
  <c r="K33" i="1"/>
  <c r="L33" i="1" s="1"/>
  <c r="AM33" i="1"/>
  <c r="AN33" i="1" s="1"/>
  <c r="X34" i="1"/>
  <c r="Z36" i="1"/>
  <c r="AF37" i="1"/>
  <c r="AG37" i="1" s="1"/>
  <c r="H39" i="1"/>
  <c r="S39" i="1"/>
  <c r="U39" i="1" s="1"/>
  <c r="AD39" i="1"/>
  <c r="R40" i="1"/>
  <c r="AC40" i="1"/>
  <c r="R42" i="1"/>
  <c r="S42" i="1" s="1"/>
  <c r="K46" i="1"/>
  <c r="L46" i="1" s="1"/>
  <c r="AC46" i="1"/>
  <c r="AD46" i="1" s="1"/>
  <c r="K48" i="1"/>
  <c r="L48" i="1" s="1"/>
  <c r="H49" i="1"/>
  <c r="AM49" i="1"/>
  <c r="AN49" i="1" s="1"/>
  <c r="O50" i="1"/>
  <c r="AD70" i="1"/>
  <c r="AN70" i="1"/>
  <c r="Q69" i="2"/>
  <c r="S69" i="2" s="1"/>
  <c r="S23" i="2"/>
  <c r="AI23" i="2"/>
  <c r="AJ23" i="2" s="1"/>
  <c r="AQ24" i="2"/>
  <c r="AI24" i="2"/>
  <c r="AP24" i="2"/>
  <c r="U25" i="2"/>
  <c r="V25" i="2" s="1"/>
  <c r="AP25" i="2"/>
  <c r="AF26" i="2"/>
  <c r="AQ26" i="2"/>
  <c r="AJ26" i="2"/>
  <c r="R27" i="2"/>
  <c r="S27" i="2" s="1"/>
  <c r="AC27" i="2"/>
  <c r="AD27" i="2" s="1"/>
  <c r="AP27" i="2" s="1"/>
  <c r="L34" i="2"/>
  <c r="AN34" i="2"/>
  <c r="H35" i="2"/>
  <c r="O35" i="2" s="1"/>
  <c r="H36" i="2"/>
  <c r="Q91" i="2"/>
  <c r="AD36" i="2"/>
  <c r="AN36" i="2"/>
  <c r="K40" i="2"/>
  <c r="L39" i="2"/>
  <c r="AN45" i="2"/>
  <c r="AD47" i="2"/>
  <c r="AM49" i="2"/>
  <c r="AN49" i="2" s="1"/>
  <c r="K49" i="2"/>
  <c r="L49" i="2" s="1"/>
  <c r="H70" i="2"/>
  <c r="O23" i="3"/>
  <c r="AJ23" i="3"/>
  <c r="L30" i="3"/>
  <c r="AD30" i="3"/>
  <c r="AF31" i="3"/>
  <c r="AS31" i="3"/>
  <c r="L32" i="3"/>
  <c r="F93" i="3"/>
  <c r="AP37" i="3"/>
  <c r="AD45" i="3"/>
  <c r="AP46" i="3"/>
  <c r="AT46" i="3"/>
  <c r="AF47" i="3"/>
  <c r="AG47" i="3" s="1"/>
  <c r="AJ47" i="3"/>
  <c r="AG48" i="3"/>
  <c r="AT48" i="3"/>
  <c r="H50" i="3"/>
  <c r="AQ51" i="3"/>
  <c r="AF51" i="3"/>
  <c r="AG51" i="3" s="1"/>
  <c r="AJ51" i="3"/>
  <c r="H29" i="4"/>
  <c r="N23" i="4"/>
  <c r="O23" i="4" s="1"/>
  <c r="AP30" i="4"/>
  <c r="AI31" i="4"/>
  <c r="AJ31" i="4"/>
  <c r="V32" i="4"/>
  <c r="AP32" i="4"/>
  <c r="AQ32" i="4" s="1"/>
  <c r="AS32" i="4"/>
  <c r="AT32" i="4" s="1"/>
  <c r="N33" i="4"/>
  <c r="V33" i="4"/>
  <c r="AP33" i="4"/>
  <c r="AM34" i="4"/>
  <c r="AN34" i="4" s="1"/>
  <c r="AS35" i="4"/>
  <c r="U37" i="4"/>
  <c r="V37" i="4" s="1"/>
  <c r="V46" i="4"/>
  <c r="AM47" i="4"/>
  <c r="AN47" i="4" s="1"/>
  <c r="K47" i="4"/>
  <c r="L47" i="4" s="1"/>
  <c r="Y47" i="4"/>
  <c r="Z47" i="4" s="1"/>
  <c r="R47" i="4"/>
  <c r="S47" i="4" s="1"/>
  <c r="U47" i="4" s="1"/>
  <c r="AC47" i="4"/>
  <c r="AD47" i="4" s="1"/>
  <c r="H47" i="4"/>
  <c r="Y48" i="4"/>
  <c r="Z48" i="4" s="1"/>
  <c r="R48" i="4"/>
  <c r="S48" i="4" s="1"/>
  <c r="K48" i="4"/>
  <c r="L48" i="4" s="1"/>
  <c r="AM48" i="4"/>
  <c r="AC48" i="4"/>
  <c r="AD48" i="4" s="1"/>
  <c r="H48" i="4"/>
  <c r="S70" i="4"/>
  <c r="Y30" i="5"/>
  <c r="Z28" i="5"/>
  <c r="AG28" i="5" s="1"/>
  <c r="AM30" i="5"/>
  <c r="AN28" i="5"/>
  <c r="AM46" i="5"/>
  <c r="AN46" i="5" s="1"/>
  <c r="K46" i="5"/>
  <c r="L46" i="5" s="1"/>
  <c r="R46" i="5"/>
  <c r="S46" i="5" s="1"/>
  <c r="Y46" i="5"/>
  <c r="Z46" i="5" s="1"/>
  <c r="H46" i="5"/>
  <c r="Y33" i="5"/>
  <c r="Y38" i="5"/>
  <c r="J65" i="5"/>
  <c r="Y24" i="6"/>
  <c r="Z24" i="6" s="1"/>
  <c r="Z25" i="6"/>
  <c r="AM30" i="6"/>
  <c r="AN28" i="6"/>
  <c r="AS41" i="6"/>
  <c r="AT41" i="6" s="1"/>
  <c r="N70" i="2"/>
  <c r="U23" i="3"/>
  <c r="V23" i="3" s="1"/>
  <c r="K33" i="3"/>
  <c r="L33" i="3" s="1"/>
  <c r="U33" i="3" s="1"/>
  <c r="AC33" i="3"/>
  <c r="AD33" i="3" s="1"/>
  <c r="Y33" i="3"/>
  <c r="Z33" i="3" s="1"/>
  <c r="AG33" i="3" s="1"/>
  <c r="AP36" i="3"/>
  <c r="AQ36" i="3" s="1"/>
  <c r="AT36" i="3"/>
  <c r="AC43" i="3"/>
  <c r="AD43" i="3" s="1"/>
  <c r="AC42" i="3"/>
  <c r="AD42" i="3" s="1"/>
  <c r="AC40" i="3"/>
  <c r="AD39" i="3"/>
  <c r="AM40" i="3"/>
  <c r="R43" i="3"/>
  <c r="S43" i="3" s="1"/>
  <c r="U49" i="3"/>
  <c r="V49" i="3" s="1"/>
  <c r="AS70" i="3"/>
  <c r="AT70" i="3"/>
  <c r="AL91" i="3"/>
  <c r="AI69" i="4"/>
  <c r="AJ69" i="4" s="1"/>
  <c r="AF69" i="4"/>
  <c r="AG69" i="4" s="1"/>
  <c r="AQ69" i="4"/>
  <c r="AS23" i="4"/>
  <c r="AF30" i="4"/>
  <c r="AQ30" i="4"/>
  <c r="AI30" i="4"/>
  <c r="AJ30" i="4" s="1"/>
  <c r="AI32" i="4"/>
  <c r="AJ32" i="4" s="1"/>
  <c r="AF33" i="4"/>
  <c r="AJ33" i="4"/>
  <c r="AQ33" i="4"/>
  <c r="AI33" i="4"/>
  <c r="O46" i="4"/>
  <c r="N46" i="4"/>
  <c r="BD54" i="4"/>
  <c r="BD55" i="4" s="1"/>
  <c r="Z69" i="1"/>
  <c r="L70" i="1"/>
  <c r="Y27" i="2"/>
  <c r="Z27" i="2" s="1"/>
  <c r="H27" i="2"/>
  <c r="L28" i="2"/>
  <c r="U28" i="2" s="1"/>
  <c r="AI31" i="2"/>
  <c r="AJ31" i="2" s="1"/>
  <c r="R43" i="2"/>
  <c r="R42" i="2"/>
  <c r="S42" i="2" s="1"/>
  <c r="L47" i="2"/>
  <c r="AN47" i="2"/>
  <c r="AN70" i="2"/>
  <c r="AQ31" i="3"/>
  <c r="AM35" i="3"/>
  <c r="AN35" i="3" s="1"/>
  <c r="Y35" i="3"/>
  <c r="Z35" i="3" s="1"/>
  <c r="AG35" i="3" s="1"/>
  <c r="R35" i="3"/>
  <c r="S35" i="3" s="1"/>
  <c r="K35" i="3"/>
  <c r="L35" i="3" s="1"/>
  <c r="H35" i="3"/>
  <c r="O35" i="3" s="1"/>
  <c r="K43" i="3"/>
  <c r="L43" i="3" s="1"/>
  <c r="K42" i="3"/>
  <c r="L42" i="3" s="1"/>
  <c r="K40" i="3"/>
  <c r="L40" i="3" s="1"/>
  <c r="S45" i="3"/>
  <c r="U45" i="3" s="1"/>
  <c r="V45" i="3" s="1"/>
  <c r="L46" i="3"/>
  <c r="K50" i="3"/>
  <c r="L50" i="3" s="1"/>
  <c r="AC50" i="3"/>
  <c r="AD50" i="3" s="1"/>
  <c r="AP50" i="3" s="1"/>
  <c r="Y50" i="3"/>
  <c r="Z50" i="3" s="1"/>
  <c r="O69" i="3"/>
  <c r="AT23" i="4"/>
  <c r="V25" i="4"/>
  <c r="N25" i="4"/>
  <c r="O25" i="4" s="1"/>
  <c r="N26" i="4"/>
  <c r="V26" i="4"/>
  <c r="AD27" i="4"/>
  <c r="V35" i="4"/>
  <c r="N35" i="4"/>
  <c r="AF37" i="4"/>
  <c r="AG37" i="4" s="1"/>
  <c r="X45" i="5"/>
  <c r="X33" i="5" s="1"/>
  <c r="X36" i="4"/>
  <c r="AD70" i="4"/>
  <c r="Q65" i="5"/>
  <c r="S23" i="5"/>
  <c r="AD46" i="5"/>
  <c r="N66" i="5"/>
  <c r="AI66" i="5"/>
  <c r="AJ66" i="5" s="1"/>
  <c r="J97" i="6"/>
  <c r="K39" i="6"/>
  <c r="L39" i="6" s="1"/>
  <c r="L38" i="6"/>
  <c r="AD23" i="1"/>
  <c r="AC30" i="1"/>
  <c r="AD30" i="1" s="1"/>
  <c r="H32" i="1"/>
  <c r="O32" i="1" s="1"/>
  <c r="R33" i="1"/>
  <c r="S33" i="1" s="1"/>
  <c r="AM47" i="1"/>
  <c r="AN47" i="1" s="1"/>
  <c r="H47" i="1"/>
  <c r="AC48" i="1"/>
  <c r="AD48" i="1" s="1"/>
  <c r="AM48" i="1"/>
  <c r="AN48" i="1" s="1"/>
  <c r="R49" i="1"/>
  <c r="S49" i="1" s="1"/>
  <c r="U49" i="1" s="1"/>
  <c r="AQ50" i="1"/>
  <c r="AF50" i="1"/>
  <c r="AG50" i="1" s="1"/>
  <c r="AJ50" i="1"/>
  <c r="H70" i="1"/>
  <c r="H71" i="1" s="1"/>
  <c r="AP26" i="2"/>
  <c r="K27" i="2"/>
  <c r="L27" i="2" s="1"/>
  <c r="AD28" i="2"/>
  <c r="AT28" i="2"/>
  <c r="AC30" i="2"/>
  <c r="AD30" i="2" s="1"/>
  <c r="H30" i="2"/>
  <c r="R30" i="2"/>
  <c r="S30" i="2" s="1"/>
  <c r="U30" i="2" s="1"/>
  <c r="AM30" i="2"/>
  <c r="AN30" i="2" s="1"/>
  <c r="Y31" i="2"/>
  <c r="Z31" i="2" s="1"/>
  <c r="AG31" i="2" s="1"/>
  <c r="S33" i="2"/>
  <c r="U33" i="2" s="1"/>
  <c r="AD33" i="2"/>
  <c r="AC35" i="2"/>
  <c r="AD35" i="2" s="1"/>
  <c r="AC43" i="2"/>
  <c r="AC42" i="2"/>
  <c r="AD42" i="2" s="1"/>
  <c r="S40" i="2"/>
  <c r="AJ40" i="2"/>
  <c r="AF45" i="2"/>
  <c r="AG45" i="2" s="1"/>
  <c r="AG49" i="2"/>
  <c r="AN51" i="2"/>
  <c r="S70" i="2"/>
  <c r="AB91" i="2"/>
  <c r="AS23" i="3"/>
  <c r="AT23" i="3" s="1"/>
  <c r="N24" i="3"/>
  <c r="O24" i="3" s="1"/>
  <c r="AF24" i="3"/>
  <c r="AQ24" i="3"/>
  <c r="AQ25" i="3"/>
  <c r="AI25" i="3"/>
  <c r="AP25" i="3"/>
  <c r="K26" i="3"/>
  <c r="L26" i="3" s="1"/>
  <c r="AM26" i="3"/>
  <c r="AN26" i="3" s="1"/>
  <c r="Z28" i="3"/>
  <c r="AG28" i="3" s="1"/>
  <c r="AJ31" i="3"/>
  <c r="AC35" i="3"/>
  <c r="AD35" i="3" s="1"/>
  <c r="AJ36" i="3"/>
  <c r="AI36" i="3"/>
  <c r="O37" i="3"/>
  <c r="AT37" i="3"/>
  <c r="G40" i="3"/>
  <c r="H39" i="3"/>
  <c r="AP45" i="3"/>
  <c r="U46" i="3"/>
  <c r="AQ46" i="3"/>
  <c r="AF48" i="3"/>
  <c r="AC49" i="3"/>
  <c r="AD49" i="3" s="1"/>
  <c r="AM49" i="3"/>
  <c r="AN49" i="3" s="1"/>
  <c r="H49" i="3"/>
  <c r="R50" i="3"/>
  <c r="S50" i="3" s="1"/>
  <c r="X66" i="3"/>
  <c r="R36" i="3"/>
  <c r="AD71" i="3"/>
  <c r="J91" i="3"/>
  <c r="J92" i="3" s="1"/>
  <c r="J93" i="3" s="1"/>
  <c r="Z29" i="4"/>
  <c r="V24" i="4"/>
  <c r="AF24" i="4"/>
  <c r="AJ24" i="4"/>
  <c r="AQ24" i="4"/>
  <c r="AI24" i="4"/>
  <c r="AS28" i="4"/>
  <c r="AT28" i="4"/>
  <c r="AT30" i="4"/>
  <c r="AF31" i="4"/>
  <c r="AG32" i="4"/>
  <c r="R34" i="4"/>
  <c r="S34" i="4" s="1"/>
  <c r="U34" i="4" s="1"/>
  <c r="U35" i="4"/>
  <c r="AT35" i="4"/>
  <c r="AZ54" i="4"/>
  <c r="AZ55" i="4" s="1"/>
  <c r="AJ46" i="4"/>
  <c r="AQ46" i="4"/>
  <c r="AI46" i="4"/>
  <c r="AI50" i="4"/>
  <c r="AJ50" i="4" s="1"/>
  <c r="N50" i="4"/>
  <c r="O50" i="4" s="1"/>
  <c r="K36" i="4"/>
  <c r="K39" i="4"/>
  <c r="AP23" i="5"/>
  <c r="AQ23" i="5" s="1"/>
  <c r="AS23" i="5"/>
  <c r="AT23" i="5" s="1"/>
  <c r="AD24" i="5"/>
  <c r="J91" i="5"/>
  <c r="D95" i="5" s="1"/>
  <c r="D91" i="5" s="1"/>
  <c r="L33" i="5"/>
  <c r="AD41" i="5"/>
  <c r="AS42" i="5"/>
  <c r="AT42" i="5"/>
  <c r="AP42" i="5"/>
  <c r="S43" i="5"/>
  <c r="AI43" i="5"/>
  <c r="AJ43" i="5" s="1"/>
  <c r="Y47" i="5"/>
  <c r="Z47" i="5" s="1"/>
  <c r="H47" i="5"/>
  <c r="K47" i="5"/>
  <c r="L47" i="5" s="1"/>
  <c r="R47" i="5"/>
  <c r="S47" i="5" s="1"/>
  <c r="AC47" i="5"/>
  <c r="AM38" i="5"/>
  <c r="AM33" i="5"/>
  <c r="L65" i="5"/>
  <c r="AG28" i="6"/>
  <c r="AF28" i="6"/>
  <c r="Y36" i="6"/>
  <c r="Z36" i="6" s="1"/>
  <c r="H36" i="6"/>
  <c r="AC36" i="6"/>
  <c r="AD36" i="6" s="1"/>
  <c r="R36" i="6"/>
  <c r="S36" i="6" s="1"/>
  <c r="U36" i="6" s="1"/>
  <c r="AM36" i="6"/>
  <c r="AN36" i="6" s="1"/>
  <c r="K36" i="6"/>
  <c r="L36" i="6" s="1"/>
  <c r="V43" i="7"/>
  <c r="N47" i="7"/>
  <c r="R51" i="1"/>
  <c r="S51" i="1" s="1"/>
  <c r="U51" i="1" s="1"/>
  <c r="Y51" i="1"/>
  <c r="Z51" i="1" s="1"/>
  <c r="Y32" i="2"/>
  <c r="Z32" i="2" s="1"/>
  <c r="Y33" i="2"/>
  <c r="Z33" i="2" s="1"/>
  <c r="AJ37" i="2"/>
  <c r="AS37" i="2"/>
  <c r="AT37" i="2" s="1"/>
  <c r="K46" i="2"/>
  <c r="L46" i="2" s="1"/>
  <c r="AC46" i="2"/>
  <c r="AD46" i="2" s="1"/>
  <c r="AP46" i="2" s="1"/>
  <c r="R47" i="2"/>
  <c r="S47" i="2" s="1"/>
  <c r="K48" i="2"/>
  <c r="L48" i="2" s="1"/>
  <c r="AM48" i="2"/>
  <c r="AN48" i="2" s="1"/>
  <c r="R51" i="2"/>
  <c r="S51" i="2" s="1"/>
  <c r="U51" i="2" s="1"/>
  <c r="V51" i="2" s="1"/>
  <c r="AT24" i="3"/>
  <c r="R27" i="3"/>
  <c r="AC27" i="3"/>
  <c r="AM32" i="3"/>
  <c r="AN32" i="3" s="1"/>
  <c r="AI37" i="3"/>
  <c r="AJ37" i="3" s="1"/>
  <c r="AQ37" i="3"/>
  <c r="K47" i="3"/>
  <c r="L47" i="3" s="1"/>
  <c r="R48" i="3"/>
  <c r="S48" i="3" s="1"/>
  <c r="K51" i="3"/>
  <c r="L51" i="3" s="1"/>
  <c r="Q69" i="3"/>
  <c r="S69" i="3" s="1"/>
  <c r="L29" i="4"/>
  <c r="AT26" i="4"/>
  <c r="L27" i="4"/>
  <c r="AN27" i="4"/>
  <c r="AS37" i="4"/>
  <c r="AT37" i="4" s="1"/>
  <c r="V45" i="4"/>
  <c r="N45" i="4"/>
  <c r="Z45" i="4"/>
  <c r="AL48" i="4"/>
  <c r="AL36" i="4" s="1"/>
  <c r="AN36" i="4" s="1"/>
  <c r="AB36" i="4"/>
  <c r="AD36" i="4" s="1"/>
  <c r="L49" i="4"/>
  <c r="U49" i="4" s="1"/>
  <c r="X66" i="4"/>
  <c r="R36" i="4"/>
  <c r="Y25" i="5"/>
  <c r="H25" i="5"/>
  <c r="R25" i="5"/>
  <c r="K25" i="5"/>
  <c r="AM25" i="5"/>
  <c r="N26" i="5"/>
  <c r="V26" i="5"/>
  <c r="K30" i="5"/>
  <c r="L30" i="5" s="1"/>
  <c r="K31" i="5"/>
  <c r="L31" i="5" s="1"/>
  <c r="L28" i="5"/>
  <c r="U28" i="5" s="1"/>
  <c r="AD30" i="5"/>
  <c r="AM32" i="5"/>
  <c r="AN32" i="5" s="1"/>
  <c r="K32" i="5"/>
  <c r="L32" i="5" s="1"/>
  <c r="AC32" i="5"/>
  <c r="AD32" i="5" s="1"/>
  <c r="R32" i="5"/>
  <c r="S32" i="5" s="1"/>
  <c r="U32" i="5" s="1"/>
  <c r="Y32" i="5"/>
  <c r="Z32" i="5" s="1"/>
  <c r="H32" i="5"/>
  <c r="O32" i="5" s="1"/>
  <c r="AN44" i="5"/>
  <c r="AI65" i="5"/>
  <c r="AJ65" i="5" s="1"/>
  <c r="U66" i="5"/>
  <c r="V66" i="5" s="1"/>
  <c r="U42" i="6"/>
  <c r="AD25" i="7"/>
  <c r="AC24" i="7"/>
  <c r="AD24" i="7" s="1"/>
  <c r="AS48" i="8"/>
  <c r="R50" i="1"/>
  <c r="S50" i="1" s="1"/>
  <c r="H51" i="1"/>
  <c r="R34" i="2"/>
  <c r="S34" i="2" s="1"/>
  <c r="H39" i="2"/>
  <c r="S39" i="2"/>
  <c r="U39" i="2" s="1"/>
  <c r="AD39" i="2"/>
  <c r="R48" i="2"/>
  <c r="S48" i="2" s="1"/>
  <c r="Z23" i="3"/>
  <c r="H27" i="3"/>
  <c r="AM30" i="3"/>
  <c r="AN30" i="3" s="1"/>
  <c r="R32" i="3"/>
  <c r="S32" i="3" s="1"/>
  <c r="H36" i="3"/>
  <c r="R47" i="3"/>
  <c r="S47" i="3" s="1"/>
  <c r="U47" i="3" s="1"/>
  <c r="R51" i="3"/>
  <c r="S51" i="3" s="1"/>
  <c r="U51" i="3" s="1"/>
  <c r="AP25" i="4"/>
  <c r="N28" i="4"/>
  <c r="AQ28" i="4"/>
  <c r="AF28" i="4"/>
  <c r="AP31" i="4"/>
  <c r="AT31" i="4"/>
  <c r="O37" i="4"/>
  <c r="O45" i="4"/>
  <c r="AS45" i="4"/>
  <c r="AT45" i="4" s="1"/>
  <c r="AT46" i="4"/>
  <c r="AS46" i="4"/>
  <c r="AN50" i="4"/>
  <c r="N69" i="4"/>
  <c r="O69" i="4" s="1"/>
  <c r="L70" i="4"/>
  <c r="AN70" i="4"/>
  <c r="H27" i="5"/>
  <c r="Z67" i="5"/>
  <c r="AJ25" i="5"/>
  <c r="AP26" i="5"/>
  <c r="AT26" i="5"/>
  <c r="AD31" i="5"/>
  <c r="AP41" i="5"/>
  <c r="AS41" i="5"/>
  <c r="AT41" i="5" s="1"/>
  <c r="Y43" i="5"/>
  <c r="Z43" i="5" s="1"/>
  <c r="AF43" i="5" s="1"/>
  <c r="H43" i="5"/>
  <c r="K43" i="5"/>
  <c r="L43" i="5" s="1"/>
  <c r="AL43" i="5"/>
  <c r="AL33" i="5" s="1"/>
  <c r="AB43" i="6"/>
  <c r="AF65" i="5"/>
  <c r="AG65" i="5" s="1"/>
  <c r="AI65" i="6"/>
  <c r="AJ65" i="6" s="1"/>
  <c r="AF65" i="6"/>
  <c r="AG65" i="6" s="1"/>
  <c r="AP26" i="6"/>
  <c r="AT26" i="6"/>
  <c r="AS26" i="6"/>
  <c r="Z31" i="6"/>
  <c r="Y32" i="6"/>
  <c r="Z32" i="6" s="1"/>
  <c r="V29" i="6"/>
  <c r="N29" i="6"/>
  <c r="Z67" i="6"/>
  <c r="N33" i="7"/>
  <c r="O33" i="7" s="1"/>
  <c r="V33" i="7"/>
  <c r="AI45" i="7"/>
  <c r="AF45" i="7"/>
  <c r="AG45" i="7" s="1"/>
  <c r="AJ45" i="7"/>
  <c r="AD47" i="8"/>
  <c r="AC35" i="4"/>
  <c r="AD35" i="4" s="1"/>
  <c r="Z46" i="4"/>
  <c r="AF46" i="4" s="1"/>
  <c r="AL45" i="6"/>
  <c r="AD45" i="6"/>
  <c r="AD27" i="5"/>
  <c r="AI23" i="5"/>
  <c r="AJ23" i="5" s="1"/>
  <c r="L29" i="5"/>
  <c r="F97" i="5"/>
  <c r="D97" i="5" s="1"/>
  <c r="G39" i="5"/>
  <c r="H39" i="5" s="1"/>
  <c r="H38" i="5"/>
  <c r="AF42" i="5"/>
  <c r="AQ42" i="5"/>
  <c r="AJ42" i="5"/>
  <c r="L44" i="5"/>
  <c r="L45" i="5"/>
  <c r="AD45" i="5"/>
  <c r="AN45" i="5"/>
  <c r="AL65" i="5"/>
  <c r="AN65" i="5" s="1"/>
  <c r="O66" i="5"/>
  <c r="U65" i="6"/>
  <c r="AI23" i="6"/>
  <c r="S30" i="6"/>
  <c r="R31" i="6"/>
  <c r="AT29" i="6"/>
  <c r="AS29" i="6"/>
  <c r="AT35" i="6"/>
  <c r="AI39" i="6"/>
  <c r="AJ39" i="6" s="1"/>
  <c r="AD46" i="6"/>
  <c r="L66" i="6"/>
  <c r="AN66" i="6"/>
  <c r="AB65" i="7"/>
  <c r="AD23" i="7"/>
  <c r="V26" i="7"/>
  <c r="N26" i="7"/>
  <c r="S30" i="7"/>
  <c r="R31" i="7"/>
  <c r="AQ28" i="7"/>
  <c r="AJ28" i="7"/>
  <c r="AI28" i="7"/>
  <c r="AF28" i="7"/>
  <c r="AM31" i="7"/>
  <c r="AN30" i="7"/>
  <c r="AS35" i="7"/>
  <c r="AT35" i="7" s="1"/>
  <c r="AP24" i="8"/>
  <c r="AS24" i="8"/>
  <c r="AT24" i="8" s="1"/>
  <c r="AQ24" i="8"/>
  <c r="S44" i="8"/>
  <c r="U44" i="8" s="1"/>
  <c r="V44" i="8" s="1"/>
  <c r="Q34" i="8"/>
  <c r="S34" i="8" s="1"/>
  <c r="X99" i="8"/>
  <c r="Z46" i="8"/>
  <c r="AI36" i="9"/>
  <c r="AJ36" i="9" s="1"/>
  <c r="R27" i="4"/>
  <c r="S27" i="4" s="1"/>
  <c r="U27" i="4" s="1"/>
  <c r="G40" i="4"/>
  <c r="H39" i="4"/>
  <c r="AC40" i="4"/>
  <c r="AD39" i="4"/>
  <c r="Y49" i="4"/>
  <c r="Z49" i="4" s="1"/>
  <c r="H49" i="4"/>
  <c r="AC49" i="4"/>
  <c r="AD49" i="4" s="1"/>
  <c r="AL49" i="4"/>
  <c r="AN49" i="4" s="1"/>
  <c r="H70" i="4"/>
  <c r="AF23" i="5"/>
  <c r="AG23" i="5" s="1"/>
  <c r="AF26" i="5"/>
  <c r="S31" i="5"/>
  <c r="U31" i="5" s="1"/>
  <c r="AD29" i="5"/>
  <c r="AN29" i="5"/>
  <c r="H33" i="5"/>
  <c r="Q97" i="5"/>
  <c r="R39" i="5"/>
  <c r="S38" i="5"/>
  <c r="AB97" i="5"/>
  <c r="AC39" i="5"/>
  <c r="AD38" i="5"/>
  <c r="Z41" i="5"/>
  <c r="L42" i="5"/>
  <c r="H67" i="5"/>
  <c r="S65" i="5"/>
  <c r="Z66" i="5"/>
  <c r="H27" i="6"/>
  <c r="AJ23" i="6"/>
  <c r="V26" i="6"/>
  <c r="N26" i="6"/>
  <c r="AQ26" i="6"/>
  <c r="AJ26" i="6"/>
  <c r="AI26" i="6"/>
  <c r="K28" i="6"/>
  <c r="H28" i="6"/>
  <c r="AI28" i="6"/>
  <c r="AJ28" i="6" s="1"/>
  <c r="U29" i="6"/>
  <c r="AI29" i="6"/>
  <c r="AJ29" i="6" s="1"/>
  <c r="AQ29" i="6"/>
  <c r="AF29" i="6"/>
  <c r="AP29" i="6"/>
  <c r="D97" i="6"/>
  <c r="AL97" i="6"/>
  <c r="AM39" i="6"/>
  <c r="AN38" i="6"/>
  <c r="N66" i="7"/>
  <c r="O66" i="7" s="1"/>
  <c r="AS66" i="7"/>
  <c r="AT66" i="7" s="1"/>
  <c r="AP66" i="7"/>
  <c r="AQ66" i="7" s="1"/>
  <c r="AL97" i="7"/>
  <c r="AM39" i="7"/>
  <c r="AN38" i="7"/>
  <c r="AL43" i="7"/>
  <c r="AL33" i="7" s="1"/>
  <c r="AB33" i="7"/>
  <c r="AD33" i="7" s="1"/>
  <c r="R42" i="5"/>
  <c r="S42" i="5" s="1"/>
  <c r="U42" i="5" s="1"/>
  <c r="R44" i="5"/>
  <c r="S44" i="5" s="1"/>
  <c r="AC44" i="5"/>
  <c r="AD44" i="5" s="1"/>
  <c r="L67" i="6"/>
  <c r="V65" i="6"/>
  <c r="AS65" i="6"/>
  <c r="AT65" i="6" s="1"/>
  <c r="R35" i="6"/>
  <c r="S35" i="6" s="1"/>
  <c r="U35" i="6" s="1"/>
  <c r="V35" i="6" s="1"/>
  <c r="AC35" i="6"/>
  <c r="AD35" i="6" s="1"/>
  <c r="Q97" i="6"/>
  <c r="R39" i="6"/>
  <c r="AD40" i="6"/>
  <c r="L41" i="6"/>
  <c r="AD41" i="6"/>
  <c r="AS42" i="6"/>
  <c r="AM46" i="6"/>
  <c r="K46" i="6"/>
  <c r="L46" i="6" s="1"/>
  <c r="Y46" i="6"/>
  <c r="Z46" i="6" s="1"/>
  <c r="H46" i="6"/>
  <c r="R46" i="6"/>
  <c r="S46" i="6" s="1"/>
  <c r="N65" i="6"/>
  <c r="AP65" i="6"/>
  <c r="AQ65" i="6" s="1"/>
  <c r="U66" i="7"/>
  <c r="V66" i="7" s="1"/>
  <c r="AN25" i="7"/>
  <c r="K28" i="7"/>
  <c r="H28" i="7"/>
  <c r="AI29" i="7"/>
  <c r="AF29" i="7"/>
  <c r="AD32" i="7"/>
  <c r="N35" i="7"/>
  <c r="AD46" i="7"/>
  <c r="D91" i="7"/>
  <c r="D94" i="7"/>
  <c r="AP67" i="8"/>
  <c r="AQ67" i="8" s="1"/>
  <c r="AT67" i="8"/>
  <c r="AS67" i="8"/>
  <c r="O37" i="8"/>
  <c r="V37" i="8"/>
  <c r="N37" i="8"/>
  <c r="N42" i="8"/>
  <c r="N43" i="8"/>
  <c r="O43" i="8" s="1"/>
  <c r="V43" i="8"/>
  <c r="N45" i="8"/>
  <c r="O45" i="8" s="1"/>
  <c r="U45" i="8"/>
  <c r="V45" i="8" s="1"/>
  <c r="AF23" i="9"/>
  <c r="AG23" i="9" s="1"/>
  <c r="AQ23" i="9"/>
  <c r="AI23" i="9"/>
  <c r="AJ23" i="9" s="1"/>
  <c r="V29" i="9"/>
  <c r="N29" i="9"/>
  <c r="R50" i="4"/>
  <c r="S50" i="4" s="1"/>
  <c r="S33" i="5"/>
  <c r="H42" i="5"/>
  <c r="Y42" i="5"/>
  <c r="Z42" i="5" s="1"/>
  <c r="H44" i="5"/>
  <c r="R45" i="5"/>
  <c r="S45" i="5" s="1"/>
  <c r="L23" i="6"/>
  <c r="S23" i="6"/>
  <c r="Z23" i="6"/>
  <c r="AN23" i="6"/>
  <c r="L25" i="6"/>
  <c r="R25" i="6"/>
  <c r="AC25" i="6"/>
  <c r="AN25" i="6"/>
  <c r="AC30" i="6"/>
  <c r="L33" i="6"/>
  <c r="H35" i="6"/>
  <c r="Y35" i="6"/>
  <c r="Z35" i="6" s="1"/>
  <c r="H38" i="6"/>
  <c r="S38" i="6"/>
  <c r="AD38" i="6"/>
  <c r="G39" i="6"/>
  <c r="H39" i="6" s="1"/>
  <c r="AT42" i="6"/>
  <c r="AN47" i="6"/>
  <c r="S66" i="6"/>
  <c r="U66" i="6" s="1"/>
  <c r="AD66" i="6"/>
  <c r="AD67" i="6" s="1"/>
  <c r="Z67" i="7"/>
  <c r="U26" i="7"/>
  <c r="Z30" i="7"/>
  <c r="Y31" i="7"/>
  <c r="AJ29" i="7"/>
  <c r="AD30" i="7"/>
  <c r="AD41" i="7"/>
  <c r="AS41" i="7"/>
  <c r="AT41" i="7" s="1"/>
  <c r="AN43" i="7"/>
  <c r="AM46" i="7"/>
  <c r="AN46" i="7" s="1"/>
  <c r="K46" i="7"/>
  <c r="L46" i="7" s="1"/>
  <c r="Y46" i="7"/>
  <c r="Z46" i="7" s="1"/>
  <c r="H46" i="7"/>
  <c r="R46" i="7"/>
  <c r="S46" i="7" s="1"/>
  <c r="L65" i="7"/>
  <c r="AJ66" i="7"/>
  <c r="AI66" i="7"/>
  <c r="AF66" i="7"/>
  <c r="AG66" i="7" s="1"/>
  <c r="S32" i="8"/>
  <c r="U32" i="8" s="1"/>
  <c r="X32" i="8"/>
  <c r="AB32" i="8" s="1"/>
  <c r="AL32" i="8" s="1"/>
  <c r="N48" i="8"/>
  <c r="V48" i="8"/>
  <c r="H25" i="6"/>
  <c r="H33" i="6"/>
  <c r="S33" i="6"/>
  <c r="U33" i="6" s="1"/>
  <c r="S41" i="6"/>
  <c r="U41" i="6" s="1"/>
  <c r="Z43" i="6"/>
  <c r="H67" i="6"/>
  <c r="O65" i="6"/>
  <c r="H66" i="6"/>
  <c r="AB97" i="6"/>
  <c r="H34" i="7"/>
  <c r="AN27" i="7"/>
  <c r="L25" i="7"/>
  <c r="AP26" i="7"/>
  <c r="AT26" i="7"/>
  <c r="AP28" i="7"/>
  <c r="AT28" i="7"/>
  <c r="V29" i="7"/>
  <c r="N29" i="7"/>
  <c r="AP29" i="7"/>
  <c r="AT29" i="7"/>
  <c r="AS29" i="7"/>
  <c r="AD31" i="7"/>
  <c r="Y36" i="7"/>
  <c r="Z36" i="7" s="1"/>
  <c r="H36" i="7"/>
  <c r="AC36" i="7"/>
  <c r="AD36" i="7" s="1"/>
  <c r="R36" i="7"/>
  <c r="S36" i="7" s="1"/>
  <c r="AM36" i="7"/>
  <c r="AN36" i="7" s="1"/>
  <c r="K36" i="7"/>
  <c r="L36" i="7" s="1"/>
  <c r="V35" i="7"/>
  <c r="J97" i="7"/>
  <c r="K39" i="7"/>
  <c r="L39" i="7" s="1"/>
  <c r="L38" i="7"/>
  <c r="L44" i="7"/>
  <c r="AN33" i="7"/>
  <c r="S65" i="7"/>
  <c r="AN65" i="7"/>
  <c r="X66" i="8"/>
  <c r="Z66" i="8" s="1"/>
  <c r="Z24" i="8"/>
  <c r="AI26" i="8"/>
  <c r="AJ26" i="8" s="1"/>
  <c r="AC32" i="9"/>
  <c r="AD32" i="9" s="1"/>
  <c r="R32" i="9"/>
  <c r="S32" i="9" s="1"/>
  <c r="AM32" i="9"/>
  <c r="AN32" i="9" s="1"/>
  <c r="K32" i="9"/>
  <c r="L32" i="9" s="1"/>
  <c r="H32" i="9"/>
  <c r="O32" i="9" s="1"/>
  <c r="Y32" i="9"/>
  <c r="Z32" i="9" s="1"/>
  <c r="AL46" i="9"/>
  <c r="AB34" i="9"/>
  <c r="AD34" i="9" s="1"/>
  <c r="K42" i="6"/>
  <c r="L42" i="6" s="1"/>
  <c r="AC42" i="6"/>
  <c r="AD42" i="6" s="1"/>
  <c r="AP42" i="6" s="1"/>
  <c r="R43" i="6"/>
  <c r="S43" i="6" s="1"/>
  <c r="U43" i="6" s="1"/>
  <c r="V43" i="6" s="1"/>
  <c r="AC43" i="6"/>
  <c r="AD43" i="6" s="1"/>
  <c r="K44" i="6"/>
  <c r="L44" i="6" s="1"/>
  <c r="AM44" i="6"/>
  <c r="AN44" i="6" s="1"/>
  <c r="R47" i="6"/>
  <c r="S47" i="6" s="1"/>
  <c r="U47" i="6" s="1"/>
  <c r="V47" i="6" s="1"/>
  <c r="AC47" i="6"/>
  <c r="O23" i="7"/>
  <c r="V23" i="7"/>
  <c r="Z27" i="7"/>
  <c r="R35" i="7"/>
  <c r="S35" i="7" s="1"/>
  <c r="U35" i="7" s="1"/>
  <c r="AC35" i="7"/>
  <c r="AD35" i="7" s="1"/>
  <c r="K42" i="7"/>
  <c r="L42" i="7" s="1"/>
  <c r="AC42" i="7"/>
  <c r="AD42" i="7" s="1"/>
  <c r="AP42" i="7" s="1"/>
  <c r="R43" i="7"/>
  <c r="S43" i="7" s="1"/>
  <c r="U43" i="7" s="1"/>
  <c r="AC43" i="7"/>
  <c r="AD43" i="7" s="1"/>
  <c r="AM44" i="7"/>
  <c r="AN44" i="7" s="1"/>
  <c r="R47" i="7"/>
  <c r="S47" i="7" s="1"/>
  <c r="U47" i="7" s="1"/>
  <c r="V47" i="7" s="1"/>
  <c r="AC47" i="7"/>
  <c r="J91" i="7"/>
  <c r="D95" i="7" s="1"/>
  <c r="AC46" i="8"/>
  <c r="AD46" i="8" s="1"/>
  <c r="AC34" i="8"/>
  <c r="AC45" i="8"/>
  <c r="AD45" i="8" s="1"/>
  <c r="AC39" i="8"/>
  <c r="AC44" i="8"/>
  <c r="AD44" i="8" s="1"/>
  <c r="AC43" i="8"/>
  <c r="AD43" i="8" s="1"/>
  <c r="H28" i="8"/>
  <c r="R25" i="8"/>
  <c r="S25" i="8" s="1"/>
  <c r="S28" i="8" s="1"/>
  <c r="V27" i="8"/>
  <c r="AI27" i="8"/>
  <c r="AF27" i="8"/>
  <c r="V30" i="8"/>
  <c r="V33" i="8"/>
  <c r="V36" i="8"/>
  <c r="U42" i="8"/>
  <c r="V42" i="8" s="1"/>
  <c r="AP42" i="8"/>
  <c r="AQ42" i="8" s="1"/>
  <c r="AT42" i="8"/>
  <c r="AM47" i="8"/>
  <c r="AN47" i="8" s="1"/>
  <c r="K47" i="8"/>
  <c r="L47" i="8" s="1"/>
  <c r="Y47" i="8"/>
  <c r="Z47" i="8" s="1"/>
  <c r="H47" i="8"/>
  <c r="R47" i="8"/>
  <c r="S47" i="8" s="1"/>
  <c r="AJ48" i="8"/>
  <c r="AP48" i="8" s="1"/>
  <c r="AD48" i="8"/>
  <c r="AS28" i="9"/>
  <c r="AT28" i="9"/>
  <c r="AQ33" i="9"/>
  <c r="AI33" i="9"/>
  <c r="AJ33" i="9"/>
  <c r="AS39" i="9"/>
  <c r="AT39" i="9" s="1"/>
  <c r="H43" i="6"/>
  <c r="R44" i="6"/>
  <c r="S44" i="6" s="1"/>
  <c r="U44" i="6" s="1"/>
  <c r="K45" i="6"/>
  <c r="L45" i="6" s="1"/>
  <c r="AM45" i="6"/>
  <c r="H47" i="6"/>
  <c r="AS23" i="7"/>
  <c r="AT23" i="7" s="1"/>
  <c r="R25" i="7"/>
  <c r="AI26" i="7"/>
  <c r="H35" i="7"/>
  <c r="Y35" i="7"/>
  <c r="Z35" i="7" s="1"/>
  <c r="H38" i="7"/>
  <c r="S38" i="7"/>
  <c r="AD38" i="7"/>
  <c r="G39" i="7"/>
  <c r="H39" i="7" s="1"/>
  <c r="R39" i="7"/>
  <c r="AC39" i="7"/>
  <c r="R42" i="7"/>
  <c r="S42" i="7" s="1"/>
  <c r="U42" i="7" s="1"/>
  <c r="H43" i="7"/>
  <c r="R44" i="7"/>
  <c r="S44" i="7" s="1"/>
  <c r="AC44" i="7"/>
  <c r="AD44" i="7" s="1"/>
  <c r="K45" i="7"/>
  <c r="L45" i="7" s="1"/>
  <c r="AM45" i="7"/>
  <c r="AN45" i="7" s="1"/>
  <c r="H47" i="7"/>
  <c r="AM43" i="8"/>
  <c r="AN43" i="8" s="1"/>
  <c r="AM46" i="8"/>
  <c r="AN46" i="8" s="1"/>
  <c r="AM34" i="8"/>
  <c r="AM45" i="8"/>
  <c r="AN45" i="8" s="1"/>
  <c r="AM39" i="8"/>
  <c r="U24" i="8"/>
  <c r="AI66" i="8"/>
  <c r="AJ66" i="8" s="1"/>
  <c r="Z26" i="8"/>
  <c r="Y25" i="8"/>
  <c r="Z25" i="8" s="1"/>
  <c r="N29" i="8"/>
  <c r="O29" i="8" s="1"/>
  <c r="AN32" i="8"/>
  <c r="J34" i="8"/>
  <c r="AL44" i="8"/>
  <c r="AL34" i="8" s="1"/>
  <c r="AB34" i="8"/>
  <c r="AM45" i="9"/>
  <c r="AN45" i="9" s="1"/>
  <c r="K45" i="9"/>
  <c r="L45" i="9" s="1"/>
  <c r="Y45" i="9"/>
  <c r="Z45" i="9" s="1"/>
  <c r="H45" i="9"/>
  <c r="AC45" i="9"/>
  <c r="AD45" i="9" s="1"/>
  <c r="R45" i="9"/>
  <c r="S45" i="9" s="1"/>
  <c r="U45" i="9" s="1"/>
  <c r="H68" i="9"/>
  <c r="R45" i="6"/>
  <c r="S45" i="6" s="1"/>
  <c r="U45" i="6" s="1"/>
  <c r="AJ26" i="7"/>
  <c r="Y42" i="7"/>
  <c r="Z42" i="7" s="1"/>
  <c r="R45" i="7"/>
  <c r="S45" i="7" s="1"/>
  <c r="U45" i="7" s="1"/>
  <c r="X62" i="7"/>
  <c r="AD65" i="7"/>
  <c r="AC67" i="8"/>
  <c r="AD67" i="8" s="1"/>
  <c r="AC37" i="8"/>
  <c r="AD37" i="8" s="1"/>
  <c r="AC29" i="8"/>
  <c r="AD29" i="8" s="1"/>
  <c r="AC36" i="8"/>
  <c r="AD36" i="8" s="1"/>
  <c r="AC31" i="8"/>
  <c r="AD31" i="8" s="1"/>
  <c r="AC33" i="8"/>
  <c r="AC32" i="8"/>
  <c r="L24" i="8"/>
  <c r="AD28" i="8"/>
  <c r="AI24" i="8"/>
  <c r="AJ24" i="8" s="1"/>
  <c r="AN68" i="8"/>
  <c r="AS66" i="8"/>
  <c r="AT66" i="8" s="1"/>
  <c r="AQ66" i="8"/>
  <c r="L26" i="8"/>
  <c r="AN26" i="8"/>
  <c r="AN28" i="8" s="1"/>
  <c r="U29" i="8"/>
  <c r="V29" i="8" s="1"/>
  <c r="U30" i="8"/>
  <c r="AT30" i="8"/>
  <c r="AS30" i="8"/>
  <c r="AQ30" i="8"/>
  <c r="N31" i="8"/>
  <c r="S33" i="8"/>
  <c r="U33" i="8" s="1"/>
  <c r="X33" i="8"/>
  <c r="AB33" i="8" s="1"/>
  <c r="AL33" i="8" s="1"/>
  <c r="AN33" i="8" s="1"/>
  <c r="X91" i="8"/>
  <c r="Z34" i="8"/>
  <c r="AS37" i="8"/>
  <c r="AT37" i="8" s="1"/>
  <c r="Y41" i="8"/>
  <c r="Z41" i="8" s="1"/>
  <c r="Z40" i="8"/>
  <c r="O42" i="8"/>
  <c r="AI42" i="8"/>
  <c r="AJ42" i="8" s="1"/>
  <c r="N46" i="8"/>
  <c r="O46" i="8" s="1"/>
  <c r="N66" i="8"/>
  <c r="J97" i="8"/>
  <c r="AF26" i="9"/>
  <c r="AQ26" i="9"/>
  <c r="AJ26" i="9"/>
  <c r="AI26" i="9"/>
  <c r="AB30" i="9"/>
  <c r="AL30" i="9" s="1"/>
  <c r="Z30" i="9"/>
  <c r="Q91" i="9"/>
  <c r="S34" i="9"/>
  <c r="U34" i="9" s="1"/>
  <c r="V34" i="9" s="1"/>
  <c r="AI48" i="9"/>
  <c r="AF48" i="9"/>
  <c r="AJ48" i="9"/>
  <c r="AS27" i="8"/>
  <c r="AM29" i="8"/>
  <c r="AN29" i="8" s="1"/>
  <c r="V31" i="8"/>
  <c r="AM31" i="8"/>
  <c r="AN31" i="8" s="1"/>
  <c r="AM36" i="8"/>
  <c r="AN36" i="8" s="1"/>
  <c r="D97" i="8"/>
  <c r="R48" i="8"/>
  <c r="S48" i="8" s="1"/>
  <c r="U48" i="8" s="1"/>
  <c r="S67" i="8"/>
  <c r="Q95" i="8"/>
  <c r="U23" i="9"/>
  <c r="V23" i="9" s="1"/>
  <c r="Z25" i="9"/>
  <c r="Y24" i="9"/>
  <c r="Z24" i="9" s="1"/>
  <c r="Z27" i="9" s="1"/>
  <c r="U26" i="9"/>
  <c r="AM33" i="9"/>
  <c r="AN33" i="9" s="1"/>
  <c r="Y33" i="9"/>
  <c r="Z33" i="9" s="1"/>
  <c r="AG33" i="9" s="1"/>
  <c r="R33" i="9"/>
  <c r="S33" i="9" s="1"/>
  <c r="U33" i="9" s="1"/>
  <c r="K33" i="9"/>
  <c r="L33" i="9" s="1"/>
  <c r="H33" i="9"/>
  <c r="O33" i="9" s="1"/>
  <c r="AL91" i="9"/>
  <c r="V42" i="9"/>
  <c r="N42" i="9"/>
  <c r="AI44" i="9"/>
  <c r="AJ44" i="9" s="1"/>
  <c r="AF44" i="9"/>
  <c r="N66" i="9"/>
  <c r="L68" i="9"/>
  <c r="AS66" i="9"/>
  <c r="AT66" i="9" s="1"/>
  <c r="J91" i="9"/>
  <c r="D95" i="9" s="1"/>
  <c r="N27" i="10"/>
  <c r="AT27" i="8"/>
  <c r="D95" i="8"/>
  <c r="H68" i="8"/>
  <c r="O66" i="8"/>
  <c r="AM24" i="9"/>
  <c r="AN24" i="9" s="1"/>
  <c r="AN25" i="9"/>
  <c r="AN27" i="9" s="1"/>
  <c r="V26" i="9"/>
  <c r="N26" i="9"/>
  <c r="AI29" i="9"/>
  <c r="AJ29" i="9" s="1"/>
  <c r="AF29" i="9"/>
  <c r="AS37" i="9"/>
  <c r="AT37" i="9" s="1"/>
  <c r="U39" i="9"/>
  <c r="V39" i="9" s="1"/>
  <c r="AJ47" i="9"/>
  <c r="AI47" i="9"/>
  <c r="AF47" i="9"/>
  <c r="AG47" i="9" s="1"/>
  <c r="AG48" i="9"/>
  <c r="D92" i="8"/>
  <c r="L34" i="8"/>
  <c r="H36" i="8"/>
  <c r="H39" i="8"/>
  <c r="S39" i="8"/>
  <c r="G40" i="8"/>
  <c r="H40" i="8" s="1"/>
  <c r="L67" i="8"/>
  <c r="N23" i="9"/>
  <c r="O23" i="9" s="1"/>
  <c r="AS23" i="9"/>
  <c r="AT23" i="9" s="1"/>
  <c r="AP23" i="9"/>
  <c r="K24" i="9"/>
  <c r="L24" i="9" s="1"/>
  <c r="L27" i="9" s="1"/>
  <c r="L25" i="9"/>
  <c r="AI67" i="9"/>
  <c r="AJ67" i="9" s="1"/>
  <c r="AS26" i="9"/>
  <c r="AP26" i="9"/>
  <c r="R41" i="9"/>
  <c r="S41" i="9" s="1"/>
  <c r="U41" i="9" s="1"/>
  <c r="S37" i="9"/>
  <c r="U37" i="9" s="1"/>
  <c r="V37" i="9" s="1"/>
  <c r="AL34" i="9"/>
  <c r="AN34" i="9" s="1"/>
  <c r="R25" i="9"/>
  <c r="AC25" i="9"/>
  <c r="AC28" i="9"/>
  <c r="AD28" i="9" s="1"/>
  <c r="AM29" i="9"/>
  <c r="AN29" i="9" s="1"/>
  <c r="K30" i="9"/>
  <c r="L30" i="9" s="1"/>
  <c r="AM30" i="9"/>
  <c r="K31" i="9"/>
  <c r="L31" i="9" s="1"/>
  <c r="AM31" i="9"/>
  <c r="AN31" i="9" s="1"/>
  <c r="X97" i="9"/>
  <c r="Y40" i="9"/>
  <c r="Z40" i="9" s="1"/>
  <c r="Y37" i="9"/>
  <c r="Z36" i="9"/>
  <c r="AL97" i="9"/>
  <c r="AM40" i="9"/>
  <c r="AN40" i="9" s="1"/>
  <c r="AC40" i="9"/>
  <c r="AD40" i="9" s="1"/>
  <c r="AI42" i="9"/>
  <c r="AF42" i="9"/>
  <c r="AG42" i="9" s="1"/>
  <c r="AB66" i="9"/>
  <c r="AD66" i="9" s="1"/>
  <c r="L67" i="9"/>
  <c r="Z67" i="9"/>
  <c r="Z68" i="9" s="1"/>
  <c r="AN67" i="9"/>
  <c r="AN68" i="9" s="1"/>
  <c r="V29" i="10"/>
  <c r="N29" i="10"/>
  <c r="U42" i="10"/>
  <c r="H25" i="9"/>
  <c r="H27" i="9" s="1"/>
  <c r="K28" i="9"/>
  <c r="L28" i="9" s="1"/>
  <c r="R28" i="9"/>
  <c r="S28" i="9" s="1"/>
  <c r="Y28" i="9"/>
  <c r="Z28" i="9" s="1"/>
  <c r="AG28" i="9" s="1"/>
  <c r="R30" i="9"/>
  <c r="S30" i="9" s="1"/>
  <c r="U30" i="9" s="1"/>
  <c r="AC30" i="9"/>
  <c r="AD30" i="9" s="1"/>
  <c r="R31" i="9"/>
  <c r="S31" i="9" s="1"/>
  <c r="U31" i="9" s="1"/>
  <c r="AC31" i="9"/>
  <c r="AD31" i="9" s="1"/>
  <c r="F91" i="9"/>
  <c r="H34" i="9"/>
  <c r="D97" i="9"/>
  <c r="L36" i="9"/>
  <c r="S36" i="9"/>
  <c r="AN36" i="9"/>
  <c r="G37" i="9"/>
  <c r="AC37" i="9"/>
  <c r="AC39" i="9"/>
  <c r="AD39" i="9" s="1"/>
  <c r="O42" i="9"/>
  <c r="AJ42" i="9"/>
  <c r="AP42" i="9"/>
  <c r="AQ42" i="9" s="1"/>
  <c r="AN46" i="9"/>
  <c r="O66" i="9"/>
  <c r="AM30" i="10"/>
  <c r="AN28" i="10"/>
  <c r="AB91" i="9"/>
  <c r="K40" i="9"/>
  <c r="L40" i="9" s="1"/>
  <c r="R40" i="9"/>
  <c r="S40" i="9" s="1"/>
  <c r="U40" i="9" s="1"/>
  <c r="AC43" i="9"/>
  <c r="AD43" i="9" s="1"/>
  <c r="K43" i="9"/>
  <c r="L43" i="9" s="1"/>
  <c r="AM43" i="9"/>
  <c r="AN43" i="9" s="1"/>
  <c r="Y43" i="9"/>
  <c r="Z43" i="9" s="1"/>
  <c r="H43" i="9"/>
  <c r="R43" i="9"/>
  <c r="S43" i="9" s="1"/>
  <c r="U43" i="9" s="1"/>
  <c r="AG44" i="9"/>
  <c r="AD46" i="9"/>
  <c r="AP26" i="10"/>
  <c r="AT26" i="10"/>
  <c r="AS26" i="10"/>
  <c r="AG28" i="10"/>
  <c r="AF28" i="10"/>
  <c r="R46" i="9"/>
  <c r="S46" i="9" s="1"/>
  <c r="U46" i="9" s="1"/>
  <c r="V46" i="9" s="1"/>
  <c r="K47" i="9"/>
  <c r="L47" i="9" s="1"/>
  <c r="AM47" i="9"/>
  <c r="AN47" i="9" s="1"/>
  <c r="Z67" i="10"/>
  <c r="AN67" i="10"/>
  <c r="AS65" i="10"/>
  <c r="AT65" i="10" s="1"/>
  <c r="AP65" i="10"/>
  <c r="N66" i="10"/>
  <c r="O66" i="10" s="1"/>
  <c r="S30" i="10"/>
  <c r="R31" i="10"/>
  <c r="AT29" i="10"/>
  <c r="AI33" i="10"/>
  <c r="AJ33" i="10" s="1"/>
  <c r="N38" i="10"/>
  <c r="AS42" i="9"/>
  <c r="AT42" i="9" s="1"/>
  <c r="K44" i="9"/>
  <c r="L44" i="9" s="1"/>
  <c r="AM44" i="9"/>
  <c r="AN44" i="9" s="1"/>
  <c r="R47" i="9"/>
  <c r="S47" i="9" s="1"/>
  <c r="K48" i="9"/>
  <c r="L48" i="9" s="1"/>
  <c r="AM48" i="9"/>
  <c r="AN48" i="9" s="1"/>
  <c r="O27" i="10"/>
  <c r="N25" i="10"/>
  <c r="O25" i="10" s="1"/>
  <c r="V26" i="10"/>
  <c r="N26" i="10"/>
  <c r="AQ26" i="10"/>
  <c r="AJ26" i="10"/>
  <c r="AI26" i="10"/>
  <c r="K28" i="10"/>
  <c r="H28" i="10"/>
  <c r="AI28" i="10"/>
  <c r="AJ28" i="10" s="1"/>
  <c r="U29" i="10"/>
  <c r="AI29" i="10"/>
  <c r="AQ29" i="10"/>
  <c r="AF29" i="10"/>
  <c r="AP29" i="10"/>
  <c r="AP41" i="10"/>
  <c r="AQ41" i="10" s="1"/>
  <c r="AS41" i="10"/>
  <c r="AT41" i="10" s="1"/>
  <c r="V33" i="10"/>
  <c r="N33" i="10"/>
  <c r="O33" i="10" s="1"/>
  <c r="AS44" i="10"/>
  <c r="AT44" i="10" s="1"/>
  <c r="AP44" i="10"/>
  <c r="R44" i="9"/>
  <c r="S44" i="9" s="1"/>
  <c r="U44" i="9" s="1"/>
  <c r="R48" i="9"/>
  <c r="S48" i="9" s="1"/>
  <c r="U48" i="9" s="1"/>
  <c r="AB65" i="10"/>
  <c r="AD23" i="10"/>
  <c r="AD25" i="10"/>
  <c r="AC24" i="10"/>
  <c r="AD24" i="10" s="1"/>
  <c r="AS66" i="10"/>
  <c r="AT66" i="10"/>
  <c r="Z31" i="10"/>
  <c r="AG31" i="10" s="1"/>
  <c r="Y32" i="10"/>
  <c r="Z32" i="10" s="1"/>
  <c r="Z30" i="10"/>
  <c r="AT42" i="10"/>
  <c r="AS42" i="10"/>
  <c r="O23" i="10"/>
  <c r="AM25" i="10"/>
  <c r="Z27" i="10"/>
  <c r="X91" i="10"/>
  <c r="Z33" i="10"/>
  <c r="AC35" i="10"/>
  <c r="AD35" i="10" s="1"/>
  <c r="Q97" i="10"/>
  <c r="R39" i="10"/>
  <c r="S38" i="10"/>
  <c r="AC45" i="10"/>
  <c r="AD45" i="10" s="1"/>
  <c r="AM45" i="10"/>
  <c r="AN45" i="10" s="1"/>
  <c r="K45" i="10"/>
  <c r="L45" i="10" s="1"/>
  <c r="Y45" i="10"/>
  <c r="Z45" i="10" s="1"/>
  <c r="R45" i="10"/>
  <c r="S45" i="10" s="1"/>
  <c r="U45" i="10" s="1"/>
  <c r="H45" i="10"/>
  <c r="AJ47" i="10"/>
  <c r="AD47" i="10"/>
  <c r="L67" i="10"/>
  <c r="N65" i="10"/>
  <c r="AS23" i="10"/>
  <c r="AT23" i="10" s="1"/>
  <c r="R25" i="10"/>
  <c r="AC30" i="10"/>
  <c r="R35" i="10"/>
  <c r="S35" i="10" s="1"/>
  <c r="Y40" i="10"/>
  <c r="Z40" i="10" s="1"/>
  <c r="AQ43" i="10"/>
  <c r="AI43" i="10"/>
  <c r="AJ43" i="10" s="1"/>
  <c r="AG43" i="10"/>
  <c r="AP43" i="10"/>
  <c r="AS43" i="10"/>
  <c r="AT43" i="10" s="1"/>
  <c r="O65" i="10"/>
  <c r="D91" i="10"/>
  <c r="D94" i="10"/>
  <c r="AM35" i="10"/>
  <c r="AN35" i="10" s="1"/>
  <c r="K35" i="10"/>
  <c r="L35" i="10" s="1"/>
  <c r="G36" i="10"/>
  <c r="F97" i="10"/>
  <c r="D97" i="10" s="1"/>
  <c r="G39" i="10"/>
  <c r="H39" i="10" s="1"/>
  <c r="H38" i="10"/>
  <c r="N41" i="10"/>
  <c r="O41" i="10" s="1"/>
  <c r="V41" i="10"/>
  <c r="AF41" i="10"/>
  <c r="AG41" i="10" s="1"/>
  <c r="N44" i="10"/>
  <c r="O44" i="10" s="1"/>
  <c r="AG44" i="10"/>
  <c r="AN46" i="10"/>
  <c r="K43" i="10"/>
  <c r="L43" i="10" s="1"/>
  <c r="Y47" i="10"/>
  <c r="Z47" i="10" s="1"/>
  <c r="AG47" i="10" s="1"/>
  <c r="AI47" i="10" s="1"/>
  <c r="H47" i="10"/>
  <c r="O47" i="10" s="1"/>
  <c r="AM47" i="10"/>
  <c r="K47" i="10"/>
  <c r="L47" i="10" s="1"/>
  <c r="R47" i="10"/>
  <c r="S47" i="10" s="1"/>
  <c r="AI41" i="10"/>
  <c r="AJ41" i="10" s="1"/>
  <c r="K42" i="10"/>
  <c r="L42" i="10" s="1"/>
  <c r="AC42" i="10"/>
  <c r="AD42" i="10" s="1"/>
  <c r="AP42" i="10" s="1"/>
  <c r="R43" i="10"/>
  <c r="S43" i="10" s="1"/>
  <c r="U43" i="10" s="1"/>
  <c r="AJ44" i="10"/>
  <c r="AQ44" i="10"/>
  <c r="H67" i="10"/>
  <c r="AD65" i="10"/>
  <c r="AD66" i="10"/>
  <c r="AD38" i="10"/>
  <c r="AC39" i="10"/>
  <c r="S66" i="10"/>
  <c r="U66" i="10" s="1"/>
  <c r="V66" i="10" s="1"/>
  <c r="R46" i="10"/>
  <c r="S46" i="10" s="1"/>
  <c r="AC46" i="10"/>
  <c r="R44" i="10"/>
  <c r="S44" i="10" s="1"/>
  <c r="U44" i="10" s="1"/>
  <c r="V44" i="10" s="1"/>
  <c r="K46" i="10"/>
  <c r="L46" i="10" s="1"/>
  <c r="U70" i="2" l="1"/>
  <c r="V70" i="2" s="1"/>
  <c r="AP33" i="2"/>
  <c r="AP30" i="8"/>
  <c r="AI30" i="8"/>
  <c r="AJ30" i="8" s="1"/>
  <c r="AS41" i="9"/>
  <c r="S68" i="8"/>
  <c r="Z32" i="8"/>
  <c r="AD33" i="8"/>
  <c r="AI33" i="8" s="1"/>
  <c r="AJ33" i="8" s="1"/>
  <c r="AP69" i="3"/>
  <c r="AQ69" i="3" s="1"/>
  <c r="AN29" i="3"/>
  <c r="AP23" i="4"/>
  <c r="AQ23" i="4" s="1"/>
  <c r="U70" i="4"/>
  <c r="U27" i="2"/>
  <c r="AF66" i="5"/>
  <c r="AG66" i="5" s="1"/>
  <c r="AF28" i="3"/>
  <c r="AP31" i="2"/>
  <c r="AQ31" i="2" s="1"/>
  <c r="V30" i="1"/>
  <c r="U41" i="5"/>
  <c r="V41" i="5" s="1"/>
  <c r="Y33" i="6"/>
  <c r="X91" i="6" s="1"/>
  <c r="Y38" i="6"/>
  <c r="AN30" i="9"/>
  <c r="AD32" i="8"/>
  <c r="AD35" i="8" s="1"/>
  <c r="U28" i="9"/>
  <c r="AF30" i="8"/>
  <c r="S68" i="9"/>
  <c r="AP35" i="6"/>
  <c r="U34" i="2"/>
  <c r="AD67" i="5"/>
  <c r="U43" i="3"/>
  <c r="AN71" i="3"/>
  <c r="AP71" i="3" s="1"/>
  <c r="AQ71" i="3" s="1"/>
  <c r="AP33" i="8"/>
  <c r="AQ33" i="8" s="1"/>
  <c r="AS33" i="8"/>
  <c r="AT33" i="8" s="1"/>
  <c r="AS36" i="4"/>
  <c r="AT36" i="4" s="1"/>
  <c r="AP36" i="4"/>
  <c r="H35" i="9"/>
  <c r="Z35" i="9"/>
  <c r="AS28" i="8"/>
  <c r="AP28" i="8"/>
  <c r="AQ28" i="8" s="1"/>
  <c r="AT28" i="8"/>
  <c r="AP65" i="5"/>
  <c r="AQ65" i="5" s="1"/>
  <c r="AN67" i="5"/>
  <c r="AS65" i="5"/>
  <c r="AT65" i="5" s="1"/>
  <c r="S71" i="2"/>
  <c r="U69" i="2"/>
  <c r="AN38" i="3"/>
  <c r="AS29" i="3"/>
  <c r="AT29" i="3" s="1"/>
  <c r="AI33" i="5"/>
  <c r="AJ33" i="5" s="1"/>
  <c r="S35" i="8"/>
  <c r="AF67" i="6"/>
  <c r="AG67" i="6" s="1"/>
  <c r="AJ67" i="6"/>
  <c r="AI67" i="6"/>
  <c r="N27" i="9"/>
  <c r="O27" i="9" s="1"/>
  <c r="L35" i="9"/>
  <c r="U68" i="8"/>
  <c r="AJ34" i="9"/>
  <c r="AQ34" i="9"/>
  <c r="AI34" i="9"/>
  <c r="AF34" i="9"/>
  <c r="AG34" i="9" s="1"/>
  <c r="AP34" i="9"/>
  <c r="AS34" i="9"/>
  <c r="AT34" i="9" s="1"/>
  <c r="S71" i="1"/>
  <c r="U71" i="1" s="1"/>
  <c r="U69" i="1"/>
  <c r="N46" i="10"/>
  <c r="O46" i="10" s="1"/>
  <c r="AM36" i="10"/>
  <c r="AN36" i="10" s="1"/>
  <c r="Y36" i="10"/>
  <c r="Z36" i="10" s="1"/>
  <c r="R36" i="10"/>
  <c r="S36" i="10" s="1"/>
  <c r="K36" i="10"/>
  <c r="L36" i="10" s="1"/>
  <c r="H36" i="10"/>
  <c r="AC36" i="10"/>
  <c r="AD36" i="10" s="1"/>
  <c r="S25" i="10"/>
  <c r="U25" i="10" s="1"/>
  <c r="V25" i="10" s="1"/>
  <c r="R24" i="10"/>
  <c r="S24" i="10" s="1"/>
  <c r="AS67" i="10"/>
  <c r="AT67" i="10" s="1"/>
  <c r="V68" i="9"/>
  <c r="N68" i="9"/>
  <c r="AI32" i="8"/>
  <c r="AJ32" i="8" s="1"/>
  <c r="V45" i="9"/>
  <c r="N45" i="9"/>
  <c r="AP65" i="7"/>
  <c r="AS65" i="7"/>
  <c r="AT65" i="7" s="1"/>
  <c r="AN67" i="7"/>
  <c r="N46" i="7"/>
  <c r="O46" i="7" s="1"/>
  <c r="L27" i="6"/>
  <c r="N23" i="6"/>
  <c r="O23" i="6" s="1"/>
  <c r="AP38" i="7"/>
  <c r="AS38" i="7"/>
  <c r="AT38" i="7" s="1"/>
  <c r="S67" i="5"/>
  <c r="U65" i="5"/>
  <c r="AP29" i="5"/>
  <c r="AT29" i="5"/>
  <c r="AS29" i="5"/>
  <c r="AI49" i="4"/>
  <c r="AJ49" i="4" s="1"/>
  <c r="AF49" i="4"/>
  <c r="V29" i="5"/>
  <c r="N29" i="5"/>
  <c r="AP70" i="4"/>
  <c r="AS70" i="4"/>
  <c r="AT70" i="4" s="1"/>
  <c r="Q91" i="4"/>
  <c r="S36" i="4"/>
  <c r="N46" i="2"/>
  <c r="O46" i="2" s="1"/>
  <c r="U46" i="2"/>
  <c r="V46" i="2" s="1"/>
  <c r="N33" i="5"/>
  <c r="AS49" i="3"/>
  <c r="AT49" i="3" s="1"/>
  <c r="AP49" i="3"/>
  <c r="AC44" i="2"/>
  <c r="AD44" i="2" s="1"/>
  <c r="AD43" i="2"/>
  <c r="AJ28" i="2"/>
  <c r="AI28" i="2"/>
  <c r="AF28" i="2"/>
  <c r="AQ28" i="2"/>
  <c r="AI27" i="4"/>
  <c r="AF27" i="4"/>
  <c r="AG27" i="4" s="1"/>
  <c r="AJ27" i="4"/>
  <c r="S29" i="2"/>
  <c r="U23" i="2"/>
  <c r="AD40" i="1"/>
  <c r="AC44" i="1"/>
  <c r="AD44" i="1" s="1"/>
  <c r="AJ31" i="1"/>
  <c r="AI31" i="1"/>
  <c r="AF31" i="1"/>
  <c r="S40" i="4"/>
  <c r="R43" i="4"/>
  <c r="R42" i="4"/>
  <c r="S42" i="4" s="1"/>
  <c r="U42" i="3"/>
  <c r="AF32" i="2"/>
  <c r="AG32" i="2" s="1"/>
  <c r="AI32" i="2"/>
  <c r="AJ32" i="2" s="1"/>
  <c r="D92" i="1"/>
  <c r="F93" i="1"/>
  <c r="D93" i="1" s="1"/>
  <c r="AF66" i="10"/>
  <c r="AG66" i="10" s="1"/>
  <c r="AI66" i="10"/>
  <c r="AJ66" i="10" s="1"/>
  <c r="O38" i="10"/>
  <c r="AI45" i="10"/>
  <c r="AJ45" i="10" s="1"/>
  <c r="AQ45" i="10"/>
  <c r="AF45" i="10"/>
  <c r="K30" i="10"/>
  <c r="L28" i="10"/>
  <c r="K31" i="10"/>
  <c r="L31" i="10" s="1"/>
  <c r="N67" i="9"/>
  <c r="O67" i="9" s="1"/>
  <c r="AI37" i="8"/>
  <c r="AJ37" i="8" s="1"/>
  <c r="AF37" i="8"/>
  <c r="AG37" i="8" s="1"/>
  <c r="AP37" i="8"/>
  <c r="AQ37" i="8" s="1"/>
  <c r="AS45" i="9"/>
  <c r="AT45" i="9" s="1"/>
  <c r="AP45" i="9"/>
  <c r="AQ45" i="9" s="1"/>
  <c r="O47" i="6"/>
  <c r="S67" i="7"/>
  <c r="U65" i="7"/>
  <c r="V65" i="7" s="1"/>
  <c r="AF41" i="7"/>
  <c r="AG41" i="7" s="1"/>
  <c r="AI41" i="7"/>
  <c r="AJ41" i="7" s="1"/>
  <c r="AI38" i="6"/>
  <c r="AJ38" i="6" s="1"/>
  <c r="U45" i="5"/>
  <c r="AJ32" i="7"/>
  <c r="AI32" i="7"/>
  <c r="K30" i="6"/>
  <c r="L30" i="6" s="1"/>
  <c r="K31" i="6"/>
  <c r="L31" i="6" s="1"/>
  <c r="L28" i="6"/>
  <c r="H34" i="6"/>
  <c r="AI38" i="5"/>
  <c r="AJ38" i="5" s="1"/>
  <c r="S39" i="5"/>
  <c r="U39" i="5" s="1"/>
  <c r="V39" i="5" s="1"/>
  <c r="R40" i="5"/>
  <c r="S40" i="5" s="1"/>
  <c r="U40" i="5" s="1"/>
  <c r="AI29" i="5"/>
  <c r="AJ29" i="5" s="1"/>
  <c r="AF29" i="5"/>
  <c r="AQ29" i="5"/>
  <c r="AG46" i="8"/>
  <c r="AM32" i="7"/>
  <c r="AN32" i="7" s="1"/>
  <c r="AN31" i="7"/>
  <c r="AP66" i="6"/>
  <c r="AQ66" i="6" s="1"/>
  <c r="AT66" i="6"/>
  <c r="AS66" i="6"/>
  <c r="S31" i="6"/>
  <c r="U31" i="6" s="1"/>
  <c r="R32" i="6"/>
  <c r="S32" i="6" s="1"/>
  <c r="U32" i="6" s="1"/>
  <c r="N44" i="5"/>
  <c r="O44" i="5" s="1"/>
  <c r="AF47" i="8"/>
  <c r="N38" i="5"/>
  <c r="O38" i="5" s="1"/>
  <c r="N70" i="4"/>
  <c r="O70" i="4" s="1"/>
  <c r="V70" i="4"/>
  <c r="AT50" i="4"/>
  <c r="AS50" i="4"/>
  <c r="AP50" i="4"/>
  <c r="AQ50" i="4" s="1"/>
  <c r="H67" i="3"/>
  <c r="Z29" i="3"/>
  <c r="O39" i="2"/>
  <c r="AI30" i="5"/>
  <c r="AJ30" i="5" s="1"/>
  <c r="S25" i="5"/>
  <c r="R24" i="5"/>
  <c r="S24" i="5" s="1"/>
  <c r="Y39" i="4"/>
  <c r="Y36" i="4"/>
  <c r="AP27" i="4"/>
  <c r="AQ27" i="4" s="1"/>
  <c r="AS27" i="4"/>
  <c r="AT27" i="4" s="1"/>
  <c r="S71" i="3"/>
  <c r="U71" i="3" s="1"/>
  <c r="V71" i="3" s="1"/>
  <c r="U69" i="3"/>
  <c r="V69" i="3" s="1"/>
  <c r="S27" i="3"/>
  <c r="U27" i="3" s="1"/>
  <c r="R26" i="3"/>
  <c r="S26" i="3" s="1"/>
  <c r="V48" i="2"/>
  <c r="N48" i="2"/>
  <c r="O48" i="2" s="1"/>
  <c r="AL97" i="5"/>
  <c r="AM39" i="5"/>
  <c r="AN38" i="5"/>
  <c r="AI71" i="3"/>
  <c r="AF71" i="3"/>
  <c r="AG71" i="3" s="1"/>
  <c r="AJ71" i="3"/>
  <c r="Y36" i="3"/>
  <c r="Y39" i="3"/>
  <c r="AI49" i="3"/>
  <c r="AJ49" i="3" s="1"/>
  <c r="AQ49" i="3"/>
  <c r="AF49" i="3"/>
  <c r="AG49" i="3" s="1"/>
  <c r="AF35" i="3"/>
  <c r="AQ35" i="3"/>
  <c r="AJ35" i="3"/>
  <c r="AI35" i="3"/>
  <c r="V26" i="3"/>
  <c r="N26" i="3"/>
  <c r="AI30" i="2"/>
  <c r="AJ30" i="2" s="1"/>
  <c r="AF30" i="2"/>
  <c r="N27" i="2"/>
  <c r="O27" i="2" s="1"/>
  <c r="V27" i="2"/>
  <c r="AS47" i="1"/>
  <c r="AT47" i="1"/>
  <c r="AP47" i="1"/>
  <c r="AQ47" i="1" s="1"/>
  <c r="AD29" i="1"/>
  <c r="AI23" i="1"/>
  <c r="AJ23" i="1" s="1"/>
  <c r="AF23" i="1"/>
  <c r="AG23" i="1" s="1"/>
  <c r="AF46" i="5"/>
  <c r="N50" i="3"/>
  <c r="V42" i="3"/>
  <c r="U35" i="3"/>
  <c r="N47" i="2"/>
  <c r="O47" i="2" s="1"/>
  <c r="AN29" i="4"/>
  <c r="AN40" i="3"/>
  <c r="AM44" i="3"/>
  <c r="AN44" i="3" s="1"/>
  <c r="AI43" i="3"/>
  <c r="AJ43" i="3"/>
  <c r="AQ33" i="3"/>
  <c r="AJ33" i="3"/>
  <c r="AI33" i="3"/>
  <c r="AF33" i="3"/>
  <c r="X91" i="5"/>
  <c r="Z33" i="5"/>
  <c r="AF33" i="5" s="1"/>
  <c r="V46" i="5"/>
  <c r="N46" i="5"/>
  <c r="O48" i="4"/>
  <c r="U48" i="4"/>
  <c r="AP34" i="4"/>
  <c r="AS34" i="4"/>
  <c r="AT34" i="4" s="1"/>
  <c r="V32" i="3"/>
  <c r="N32" i="3"/>
  <c r="N30" i="3"/>
  <c r="O30" i="3" s="1"/>
  <c r="AI47" i="2"/>
  <c r="AJ47" i="2" s="1"/>
  <c r="AF47" i="2"/>
  <c r="AG47" i="2" s="1"/>
  <c r="N39" i="2"/>
  <c r="V39" i="2"/>
  <c r="AS34" i="2"/>
  <c r="AT34" i="2" s="1"/>
  <c r="AP34" i="2"/>
  <c r="AQ34" i="2" s="1"/>
  <c r="AQ46" i="1"/>
  <c r="AJ46" i="1"/>
  <c r="AF46" i="1"/>
  <c r="AI46" i="1"/>
  <c r="AP46" i="1"/>
  <c r="S40" i="1"/>
  <c r="U40" i="1" s="1"/>
  <c r="R44" i="1"/>
  <c r="S44" i="1" s="1"/>
  <c r="U44" i="1" s="1"/>
  <c r="V33" i="1"/>
  <c r="N33" i="1"/>
  <c r="AF35" i="5"/>
  <c r="AG35" i="5" s="1"/>
  <c r="AJ35" i="5"/>
  <c r="AI35" i="5"/>
  <c r="AF28" i="5"/>
  <c r="N51" i="4"/>
  <c r="O51" i="4" s="1"/>
  <c r="N48" i="3"/>
  <c r="O48" i="3" s="1"/>
  <c r="AJ70" i="2"/>
  <c r="AI70" i="2"/>
  <c r="AF70" i="2"/>
  <c r="AG70" i="2" s="1"/>
  <c r="U35" i="2"/>
  <c r="AP23" i="2"/>
  <c r="AQ23" i="2" s="1"/>
  <c r="AT23" i="2"/>
  <c r="AS23" i="2"/>
  <c r="AN29" i="2"/>
  <c r="AI49" i="1"/>
  <c r="AJ49" i="1" s="1"/>
  <c r="AF49" i="1"/>
  <c r="AG49" i="1" s="1"/>
  <c r="AP30" i="1"/>
  <c r="AT30" i="1"/>
  <c r="AS30" i="1"/>
  <c r="N34" i="4"/>
  <c r="V34" i="4"/>
  <c r="AS43" i="3"/>
  <c r="AT43" i="3" s="1"/>
  <c r="AP43" i="3"/>
  <c r="AQ43" i="3" s="1"/>
  <c r="AF23" i="3"/>
  <c r="AG23" i="3" s="1"/>
  <c r="AP50" i="2"/>
  <c r="AQ50" i="2" s="1"/>
  <c r="AT50" i="2"/>
  <c r="AS50" i="2"/>
  <c r="AP32" i="1"/>
  <c r="AQ32" i="1" s="1"/>
  <c r="AT32" i="1"/>
  <c r="AS32" i="1"/>
  <c r="Z27" i="1"/>
  <c r="Y26" i="1"/>
  <c r="Z26" i="1" s="1"/>
  <c r="AF26" i="1" s="1"/>
  <c r="V69" i="2"/>
  <c r="L71" i="2"/>
  <c r="N69" i="2"/>
  <c r="O69" i="2" s="1"/>
  <c r="H67" i="1"/>
  <c r="O36" i="1"/>
  <c r="N47" i="1"/>
  <c r="O47" i="1" s="1"/>
  <c r="U50" i="2"/>
  <c r="AP43" i="1"/>
  <c r="AQ43" i="1" s="1"/>
  <c r="AS43" i="1"/>
  <c r="AT43" i="1" s="1"/>
  <c r="N43" i="1"/>
  <c r="O43" i="1" s="1"/>
  <c r="AP23" i="1"/>
  <c r="AQ23" i="1" s="1"/>
  <c r="AS23" i="1"/>
  <c r="AT23" i="1" s="1"/>
  <c r="AQ26" i="1"/>
  <c r="AJ26" i="1"/>
  <c r="AI26" i="1"/>
  <c r="AG33" i="10"/>
  <c r="AF33" i="10"/>
  <c r="V36" i="9"/>
  <c r="N36" i="9"/>
  <c r="O36" i="9" s="1"/>
  <c r="AP31" i="9"/>
  <c r="AS31" i="9"/>
  <c r="AT31" i="9" s="1"/>
  <c r="V26" i="8"/>
  <c r="N26" i="8"/>
  <c r="O26" i="8" s="1"/>
  <c r="AI29" i="8"/>
  <c r="AF29" i="8"/>
  <c r="AJ29" i="8"/>
  <c r="AT46" i="8"/>
  <c r="AS46" i="8"/>
  <c r="AP46" i="8"/>
  <c r="AQ46" i="8" s="1"/>
  <c r="AT45" i="7"/>
  <c r="AS45" i="7"/>
  <c r="AP45" i="7"/>
  <c r="AQ45" i="7" s="1"/>
  <c r="U47" i="8"/>
  <c r="AB91" i="8"/>
  <c r="AD34" i="8"/>
  <c r="AF26" i="8"/>
  <c r="AG26" i="8" s="1"/>
  <c r="AI36" i="7"/>
  <c r="AJ36" i="7" s="1"/>
  <c r="AF36" i="7"/>
  <c r="U26" i="8"/>
  <c r="Z31" i="7"/>
  <c r="AG31" i="7" s="1"/>
  <c r="Y32" i="7"/>
  <c r="Z32" i="7" s="1"/>
  <c r="AF32" i="7" s="1"/>
  <c r="AD30" i="6"/>
  <c r="AC31" i="6"/>
  <c r="AC43" i="4"/>
  <c r="AD40" i="4"/>
  <c r="AC42" i="4"/>
  <c r="AD42" i="4" s="1"/>
  <c r="AP30" i="7"/>
  <c r="AQ30" i="7" s="1"/>
  <c r="AS30" i="7"/>
  <c r="AT30" i="7" s="1"/>
  <c r="AQ35" i="4"/>
  <c r="AJ35" i="4"/>
  <c r="AI35" i="4"/>
  <c r="AF35" i="4"/>
  <c r="AI25" i="7"/>
  <c r="AJ25" i="7" s="1"/>
  <c r="AF25" i="7"/>
  <c r="AG25" i="7" s="1"/>
  <c r="V30" i="5"/>
  <c r="N30" i="5"/>
  <c r="U30" i="5"/>
  <c r="K24" i="5"/>
  <c r="L24" i="5" s="1"/>
  <c r="L25" i="5"/>
  <c r="V47" i="3"/>
  <c r="N47" i="3"/>
  <c r="O47" i="3" s="1"/>
  <c r="AP36" i="6"/>
  <c r="AS36" i="6"/>
  <c r="AT36" i="6" s="1"/>
  <c r="N47" i="5"/>
  <c r="O47" i="5" s="1"/>
  <c r="S36" i="3"/>
  <c r="U36" i="3" s="1"/>
  <c r="Q91" i="3"/>
  <c r="G42" i="3"/>
  <c r="H42" i="3" s="1"/>
  <c r="H40" i="3"/>
  <c r="G43" i="3"/>
  <c r="H43" i="3" s="1"/>
  <c r="N43" i="3" s="1"/>
  <c r="N39" i="6"/>
  <c r="O39" i="6" s="1"/>
  <c r="S27" i="5"/>
  <c r="U23" i="5"/>
  <c r="V23" i="5" s="1"/>
  <c r="AI50" i="3"/>
  <c r="AJ50" i="3" s="1"/>
  <c r="AQ50" i="3"/>
  <c r="AF50" i="3"/>
  <c r="AP47" i="2"/>
  <c r="AQ47" i="2" s="1"/>
  <c r="AT47" i="2"/>
  <c r="AS47" i="2"/>
  <c r="AI42" i="3"/>
  <c r="AJ42" i="3" s="1"/>
  <c r="X97" i="5"/>
  <c r="Y39" i="5"/>
  <c r="Z38" i="5"/>
  <c r="AI47" i="4"/>
  <c r="AJ47" i="4" s="1"/>
  <c r="AF47" i="4"/>
  <c r="AG47" i="4" s="1"/>
  <c r="AP35" i="4"/>
  <c r="D93" i="3"/>
  <c r="O39" i="1"/>
  <c r="AM42" i="4"/>
  <c r="AN42" i="4" s="1"/>
  <c r="AN40" i="4"/>
  <c r="AM43" i="4"/>
  <c r="AS42" i="3"/>
  <c r="AT42" i="3" s="1"/>
  <c r="AP42" i="3"/>
  <c r="AQ42" i="3" s="1"/>
  <c r="H29" i="1"/>
  <c r="N30" i="2"/>
  <c r="O30" i="2" s="1"/>
  <c r="N40" i="1"/>
  <c r="O40" i="1" s="1"/>
  <c r="V40" i="1"/>
  <c r="N71" i="3"/>
  <c r="V42" i="10"/>
  <c r="N42" i="10"/>
  <c r="O42" i="10" s="1"/>
  <c r="R40" i="10"/>
  <c r="S40" i="10" s="1"/>
  <c r="U40" i="10" s="1"/>
  <c r="S39" i="10"/>
  <c r="U39" i="10" s="1"/>
  <c r="V39" i="10" s="1"/>
  <c r="AI25" i="10"/>
  <c r="AJ25" i="10" s="1"/>
  <c r="AF25" i="10"/>
  <c r="AG25" i="10" s="1"/>
  <c r="AS44" i="9"/>
  <c r="AT44" i="9" s="1"/>
  <c r="AP44" i="9"/>
  <c r="AQ44" i="9" s="1"/>
  <c r="AJ40" i="9"/>
  <c r="AI40" i="9"/>
  <c r="AQ40" i="9"/>
  <c r="AF40" i="9"/>
  <c r="N31" i="9"/>
  <c r="V31" i="9"/>
  <c r="AF67" i="9"/>
  <c r="AG67" i="9" s="1"/>
  <c r="Z68" i="8"/>
  <c r="AF45" i="9"/>
  <c r="AG45" i="9" s="1"/>
  <c r="AI45" i="9"/>
  <c r="AJ45" i="9" s="1"/>
  <c r="AS43" i="8"/>
  <c r="AQ43" i="8"/>
  <c r="AP43" i="8"/>
  <c r="AT43" i="8"/>
  <c r="AQ38" i="7"/>
  <c r="AI38" i="7"/>
  <c r="AJ38" i="7" s="1"/>
  <c r="AF33" i="9"/>
  <c r="U67" i="9"/>
  <c r="V67" i="9" s="1"/>
  <c r="AF44" i="8"/>
  <c r="AG44" i="8" s="1"/>
  <c r="AI44" i="8"/>
  <c r="AJ44" i="8" s="1"/>
  <c r="AP44" i="7"/>
  <c r="AQ44" i="7" s="1"/>
  <c r="AS44" i="7"/>
  <c r="AT44" i="7" s="1"/>
  <c r="AF42" i="6"/>
  <c r="AG42" i="6" s="1"/>
  <c r="AQ42" i="6"/>
  <c r="AJ42" i="6"/>
  <c r="AI42" i="6"/>
  <c r="N36" i="7"/>
  <c r="N25" i="7"/>
  <c r="O25" i="7" s="1"/>
  <c r="V25" i="7"/>
  <c r="U46" i="7"/>
  <c r="V46" i="7" s="1"/>
  <c r="O35" i="6"/>
  <c r="AS25" i="6"/>
  <c r="AT25" i="6" s="1"/>
  <c r="AN27" i="6"/>
  <c r="AP23" i="6"/>
  <c r="AQ23" i="6" s="1"/>
  <c r="AS23" i="6"/>
  <c r="AT23" i="6" s="1"/>
  <c r="U33" i="5"/>
  <c r="V33" i="5" s="1"/>
  <c r="U46" i="6"/>
  <c r="AN46" i="6"/>
  <c r="R40" i="6"/>
  <c r="S40" i="6" s="1"/>
  <c r="U40" i="6" s="1"/>
  <c r="S39" i="6"/>
  <c r="U39" i="6" s="1"/>
  <c r="V39" i="6" s="1"/>
  <c r="N67" i="6"/>
  <c r="O67" i="6" s="1"/>
  <c r="AN39" i="7"/>
  <c r="AM40" i="7"/>
  <c r="AN40" i="7" s="1"/>
  <c r="O49" i="4"/>
  <c r="AD46" i="10"/>
  <c r="AI65" i="10"/>
  <c r="AJ65" i="10" s="1"/>
  <c r="AD67" i="10"/>
  <c r="AP67" i="10" s="1"/>
  <c r="AF65" i="10"/>
  <c r="AG65" i="10" s="1"/>
  <c r="AQ65" i="10"/>
  <c r="N43" i="10"/>
  <c r="O43" i="10" s="1"/>
  <c r="V43" i="10"/>
  <c r="N39" i="10"/>
  <c r="O39" i="10" s="1"/>
  <c r="AS35" i="10"/>
  <c r="AT35" i="10"/>
  <c r="AP35" i="10"/>
  <c r="U35" i="10"/>
  <c r="AQ47" i="10"/>
  <c r="AS47" i="10" s="1"/>
  <c r="AF47" i="10"/>
  <c r="AG45" i="10"/>
  <c r="Z34" i="10"/>
  <c r="AD27" i="10"/>
  <c r="AF23" i="10"/>
  <c r="AG23" i="10" s="1"/>
  <c r="AP23" i="10"/>
  <c r="AQ23" i="10" s="1"/>
  <c r="AI23" i="10"/>
  <c r="AJ23" i="10" s="1"/>
  <c r="AS48" i="9"/>
  <c r="AT48" i="9" s="1"/>
  <c r="AP48" i="9"/>
  <c r="AQ48" i="9" s="1"/>
  <c r="V44" i="9"/>
  <c r="N44" i="9"/>
  <c r="O44" i="9" s="1"/>
  <c r="AP47" i="9"/>
  <c r="AQ47" i="9" s="1"/>
  <c r="AT47" i="9"/>
  <c r="AS47" i="9"/>
  <c r="AF46" i="9"/>
  <c r="AG46" i="9" s="1"/>
  <c r="AI46" i="9"/>
  <c r="AJ46" i="9" s="1"/>
  <c r="AP28" i="10"/>
  <c r="AQ28" i="10" s="1"/>
  <c r="AT28" i="10"/>
  <c r="AS28" i="10"/>
  <c r="AP46" i="9"/>
  <c r="AQ46" i="9" s="1"/>
  <c r="AS46" i="9"/>
  <c r="AT46" i="9" s="1"/>
  <c r="AP36" i="9"/>
  <c r="AQ36" i="9" s="1"/>
  <c r="AT36" i="9"/>
  <c r="AS36" i="9"/>
  <c r="AI30" i="9"/>
  <c r="AJ30" i="9" s="1"/>
  <c r="AF30" i="9"/>
  <c r="AG30" i="9" s="1"/>
  <c r="V28" i="9"/>
  <c r="N28" i="9"/>
  <c r="O28" i="9" s="1"/>
  <c r="AF66" i="9"/>
  <c r="AG66" i="9" s="1"/>
  <c r="AI66" i="9"/>
  <c r="AJ66" i="9" s="1"/>
  <c r="AD68" i="9"/>
  <c r="AP68" i="9" s="1"/>
  <c r="AS40" i="9"/>
  <c r="AP40" i="9"/>
  <c r="AT40" i="9"/>
  <c r="AG40" i="9"/>
  <c r="AP30" i="9"/>
  <c r="AQ30" i="9" s="1"/>
  <c r="AS30" i="9"/>
  <c r="AT30" i="9" s="1"/>
  <c r="N34" i="8"/>
  <c r="O34" i="8" s="1"/>
  <c r="AP25" i="9"/>
  <c r="AS25" i="9"/>
  <c r="AT25" i="9" s="1"/>
  <c r="AP66" i="9"/>
  <c r="AQ66" i="9" s="1"/>
  <c r="AS33" i="9"/>
  <c r="AP33" i="9"/>
  <c r="AT33" i="9"/>
  <c r="AP29" i="8"/>
  <c r="AT29" i="8"/>
  <c r="AS29" i="8"/>
  <c r="AQ29" i="8"/>
  <c r="AI28" i="8"/>
  <c r="AJ28" i="8" s="1"/>
  <c r="AI31" i="8"/>
  <c r="AJ31" i="8" s="1"/>
  <c r="AF31" i="8"/>
  <c r="AG31" i="8" s="1"/>
  <c r="AF67" i="8"/>
  <c r="AG67" i="8" s="1"/>
  <c r="AI67" i="8"/>
  <c r="AJ67" i="8" s="1"/>
  <c r="O68" i="9"/>
  <c r="O45" i="9"/>
  <c r="Z33" i="8"/>
  <c r="AF66" i="8"/>
  <c r="AG66" i="8" s="1"/>
  <c r="AP45" i="8"/>
  <c r="AS45" i="8"/>
  <c r="AT45" i="8" s="1"/>
  <c r="AQ45" i="8"/>
  <c r="AI44" i="7"/>
  <c r="AJ44" i="7" s="1"/>
  <c r="AF44" i="7"/>
  <c r="AG44" i="7" s="1"/>
  <c r="AD39" i="7"/>
  <c r="AC40" i="7"/>
  <c r="AD40" i="7" s="1"/>
  <c r="U38" i="7"/>
  <c r="AN45" i="6"/>
  <c r="AF48" i="8"/>
  <c r="AT48" i="8"/>
  <c r="AG47" i="8"/>
  <c r="AI47" i="8" s="1"/>
  <c r="AJ47" i="8" s="1"/>
  <c r="AP47" i="8" s="1"/>
  <c r="AB95" i="8"/>
  <c r="AC40" i="8"/>
  <c r="AD39" i="8"/>
  <c r="AF43" i="7"/>
  <c r="AG43" i="7" s="1"/>
  <c r="AI43" i="7"/>
  <c r="AJ43" i="7" s="1"/>
  <c r="AF35" i="7"/>
  <c r="AG35" i="7" s="1"/>
  <c r="AI35" i="7"/>
  <c r="AJ35" i="7" s="1"/>
  <c r="N44" i="6"/>
  <c r="O44" i="6" s="1"/>
  <c r="V44" i="6"/>
  <c r="N42" i="6"/>
  <c r="O42" i="6" s="1"/>
  <c r="V42" i="6"/>
  <c r="AS32" i="9"/>
  <c r="AT32" i="9" s="1"/>
  <c r="AP32" i="9"/>
  <c r="AQ32" i="9" s="1"/>
  <c r="AP33" i="7"/>
  <c r="AQ33" i="7" s="1"/>
  <c r="AS33" i="7"/>
  <c r="AT33" i="7" s="1"/>
  <c r="N39" i="7"/>
  <c r="V39" i="7"/>
  <c r="AP36" i="7"/>
  <c r="AQ36" i="7" s="1"/>
  <c r="AT36" i="7"/>
  <c r="AS36" i="7"/>
  <c r="AG36" i="7"/>
  <c r="AS27" i="7"/>
  <c r="AT27" i="7" s="1"/>
  <c r="AN34" i="7"/>
  <c r="N47" i="6"/>
  <c r="O25" i="6"/>
  <c r="AF30" i="7"/>
  <c r="AG30" i="7" s="1"/>
  <c r="AI30" i="7"/>
  <c r="AJ30" i="7" s="1"/>
  <c r="U38" i="6"/>
  <c r="V38" i="6" s="1"/>
  <c r="AD25" i="6"/>
  <c r="AC24" i="6"/>
  <c r="AD24" i="6" s="1"/>
  <c r="Z27" i="6"/>
  <c r="U50" i="4"/>
  <c r="V50" i="4" s="1"/>
  <c r="K31" i="7"/>
  <c r="L31" i="7" s="1"/>
  <c r="L28" i="7"/>
  <c r="K30" i="7"/>
  <c r="L27" i="7"/>
  <c r="O46" i="6"/>
  <c r="AF41" i="6"/>
  <c r="AG41" i="6" s="1"/>
  <c r="AI41" i="6"/>
  <c r="AJ41" i="6" s="1"/>
  <c r="AJ44" i="5"/>
  <c r="AI44" i="5"/>
  <c r="AF44" i="5"/>
  <c r="AG44" i="5" s="1"/>
  <c r="AJ33" i="7"/>
  <c r="AI33" i="7"/>
  <c r="AP38" i="6"/>
  <c r="AQ38" i="6" s="1"/>
  <c r="AS38" i="6"/>
  <c r="AT38" i="6" s="1"/>
  <c r="N35" i="6"/>
  <c r="N42" i="5"/>
  <c r="O42" i="5" s="1"/>
  <c r="V42" i="5"/>
  <c r="AD39" i="5"/>
  <c r="AC40" i="5"/>
  <c r="AD40" i="5" s="1"/>
  <c r="AG49" i="4"/>
  <c r="G43" i="4"/>
  <c r="H43" i="4" s="1"/>
  <c r="G42" i="4"/>
  <c r="H42" i="4" s="1"/>
  <c r="H40" i="4"/>
  <c r="AP35" i="7"/>
  <c r="AQ35" i="7" s="1"/>
  <c r="S31" i="7"/>
  <c r="R32" i="7"/>
  <c r="S32" i="7" s="1"/>
  <c r="AD27" i="7"/>
  <c r="AF23" i="7"/>
  <c r="AG23" i="7" s="1"/>
  <c r="AI23" i="7"/>
  <c r="AJ23" i="7" s="1"/>
  <c r="AP23" i="7"/>
  <c r="AQ23" i="7" s="1"/>
  <c r="N66" i="6"/>
  <c r="V66" i="6"/>
  <c r="U30" i="6"/>
  <c r="AS45" i="5"/>
  <c r="AT45" i="5" s="1"/>
  <c r="AP45" i="5"/>
  <c r="AD34" i="5"/>
  <c r="AI27" i="5"/>
  <c r="AJ27" i="5" s="1"/>
  <c r="AL43" i="6"/>
  <c r="AB33" i="6"/>
  <c r="AD33" i="6" s="1"/>
  <c r="AG43" i="5"/>
  <c r="L71" i="4"/>
  <c r="U32" i="3"/>
  <c r="U48" i="2"/>
  <c r="AP44" i="5"/>
  <c r="AQ44" i="5" s="1"/>
  <c r="AS44" i="5"/>
  <c r="AT44" i="5" s="1"/>
  <c r="AF32" i="5"/>
  <c r="AG32" i="5" s="1"/>
  <c r="AI32" i="5"/>
  <c r="AJ32" i="5" s="1"/>
  <c r="V28" i="5"/>
  <c r="N28" i="5"/>
  <c r="O28" i="5" s="1"/>
  <c r="S71" i="4"/>
  <c r="U71" i="4" s="1"/>
  <c r="AG45" i="4"/>
  <c r="N27" i="4"/>
  <c r="O27" i="4" s="1"/>
  <c r="V27" i="4"/>
  <c r="V51" i="3"/>
  <c r="N51" i="3"/>
  <c r="O51" i="3" s="1"/>
  <c r="U47" i="2"/>
  <c r="V47" i="2" s="1"/>
  <c r="N43" i="7"/>
  <c r="O43" i="7" s="1"/>
  <c r="AI36" i="6"/>
  <c r="AJ36" i="6" s="1"/>
  <c r="AF36" i="6"/>
  <c r="AG36" i="6" s="1"/>
  <c r="AQ36" i="6"/>
  <c r="AD47" i="5"/>
  <c r="K40" i="4"/>
  <c r="L39" i="4"/>
  <c r="U50" i="3"/>
  <c r="V50" i="3" s="1"/>
  <c r="AP51" i="2"/>
  <c r="AQ51" i="2" s="1"/>
  <c r="AS51" i="2"/>
  <c r="AT51" i="2" s="1"/>
  <c r="AF35" i="2"/>
  <c r="AJ35" i="2"/>
  <c r="AI35" i="2"/>
  <c r="AQ35" i="2"/>
  <c r="AP30" i="2"/>
  <c r="AQ30" i="2" s="1"/>
  <c r="AT30" i="2"/>
  <c r="AS30" i="2"/>
  <c r="AS48" i="1"/>
  <c r="AT48" i="1" s="1"/>
  <c r="AP48" i="1"/>
  <c r="U33" i="1"/>
  <c r="AQ70" i="4"/>
  <c r="AI70" i="4"/>
  <c r="AJ70" i="4" s="1"/>
  <c r="AF70" i="4"/>
  <c r="AG70" i="4" s="1"/>
  <c r="N46" i="3"/>
  <c r="O46" i="3" s="1"/>
  <c r="V46" i="3"/>
  <c r="V43" i="3"/>
  <c r="N70" i="1"/>
  <c r="V70" i="1"/>
  <c r="AI39" i="3"/>
  <c r="AJ39" i="3" s="1"/>
  <c r="V33" i="3"/>
  <c r="N33" i="3"/>
  <c r="L29" i="3"/>
  <c r="AP41" i="6"/>
  <c r="AQ41" i="6" s="1"/>
  <c r="O46" i="5"/>
  <c r="AP46" i="5"/>
  <c r="AQ46" i="5" s="1"/>
  <c r="AS46" i="5" s="1"/>
  <c r="Y31" i="5"/>
  <c r="Z31" i="5" s="1"/>
  <c r="Z30" i="5"/>
  <c r="AF30" i="5" s="1"/>
  <c r="AF48" i="4"/>
  <c r="AG48" i="4" s="1"/>
  <c r="AI48" i="4"/>
  <c r="AJ48" i="4" s="1"/>
  <c r="H38" i="4"/>
  <c r="O70" i="2"/>
  <c r="AP45" i="2"/>
  <c r="AQ45" i="2" s="1"/>
  <c r="AS45" i="2"/>
  <c r="AT45" i="2" s="1"/>
  <c r="L40" i="2"/>
  <c r="U40" i="2" s="1"/>
  <c r="K43" i="2"/>
  <c r="L43" i="2" s="1"/>
  <c r="K42" i="2"/>
  <c r="L42" i="2" s="1"/>
  <c r="U42" i="2" s="1"/>
  <c r="V34" i="2"/>
  <c r="N34" i="2"/>
  <c r="AP70" i="1"/>
  <c r="AS70" i="1"/>
  <c r="AT70" i="1" s="1"/>
  <c r="AP49" i="1"/>
  <c r="AQ49" i="1" s="1"/>
  <c r="AT49" i="1"/>
  <c r="AS49" i="1"/>
  <c r="N46" i="1"/>
  <c r="O46" i="1" s="1"/>
  <c r="AF39" i="1"/>
  <c r="AG39" i="1" s="1"/>
  <c r="AI39" i="1"/>
  <c r="AJ39" i="1" s="1"/>
  <c r="AI32" i="1"/>
  <c r="AJ32" i="1" s="1"/>
  <c r="AF32" i="1"/>
  <c r="AG32" i="1" s="1"/>
  <c r="AI44" i="6"/>
  <c r="AJ44" i="6" s="1"/>
  <c r="AF44" i="6"/>
  <c r="AG44" i="6" s="1"/>
  <c r="AP35" i="5"/>
  <c r="AQ35" i="5" s="1"/>
  <c r="AS35" i="5"/>
  <c r="AT35" i="5" s="1"/>
  <c r="Y36" i="5"/>
  <c r="Z36" i="5" s="1"/>
  <c r="H36" i="5"/>
  <c r="AC36" i="5"/>
  <c r="AD36" i="5" s="1"/>
  <c r="R36" i="5"/>
  <c r="S36" i="5" s="1"/>
  <c r="K36" i="5"/>
  <c r="L36" i="5" s="1"/>
  <c r="AM36" i="5"/>
  <c r="AN36" i="5" s="1"/>
  <c r="AQ51" i="4"/>
  <c r="AI51" i="4"/>
  <c r="AJ51" i="4" s="1"/>
  <c r="AF51" i="4"/>
  <c r="AS51" i="4"/>
  <c r="AT51" i="4" s="1"/>
  <c r="AP51" i="4"/>
  <c r="AP39" i="3"/>
  <c r="AQ39" i="3" s="1"/>
  <c r="AS39" i="3"/>
  <c r="AT39" i="3" s="1"/>
  <c r="N27" i="3"/>
  <c r="O27" i="3" s="1"/>
  <c r="V27" i="3"/>
  <c r="AS69" i="2"/>
  <c r="AT69" i="2" s="1"/>
  <c r="AP69" i="2"/>
  <c r="AQ69" i="2" s="1"/>
  <c r="AN71" i="2"/>
  <c r="V49" i="1"/>
  <c r="N49" i="1"/>
  <c r="AL91" i="10"/>
  <c r="AN33" i="10"/>
  <c r="U29" i="5"/>
  <c r="N36" i="3"/>
  <c r="O36" i="3" s="1"/>
  <c r="L67" i="3"/>
  <c r="V36" i="3"/>
  <c r="AG69" i="2"/>
  <c r="Z71" i="2"/>
  <c r="Y44" i="1"/>
  <c r="Z44" i="1" s="1"/>
  <c r="Z40" i="1"/>
  <c r="AF51" i="1"/>
  <c r="AG51" i="1" s="1"/>
  <c r="K26" i="1"/>
  <c r="L26" i="1" s="1"/>
  <c r="L27" i="1"/>
  <c r="N23" i="1"/>
  <c r="O23" i="1" s="1"/>
  <c r="L29" i="1"/>
  <c r="Z36" i="2"/>
  <c r="X91" i="2"/>
  <c r="AP39" i="2"/>
  <c r="AS39" i="2"/>
  <c r="AT39" i="2" s="1"/>
  <c r="N50" i="2"/>
  <c r="O50" i="2" s="1"/>
  <c r="V50" i="2"/>
  <c r="AM44" i="1"/>
  <c r="AN44" i="1" s="1"/>
  <c r="AN40" i="1"/>
  <c r="N30" i="1"/>
  <c r="O30" i="1" s="1"/>
  <c r="N39" i="1"/>
  <c r="V39" i="1"/>
  <c r="N32" i="1"/>
  <c r="AS69" i="1"/>
  <c r="AT69" i="1" s="1"/>
  <c r="AN71" i="1"/>
  <c r="AP69" i="1"/>
  <c r="AQ69" i="1" s="1"/>
  <c r="AF27" i="1"/>
  <c r="AI27" i="1"/>
  <c r="AJ27" i="1" s="1"/>
  <c r="AI38" i="10"/>
  <c r="AJ38" i="10" s="1"/>
  <c r="AF38" i="10"/>
  <c r="AG38" i="10" s="1"/>
  <c r="AQ42" i="10"/>
  <c r="AJ42" i="10"/>
  <c r="AI42" i="10"/>
  <c r="AF42" i="10"/>
  <c r="AG42" i="10" s="1"/>
  <c r="N47" i="10"/>
  <c r="V47" i="10"/>
  <c r="AS45" i="10"/>
  <c r="AT45" i="10" s="1"/>
  <c r="AP45" i="10"/>
  <c r="U38" i="10"/>
  <c r="V38" i="10" s="1"/>
  <c r="U47" i="9"/>
  <c r="V43" i="9"/>
  <c r="N43" i="9"/>
  <c r="O43" i="9" s="1"/>
  <c r="AC41" i="9"/>
  <c r="AD41" i="9" s="1"/>
  <c r="AD37" i="9"/>
  <c r="AI31" i="9"/>
  <c r="AJ31" i="9" s="1"/>
  <c r="AQ31" i="9"/>
  <c r="AF31" i="9"/>
  <c r="AG31" i="9" s="1"/>
  <c r="AP29" i="9"/>
  <c r="AQ29" i="9" s="1"/>
  <c r="AT29" i="9"/>
  <c r="AS29" i="9"/>
  <c r="S25" i="9"/>
  <c r="U25" i="9" s="1"/>
  <c r="V25" i="9" s="1"/>
  <c r="R24" i="9"/>
  <c r="S24" i="9" s="1"/>
  <c r="N25" i="9"/>
  <c r="N67" i="8"/>
  <c r="O67" i="8" s="1"/>
  <c r="AP31" i="8"/>
  <c r="AQ31" i="8" s="1"/>
  <c r="AS31" i="8"/>
  <c r="AT31" i="8" s="1"/>
  <c r="AS68" i="8"/>
  <c r="AT68" i="8" s="1"/>
  <c r="Y33" i="7"/>
  <c r="Y38" i="7"/>
  <c r="L68" i="8"/>
  <c r="O39" i="7"/>
  <c r="AS47" i="8"/>
  <c r="AT47" i="8" s="1"/>
  <c r="AF43" i="8"/>
  <c r="AG43" i="8" s="1"/>
  <c r="AJ43" i="8"/>
  <c r="AI43" i="8"/>
  <c r="AF42" i="7"/>
  <c r="AG42" i="7" s="1"/>
  <c r="AQ42" i="7"/>
  <c r="AJ42" i="7"/>
  <c r="AI42" i="7"/>
  <c r="AI32" i="9"/>
  <c r="AJ32" i="9" s="1"/>
  <c r="AF32" i="9"/>
  <c r="N44" i="7"/>
  <c r="O44" i="7" s="1"/>
  <c r="N65" i="7"/>
  <c r="O65" i="7" s="1"/>
  <c r="L67" i="7"/>
  <c r="N25" i="6"/>
  <c r="AF46" i="7"/>
  <c r="V46" i="6"/>
  <c r="N46" i="6"/>
  <c r="AJ40" i="6"/>
  <c r="AI40" i="6"/>
  <c r="AQ40" i="6"/>
  <c r="U38" i="5"/>
  <c r="V38" i="5" s="1"/>
  <c r="V45" i="5"/>
  <c r="N45" i="5"/>
  <c r="O45" i="5" s="1"/>
  <c r="AI45" i="6"/>
  <c r="AJ45" i="6" s="1"/>
  <c r="N43" i="5"/>
  <c r="O43" i="5" s="1"/>
  <c r="U50" i="1"/>
  <c r="V50" i="1" s="1"/>
  <c r="AS32" i="5"/>
  <c r="AP32" i="5"/>
  <c r="AQ32" i="5" s="1"/>
  <c r="AT32" i="5"/>
  <c r="AI36" i="4"/>
  <c r="AJ36" i="4" s="1"/>
  <c r="AQ36" i="4"/>
  <c r="L38" i="4"/>
  <c r="N29" i="4"/>
  <c r="O29" i="4" s="1"/>
  <c r="AD27" i="3"/>
  <c r="AC26" i="3"/>
  <c r="AD26" i="3" s="1"/>
  <c r="AS48" i="2"/>
  <c r="AT48" i="2" s="1"/>
  <c r="AP48" i="2"/>
  <c r="AQ48" i="2" s="1"/>
  <c r="AL91" i="5"/>
  <c r="AN33" i="5"/>
  <c r="AS26" i="3"/>
  <c r="AT26" i="3"/>
  <c r="O70" i="1"/>
  <c r="AI30" i="1"/>
  <c r="AF30" i="1"/>
  <c r="AJ30" i="1"/>
  <c r="AQ30" i="1"/>
  <c r="X45" i="6"/>
  <c r="Z45" i="6" s="1"/>
  <c r="Z45" i="5"/>
  <c r="V35" i="3"/>
  <c r="N35" i="3"/>
  <c r="AN30" i="6"/>
  <c r="AM31" i="6"/>
  <c r="U46" i="5"/>
  <c r="AN30" i="5"/>
  <c r="AM31" i="5"/>
  <c r="AN31" i="5" s="1"/>
  <c r="V48" i="4"/>
  <c r="N48" i="4"/>
  <c r="AS47" i="4"/>
  <c r="AT47" i="4"/>
  <c r="AP47" i="4"/>
  <c r="AQ47" i="4" s="1"/>
  <c r="S29" i="4"/>
  <c r="AF30" i="3"/>
  <c r="AI30" i="3"/>
  <c r="AJ30" i="3" s="1"/>
  <c r="AS49" i="2"/>
  <c r="AT49" i="2" s="1"/>
  <c r="AP49" i="2"/>
  <c r="AQ49" i="2" s="1"/>
  <c r="AF36" i="2"/>
  <c r="AJ36" i="2"/>
  <c r="AI36" i="2"/>
  <c r="N48" i="1"/>
  <c r="O48" i="1" s="1"/>
  <c r="AS33" i="1"/>
  <c r="AT33" i="1" s="1"/>
  <c r="AP33" i="1"/>
  <c r="AQ33" i="1" s="1"/>
  <c r="AG51" i="4"/>
  <c r="N35" i="2"/>
  <c r="V35" i="2"/>
  <c r="AP33" i="3"/>
  <c r="AT33" i="3"/>
  <c r="AS33" i="3"/>
  <c r="AG43" i="1"/>
  <c r="N23" i="2"/>
  <c r="O23" i="2" s="1"/>
  <c r="V23" i="2"/>
  <c r="L29" i="2"/>
  <c r="AF45" i="1"/>
  <c r="AG45" i="1" s="1"/>
  <c r="U23" i="1"/>
  <c r="V23" i="1" s="1"/>
  <c r="H29" i="3"/>
  <c r="AP42" i="1"/>
  <c r="AQ42" i="1" s="1"/>
  <c r="AT42" i="1"/>
  <c r="AS42" i="1"/>
  <c r="U48" i="1"/>
  <c r="V48" i="1" s="1"/>
  <c r="AP31" i="1"/>
  <c r="AQ31" i="1" s="1"/>
  <c r="AN47" i="10"/>
  <c r="AP47" i="10" s="1"/>
  <c r="AT47" i="10"/>
  <c r="V35" i="10"/>
  <c r="N35" i="10"/>
  <c r="O35" i="10" s="1"/>
  <c r="N67" i="10"/>
  <c r="O67" i="10" s="1"/>
  <c r="H34" i="10"/>
  <c r="R32" i="10"/>
  <c r="S32" i="10" s="1"/>
  <c r="S31" i="10"/>
  <c r="U31" i="10" s="1"/>
  <c r="AI43" i="9"/>
  <c r="AF43" i="9"/>
  <c r="AG43" i="9" s="1"/>
  <c r="AQ43" i="9"/>
  <c r="AJ43" i="9"/>
  <c r="H37" i="9"/>
  <c r="G40" i="9"/>
  <c r="H40" i="9" s="1"/>
  <c r="G39" i="9"/>
  <c r="H39" i="9" s="1"/>
  <c r="Z37" i="9"/>
  <c r="Y41" i="9"/>
  <c r="Z41" i="9" s="1"/>
  <c r="AF28" i="9"/>
  <c r="AI28" i="9"/>
  <c r="AJ28" i="9" s="1"/>
  <c r="AS68" i="9"/>
  <c r="AT68" i="9" s="1"/>
  <c r="AL95" i="8"/>
  <c r="AM40" i="8"/>
  <c r="AN39" i="8"/>
  <c r="V45" i="7"/>
  <c r="N45" i="7"/>
  <c r="O45" i="7" s="1"/>
  <c r="O35" i="7"/>
  <c r="N36" i="8"/>
  <c r="O36" i="8" s="1"/>
  <c r="AI46" i="8"/>
  <c r="AJ46" i="8" s="1"/>
  <c r="AF46" i="8"/>
  <c r="N42" i="7"/>
  <c r="O42" i="7" s="1"/>
  <c r="V42" i="7"/>
  <c r="AP44" i="6"/>
  <c r="AQ44" i="6" s="1"/>
  <c r="AS44" i="6"/>
  <c r="AT44" i="6" s="1"/>
  <c r="V32" i="9"/>
  <c r="N32" i="9"/>
  <c r="Z28" i="8"/>
  <c r="AF24" i="8"/>
  <c r="AG24" i="8" s="1"/>
  <c r="N38" i="7"/>
  <c r="V38" i="7"/>
  <c r="O36" i="7"/>
  <c r="H37" i="7"/>
  <c r="AN44" i="8"/>
  <c r="AP46" i="7"/>
  <c r="AQ46" i="7" s="1"/>
  <c r="AS46" i="7" s="1"/>
  <c r="AF66" i="6"/>
  <c r="AG66" i="6" s="1"/>
  <c r="AI66" i="6"/>
  <c r="AJ66" i="6" s="1"/>
  <c r="U46" i="10"/>
  <c r="V46" i="10" s="1"/>
  <c r="AC40" i="10"/>
  <c r="AD40" i="10" s="1"/>
  <c r="AD39" i="10"/>
  <c r="S67" i="10"/>
  <c r="U67" i="10" s="1"/>
  <c r="V67" i="10" s="1"/>
  <c r="U65" i="10"/>
  <c r="V65" i="10" s="1"/>
  <c r="U47" i="10"/>
  <c r="AP46" i="10"/>
  <c r="AD30" i="10"/>
  <c r="AC31" i="10"/>
  <c r="V45" i="10"/>
  <c r="N45" i="10"/>
  <c r="O45" i="10" s="1"/>
  <c r="AF35" i="10"/>
  <c r="AG35" i="10" s="1"/>
  <c r="AQ35" i="10"/>
  <c r="AI35" i="10"/>
  <c r="AJ35" i="10" s="1"/>
  <c r="AN25" i="10"/>
  <c r="AM24" i="10"/>
  <c r="AN24" i="10" s="1"/>
  <c r="AP66" i="10"/>
  <c r="AQ66" i="10" s="1"/>
  <c r="V48" i="9"/>
  <c r="N48" i="9"/>
  <c r="O48" i="9" s="1"/>
  <c r="N47" i="9"/>
  <c r="O47" i="9" s="1"/>
  <c r="V47" i="9"/>
  <c r="AP43" i="9"/>
  <c r="AT43" i="9"/>
  <c r="AS43" i="9"/>
  <c r="N40" i="9"/>
  <c r="V40" i="9"/>
  <c r="AN30" i="10"/>
  <c r="AM31" i="10"/>
  <c r="AF39" i="9"/>
  <c r="AG39" i="9" s="1"/>
  <c r="AI39" i="9"/>
  <c r="AJ39" i="9" s="1"/>
  <c r="U36" i="9"/>
  <c r="D94" i="9"/>
  <c r="D91" i="9"/>
  <c r="O25" i="9"/>
  <c r="AS67" i="9"/>
  <c r="AT67" i="9" s="1"/>
  <c r="AP67" i="9"/>
  <c r="AQ67" i="9" s="1"/>
  <c r="N30" i="9"/>
  <c r="V30" i="9"/>
  <c r="AD25" i="9"/>
  <c r="AC24" i="9"/>
  <c r="AD24" i="9" s="1"/>
  <c r="AN35" i="9"/>
  <c r="AT27" i="9"/>
  <c r="AS27" i="9"/>
  <c r="U39" i="8"/>
  <c r="V39" i="8" s="1"/>
  <c r="N34" i="9"/>
  <c r="O34" i="9" s="1"/>
  <c r="V33" i="9"/>
  <c r="N33" i="9"/>
  <c r="U67" i="8"/>
  <c r="V67" i="8" s="1"/>
  <c r="AP36" i="8"/>
  <c r="AQ36" i="8" s="1"/>
  <c r="AS36" i="8"/>
  <c r="AT36" i="8" s="1"/>
  <c r="N40" i="8"/>
  <c r="O40" i="8" s="1"/>
  <c r="N39" i="8"/>
  <c r="O39" i="8" s="1"/>
  <c r="AQ26" i="8"/>
  <c r="AS26" i="8"/>
  <c r="AT26" i="8" s="1"/>
  <c r="AP26" i="8"/>
  <c r="N24" i="8"/>
  <c r="O24" i="8" s="1"/>
  <c r="V24" i="8"/>
  <c r="L28" i="8"/>
  <c r="AI36" i="8"/>
  <c r="AJ36" i="8" s="1"/>
  <c r="AF36" i="8"/>
  <c r="AG36" i="8" s="1"/>
  <c r="AQ65" i="7"/>
  <c r="AI65" i="7"/>
  <c r="AJ65" i="7" s="1"/>
  <c r="AD67" i="7"/>
  <c r="AF65" i="7"/>
  <c r="AG65" i="7" s="1"/>
  <c r="AP32" i="8"/>
  <c r="AQ32" i="8" s="1"/>
  <c r="AS32" i="8"/>
  <c r="AT32" i="8" s="1"/>
  <c r="AD68" i="8"/>
  <c r="AP68" i="8" s="1"/>
  <c r="AQ68" i="8" s="1"/>
  <c r="AL91" i="8"/>
  <c r="AN34" i="8"/>
  <c r="O47" i="7"/>
  <c r="U44" i="7"/>
  <c r="V44" i="7" s="1"/>
  <c r="S39" i="7"/>
  <c r="U39" i="7" s="1"/>
  <c r="R40" i="7"/>
  <c r="S40" i="7" s="1"/>
  <c r="U40" i="7" s="1"/>
  <c r="O38" i="7"/>
  <c r="H49" i="7"/>
  <c r="S25" i="7"/>
  <c r="U25" i="7" s="1"/>
  <c r="R24" i="7"/>
  <c r="S24" i="7" s="1"/>
  <c r="V45" i="6"/>
  <c r="N45" i="6"/>
  <c r="O45" i="6" s="1"/>
  <c r="AP39" i="9"/>
  <c r="AQ39" i="9" s="1"/>
  <c r="AP28" i="9"/>
  <c r="AQ28" i="9" s="1"/>
  <c r="AQ48" i="8"/>
  <c r="V47" i="8"/>
  <c r="N47" i="8"/>
  <c r="O47" i="8" s="1"/>
  <c r="H35" i="8"/>
  <c r="AJ45" i="8"/>
  <c r="AI45" i="8"/>
  <c r="AF45" i="8"/>
  <c r="AG45" i="8" s="1"/>
  <c r="AD47" i="7"/>
  <c r="AD47" i="6"/>
  <c r="AP47" i="6" s="1"/>
  <c r="AF43" i="6"/>
  <c r="AG43" i="6" s="1"/>
  <c r="AI43" i="6"/>
  <c r="AJ43" i="6" s="1"/>
  <c r="AG32" i="9"/>
  <c r="U32" i="9"/>
  <c r="U36" i="7"/>
  <c r="V36" i="7" s="1"/>
  <c r="AQ31" i="7"/>
  <c r="AJ31" i="7"/>
  <c r="AI31" i="7"/>
  <c r="O66" i="6"/>
  <c r="AG46" i="7"/>
  <c r="AP43" i="7"/>
  <c r="AQ43" i="7" s="1"/>
  <c r="AT43" i="7"/>
  <c r="AS43" i="7"/>
  <c r="N33" i="6"/>
  <c r="O33" i="6" s="1"/>
  <c r="V33" i="6"/>
  <c r="S25" i="6"/>
  <c r="U25" i="6" s="1"/>
  <c r="V25" i="6" s="1"/>
  <c r="R24" i="6"/>
  <c r="S24" i="6" s="1"/>
  <c r="U23" i="6"/>
  <c r="V23" i="6" s="1"/>
  <c r="AG42" i="5"/>
  <c r="U68" i="9"/>
  <c r="AP41" i="7"/>
  <c r="AQ41" i="7" s="1"/>
  <c r="AP25" i="7"/>
  <c r="AQ25" i="7" s="1"/>
  <c r="AT25" i="7"/>
  <c r="AS25" i="7"/>
  <c r="N43" i="6"/>
  <c r="O43" i="6" s="1"/>
  <c r="N41" i="6"/>
  <c r="O41" i="6" s="1"/>
  <c r="V41" i="6"/>
  <c r="AQ35" i="6"/>
  <c r="AF35" i="6"/>
  <c r="AG35" i="6" s="1"/>
  <c r="AI35" i="6"/>
  <c r="AJ35" i="6" s="1"/>
  <c r="AN67" i="6"/>
  <c r="U44" i="5"/>
  <c r="V44" i="5" s="1"/>
  <c r="AN39" i="6"/>
  <c r="AM40" i="6"/>
  <c r="AN40" i="6" s="1"/>
  <c r="O33" i="5"/>
  <c r="AP49" i="4"/>
  <c r="AQ49" i="4" s="1"/>
  <c r="AS49" i="4"/>
  <c r="AT49" i="4" s="1"/>
  <c r="AI39" i="4"/>
  <c r="AJ39" i="4" s="1"/>
  <c r="AF36" i="9"/>
  <c r="AG36" i="9" s="1"/>
  <c r="U34" i="8"/>
  <c r="V34" i="8" s="1"/>
  <c r="AF46" i="6"/>
  <c r="AG46" i="6" s="1"/>
  <c r="AI46" i="6" s="1"/>
  <c r="AJ46" i="6" s="1"/>
  <c r="AF23" i="6"/>
  <c r="AG23" i="6" s="1"/>
  <c r="S67" i="6"/>
  <c r="U67" i="6" s="1"/>
  <c r="V67" i="6" s="1"/>
  <c r="AI45" i="5"/>
  <c r="AJ45" i="5" s="1"/>
  <c r="AF45" i="5"/>
  <c r="AQ45" i="5"/>
  <c r="AG46" i="4"/>
  <c r="AI31" i="5"/>
  <c r="AJ31" i="5" s="1"/>
  <c r="AF31" i="5"/>
  <c r="H34" i="5"/>
  <c r="AS30" i="3"/>
  <c r="AT30" i="3"/>
  <c r="AP30" i="3"/>
  <c r="AQ30" i="3" s="1"/>
  <c r="AI39" i="2"/>
  <c r="AJ39" i="2" s="1"/>
  <c r="AQ39" i="2"/>
  <c r="AF67" i="5"/>
  <c r="AG67" i="5" s="1"/>
  <c r="AI67" i="5"/>
  <c r="AJ67" i="5" s="1"/>
  <c r="V32" i="5"/>
  <c r="N32" i="5"/>
  <c r="N31" i="5"/>
  <c r="V31" i="5"/>
  <c r="AN25" i="5"/>
  <c r="AM24" i="5"/>
  <c r="AN24" i="5" s="1"/>
  <c r="Z25" i="5"/>
  <c r="Y24" i="5"/>
  <c r="Z24" i="5" s="1"/>
  <c r="H71" i="4"/>
  <c r="N49" i="4"/>
  <c r="V49" i="4"/>
  <c r="U48" i="3"/>
  <c r="V48" i="3" s="1"/>
  <c r="AT32" i="3"/>
  <c r="AS32" i="3"/>
  <c r="AP32" i="3"/>
  <c r="AQ32" i="3" s="1"/>
  <c r="AQ46" i="2"/>
  <c r="AJ46" i="2"/>
  <c r="AI46" i="2"/>
  <c r="AF46" i="2"/>
  <c r="AG46" i="2" s="1"/>
  <c r="N36" i="6"/>
  <c r="O36" i="6" s="1"/>
  <c r="V36" i="6"/>
  <c r="N65" i="5"/>
  <c r="O65" i="5" s="1"/>
  <c r="L67" i="5"/>
  <c r="V65" i="5"/>
  <c r="U47" i="5"/>
  <c r="V47" i="5" s="1"/>
  <c r="U43" i="5"/>
  <c r="V43" i="5" s="1"/>
  <c r="AQ41" i="5"/>
  <c r="AF41" i="5"/>
  <c r="AG41" i="5" s="1"/>
  <c r="AI41" i="5"/>
  <c r="AJ41" i="5" s="1"/>
  <c r="AQ24" i="5"/>
  <c r="AF24" i="5"/>
  <c r="L36" i="4"/>
  <c r="J91" i="4"/>
  <c r="J92" i="4" s="1"/>
  <c r="O49" i="3"/>
  <c r="AI42" i="2"/>
  <c r="AJ42" i="2" s="1"/>
  <c r="AQ33" i="2"/>
  <c r="AF33" i="2"/>
  <c r="AG33" i="2" s="1"/>
  <c r="AI33" i="2"/>
  <c r="AJ33" i="2" s="1"/>
  <c r="AP28" i="2"/>
  <c r="H29" i="2"/>
  <c r="AI48" i="1"/>
  <c r="AJ48" i="1"/>
  <c r="AF48" i="1"/>
  <c r="AG48" i="1" s="1"/>
  <c r="AQ48" i="1"/>
  <c r="N38" i="6"/>
  <c r="O38" i="6" s="1"/>
  <c r="N39" i="5"/>
  <c r="O39" i="5" s="1"/>
  <c r="AG50" i="3"/>
  <c r="AS35" i="3"/>
  <c r="AP35" i="3"/>
  <c r="AT35" i="3"/>
  <c r="AP70" i="2"/>
  <c r="AQ70" i="2" s="1"/>
  <c r="AS70" i="2"/>
  <c r="AT70" i="2" s="1"/>
  <c r="R44" i="2"/>
  <c r="S44" i="2" s="1"/>
  <c r="U44" i="2" s="1"/>
  <c r="S43" i="2"/>
  <c r="U43" i="2" s="1"/>
  <c r="N28" i="2"/>
  <c r="V28" i="2"/>
  <c r="AG69" i="1"/>
  <c r="Z71" i="1"/>
  <c r="AN43" i="5"/>
  <c r="AD71" i="4"/>
  <c r="AD40" i="3"/>
  <c r="AC44" i="3"/>
  <c r="AD44" i="3" s="1"/>
  <c r="AP28" i="6"/>
  <c r="AQ28" i="6" s="1"/>
  <c r="AT28" i="6"/>
  <c r="AS28" i="6"/>
  <c r="AG46" i="5"/>
  <c r="AP28" i="5"/>
  <c r="AQ28" i="5" s="1"/>
  <c r="AT28" i="5"/>
  <c r="AS28" i="5"/>
  <c r="AN48" i="4"/>
  <c r="V47" i="4"/>
  <c r="N47" i="4"/>
  <c r="O47" i="4" s="1"/>
  <c r="O50" i="3"/>
  <c r="AQ45" i="3"/>
  <c r="AF45" i="3"/>
  <c r="AG45" i="3" s="1"/>
  <c r="AI45" i="3"/>
  <c r="AJ45" i="3" s="1"/>
  <c r="D92" i="3"/>
  <c r="V49" i="2"/>
  <c r="N49" i="2"/>
  <c r="O49" i="2" s="1"/>
  <c r="AP36" i="2"/>
  <c r="AQ36" i="2" s="1"/>
  <c r="AS36" i="2"/>
  <c r="AT36" i="2"/>
  <c r="O36" i="2"/>
  <c r="H67" i="2"/>
  <c r="AQ27" i="2"/>
  <c r="AF27" i="2"/>
  <c r="AG27" i="2" s="1"/>
  <c r="AI27" i="2"/>
  <c r="AJ27" i="2" s="1"/>
  <c r="AD29" i="2"/>
  <c r="AI70" i="1"/>
  <c r="AJ70" i="1" s="1"/>
  <c r="AQ70" i="1"/>
  <c r="AF70" i="1"/>
  <c r="AG70" i="1" s="1"/>
  <c r="O49" i="1"/>
  <c r="U42" i="1"/>
  <c r="V42" i="1" s="1"/>
  <c r="AB34" i="1"/>
  <c r="Z34" i="1"/>
  <c r="N35" i="5"/>
  <c r="O35" i="5" s="1"/>
  <c r="V35" i="5"/>
  <c r="U51" i="4"/>
  <c r="V51" i="4" s="1"/>
  <c r="AP39" i="4"/>
  <c r="AQ39" i="4" s="1"/>
  <c r="AS39" i="4"/>
  <c r="AT39" i="4"/>
  <c r="AQ34" i="4"/>
  <c r="AF34" i="4"/>
  <c r="AG34" i="4" s="1"/>
  <c r="AI34" i="4"/>
  <c r="AJ34" i="4" s="1"/>
  <c r="AD29" i="4"/>
  <c r="O71" i="3"/>
  <c r="AT35" i="2"/>
  <c r="AS35" i="2"/>
  <c r="AP35" i="2"/>
  <c r="N51" i="1"/>
  <c r="O51" i="1" s="1"/>
  <c r="V51" i="1"/>
  <c r="AM39" i="10"/>
  <c r="AN38" i="10"/>
  <c r="AL97" i="10"/>
  <c r="AN71" i="4"/>
  <c r="U39" i="4"/>
  <c r="S40" i="3"/>
  <c r="U40" i="3" s="1"/>
  <c r="V40" i="3" s="1"/>
  <c r="R44" i="3"/>
  <c r="S44" i="3" s="1"/>
  <c r="U44" i="3" s="1"/>
  <c r="Z29" i="2"/>
  <c r="AF23" i="2"/>
  <c r="AG23" i="2" s="1"/>
  <c r="AG42" i="1"/>
  <c r="AF36" i="1"/>
  <c r="AG36" i="1" s="1"/>
  <c r="R26" i="1"/>
  <c r="S26" i="1" s="1"/>
  <c r="U26" i="1" s="1"/>
  <c r="S27" i="1"/>
  <c r="U27" i="1" s="1"/>
  <c r="AM26" i="1"/>
  <c r="AN26" i="1" s="1"/>
  <c r="AN27" i="1"/>
  <c r="V69" i="1"/>
  <c r="L71" i="1"/>
  <c r="N69" i="1"/>
  <c r="O69" i="1" s="1"/>
  <c r="Y40" i="2"/>
  <c r="Z39" i="2"/>
  <c r="AF31" i="2"/>
  <c r="U30" i="3"/>
  <c r="V30" i="3" s="1"/>
  <c r="AF42" i="1"/>
  <c r="AN40" i="2"/>
  <c r="AM43" i="2"/>
  <c r="AM42" i="2"/>
  <c r="AN42" i="2" s="1"/>
  <c r="AF50" i="2"/>
  <c r="AG50" i="2" s="1"/>
  <c r="AI50" i="2"/>
  <c r="AJ50" i="2" s="1"/>
  <c r="U46" i="1"/>
  <c r="V46" i="1" s="1"/>
  <c r="AP39" i="1"/>
  <c r="AQ39" i="1" s="1"/>
  <c r="AT39" i="1"/>
  <c r="AS39" i="1"/>
  <c r="N36" i="1"/>
  <c r="N42" i="1"/>
  <c r="O42" i="1" s="1"/>
  <c r="AP28" i="1"/>
  <c r="AS28" i="1"/>
  <c r="AT28" i="1"/>
  <c r="N39" i="3"/>
  <c r="O39" i="3" s="1"/>
  <c r="AD71" i="2"/>
  <c r="AD71" i="1"/>
  <c r="AP32" i="2"/>
  <c r="AQ32" i="2" s="1"/>
  <c r="AF33" i="8" l="1"/>
  <c r="AS71" i="3"/>
  <c r="AT71" i="3" s="1"/>
  <c r="AF32" i="8"/>
  <c r="AG32" i="8" s="1"/>
  <c r="S27" i="10"/>
  <c r="S34" i="10" s="1"/>
  <c r="X97" i="6"/>
  <c r="Y39" i="6"/>
  <c r="Z38" i="6"/>
  <c r="AP42" i="2"/>
  <c r="AQ42" i="2" s="1"/>
  <c r="AS42" i="2"/>
  <c r="AT42" i="2" s="1"/>
  <c r="AS27" i="1"/>
  <c r="AT27" i="1" s="1"/>
  <c r="AP27" i="1"/>
  <c r="AQ27" i="1" s="1"/>
  <c r="N67" i="5"/>
  <c r="O67" i="5" s="1"/>
  <c r="AP25" i="5"/>
  <c r="AQ25" i="5" s="1"/>
  <c r="AS25" i="5"/>
  <c r="AT25" i="5" s="1"/>
  <c r="AI30" i="10"/>
  <c r="AJ30" i="10" s="1"/>
  <c r="AF30" i="10"/>
  <c r="AG30" i="10" s="1"/>
  <c r="N37" i="9"/>
  <c r="O37" i="9" s="1"/>
  <c r="AP31" i="5"/>
  <c r="AQ31" i="5" s="1"/>
  <c r="AS31" i="5"/>
  <c r="AT31" i="5" s="1"/>
  <c r="AQ26" i="3"/>
  <c r="AJ26" i="3"/>
  <c r="AI26" i="3"/>
  <c r="AF26" i="3"/>
  <c r="AD29" i="3"/>
  <c r="AF37" i="9"/>
  <c r="AG37" i="9" s="1"/>
  <c r="AI37" i="9"/>
  <c r="AJ37" i="9" s="1"/>
  <c r="AP37" i="9"/>
  <c r="AQ37" i="9" s="1"/>
  <c r="AI36" i="5"/>
  <c r="AJ36" i="5" s="1"/>
  <c r="AF36" i="5"/>
  <c r="AG36" i="5" s="1"/>
  <c r="AI39" i="8"/>
  <c r="AJ39" i="8" s="1"/>
  <c r="AF39" i="8"/>
  <c r="AG39" i="8" s="1"/>
  <c r="Z37" i="10"/>
  <c r="AT27" i="6"/>
  <c r="AS27" i="6"/>
  <c r="S34" i="5"/>
  <c r="AP44" i="3"/>
  <c r="AT44" i="3"/>
  <c r="AS44" i="3"/>
  <c r="Y40" i="3"/>
  <c r="Z39" i="3"/>
  <c r="Y43" i="3"/>
  <c r="Z43" i="3" s="1"/>
  <c r="Y42" i="3"/>
  <c r="Z42" i="3" s="1"/>
  <c r="N28" i="6"/>
  <c r="O28" i="6" s="1"/>
  <c r="U28" i="6"/>
  <c r="V28" i="6" s="1"/>
  <c r="AI44" i="1"/>
  <c r="AF44" i="1"/>
  <c r="AQ44" i="1"/>
  <c r="AJ44" i="1"/>
  <c r="AJ44" i="2"/>
  <c r="AI44" i="2"/>
  <c r="AQ44" i="2"/>
  <c r="U27" i="10"/>
  <c r="V27" i="10" s="1"/>
  <c r="N36" i="10"/>
  <c r="AI71" i="1"/>
  <c r="AJ71" i="1" s="1"/>
  <c r="AF71" i="1"/>
  <c r="AG71" i="1" s="1"/>
  <c r="AN43" i="2"/>
  <c r="AM44" i="2"/>
  <c r="AN44" i="2" s="1"/>
  <c r="AT26" i="1"/>
  <c r="AS26" i="1"/>
  <c r="AP26" i="1"/>
  <c r="Z38" i="2"/>
  <c r="AP38" i="10"/>
  <c r="AQ38" i="10" s="1"/>
  <c r="AS38" i="10"/>
  <c r="AT38" i="10" s="1"/>
  <c r="AD38" i="4"/>
  <c r="AF29" i="4"/>
  <c r="AG29" i="4" s="1"/>
  <c r="AI29" i="4"/>
  <c r="AJ29" i="4" s="1"/>
  <c r="AD34" i="1"/>
  <c r="AD38" i="1" s="1"/>
  <c r="AL34" i="1"/>
  <c r="AN34" i="1" s="1"/>
  <c r="AI29" i="2"/>
  <c r="AJ29" i="2" s="1"/>
  <c r="AD38" i="2"/>
  <c r="AF29" i="2"/>
  <c r="AG29" i="2" s="1"/>
  <c r="AI40" i="3"/>
  <c r="AJ40" i="3" s="1"/>
  <c r="J93" i="4"/>
  <c r="D93" i="4" s="1"/>
  <c r="D92" i="4"/>
  <c r="AG24" i="5"/>
  <c r="AS24" i="5" s="1"/>
  <c r="Z27" i="5"/>
  <c r="AS67" i="6"/>
  <c r="AT67" i="6" s="1"/>
  <c r="AP67" i="6"/>
  <c r="AQ67" i="6" s="1"/>
  <c r="S27" i="6"/>
  <c r="S27" i="7"/>
  <c r="AS34" i="8"/>
  <c r="AT34" i="8" s="1"/>
  <c r="AP34" i="8"/>
  <c r="AQ34" i="8" s="1"/>
  <c r="AD27" i="9"/>
  <c r="AM32" i="10"/>
  <c r="AN32" i="10" s="1"/>
  <c r="AN31" i="10"/>
  <c r="AN40" i="8"/>
  <c r="AM41" i="8"/>
  <c r="AN41" i="8" s="1"/>
  <c r="S29" i="1"/>
  <c r="AS30" i="5"/>
  <c r="AT30" i="5" s="1"/>
  <c r="AP30" i="5"/>
  <c r="AQ30" i="5" s="1"/>
  <c r="AP30" i="6"/>
  <c r="AS30" i="6"/>
  <c r="AT30" i="6" s="1"/>
  <c r="AG45" i="5"/>
  <c r="AJ27" i="3"/>
  <c r="AI27" i="3"/>
  <c r="AF27" i="3"/>
  <c r="AG27" i="3" s="1"/>
  <c r="AP27" i="3"/>
  <c r="AQ27" i="3" s="1"/>
  <c r="N67" i="7"/>
  <c r="O67" i="7" s="1"/>
  <c r="S27" i="9"/>
  <c r="AI41" i="9"/>
  <c r="AQ41" i="9"/>
  <c r="AF41" i="9"/>
  <c r="AG41" i="9" s="1"/>
  <c r="AJ41" i="9"/>
  <c r="AP41" i="9"/>
  <c r="AS44" i="1"/>
  <c r="AP44" i="1"/>
  <c r="AT44" i="1"/>
  <c r="AG36" i="2"/>
  <c r="V27" i="1"/>
  <c r="N27" i="1"/>
  <c r="O27" i="1" s="1"/>
  <c r="AG44" i="1"/>
  <c r="AP33" i="10"/>
  <c r="AQ33" i="10" s="1"/>
  <c r="AS33" i="10"/>
  <c r="AT33" i="10" s="1"/>
  <c r="AP36" i="5"/>
  <c r="AQ36" i="5" s="1"/>
  <c r="AS36" i="5"/>
  <c r="AT36" i="5" s="1"/>
  <c r="O36" i="5"/>
  <c r="N42" i="2"/>
  <c r="O42" i="2" s="1"/>
  <c r="V42" i="2"/>
  <c r="H41" i="4"/>
  <c r="H53" i="4" s="1"/>
  <c r="AG31" i="5"/>
  <c r="N71" i="4"/>
  <c r="O71" i="4" s="1"/>
  <c r="V71" i="4"/>
  <c r="AL33" i="6"/>
  <c r="AN33" i="6" s="1"/>
  <c r="AN43" i="6"/>
  <c r="U32" i="7"/>
  <c r="AQ40" i="5"/>
  <c r="AF40" i="5"/>
  <c r="AJ40" i="5"/>
  <c r="AI40" i="5"/>
  <c r="N27" i="7"/>
  <c r="O27" i="7" s="1"/>
  <c r="AS34" i="7"/>
  <c r="AT34" i="7" s="1"/>
  <c r="AN37" i="7"/>
  <c r="AC41" i="8"/>
  <c r="AD41" i="8" s="1"/>
  <c r="AD40" i="8"/>
  <c r="AG33" i="8"/>
  <c r="AF27" i="10"/>
  <c r="AG27" i="10" s="1"/>
  <c r="AI27" i="10"/>
  <c r="AJ27" i="10" s="1"/>
  <c r="AP40" i="7"/>
  <c r="AT40" i="7"/>
  <c r="AS40" i="7"/>
  <c r="AS40" i="4"/>
  <c r="AT40" i="4" s="1"/>
  <c r="AP40" i="4"/>
  <c r="O40" i="3"/>
  <c r="N25" i="5"/>
  <c r="O25" i="5" s="1"/>
  <c r="AI42" i="4"/>
  <c r="AJ42" i="4" s="1"/>
  <c r="AD31" i="6"/>
  <c r="AC32" i="6"/>
  <c r="AD32" i="6" s="1"/>
  <c r="AN29" i="1"/>
  <c r="AG26" i="1"/>
  <c r="Z29" i="1"/>
  <c r="AG33" i="5"/>
  <c r="AP40" i="3"/>
  <c r="AQ40" i="3" s="1"/>
  <c r="AS40" i="3"/>
  <c r="AT40" i="3" s="1"/>
  <c r="X91" i="3"/>
  <c r="Z36" i="3"/>
  <c r="Z38" i="3" s="1"/>
  <c r="U26" i="3"/>
  <c r="S29" i="3"/>
  <c r="Y40" i="4"/>
  <c r="Z39" i="4"/>
  <c r="N31" i="6"/>
  <c r="V31" i="6"/>
  <c r="K32" i="10"/>
  <c r="L32" i="10" s="1"/>
  <c r="L30" i="10"/>
  <c r="S43" i="4"/>
  <c r="R44" i="4"/>
  <c r="S44" i="4" s="1"/>
  <c r="U44" i="4" s="1"/>
  <c r="AI40" i="1"/>
  <c r="AJ40" i="1" s="1"/>
  <c r="AF40" i="1"/>
  <c r="AG40" i="1" s="1"/>
  <c r="N40" i="3"/>
  <c r="AP67" i="7"/>
  <c r="AQ67" i="7" s="1"/>
  <c r="AS67" i="7"/>
  <c r="AT67" i="7" s="1"/>
  <c r="U36" i="10"/>
  <c r="V36" i="10" s="1"/>
  <c r="N35" i="9"/>
  <c r="O35" i="9" s="1"/>
  <c r="L38" i="9"/>
  <c r="S38" i="8"/>
  <c r="U71" i="2"/>
  <c r="AP67" i="5"/>
  <c r="AQ67" i="5" s="1"/>
  <c r="AS67" i="5"/>
  <c r="AT67" i="5" s="1"/>
  <c r="AN35" i="8"/>
  <c r="AP25" i="10"/>
  <c r="AQ25" i="10" s="1"/>
  <c r="AS25" i="10"/>
  <c r="AT25" i="10" s="1"/>
  <c r="AP39" i="8"/>
  <c r="AQ39" i="8" s="1"/>
  <c r="AS39" i="8"/>
  <c r="AT39" i="8" s="1"/>
  <c r="L41" i="4"/>
  <c r="N38" i="4"/>
  <c r="O38" i="4" s="1"/>
  <c r="X91" i="7"/>
  <c r="Z33" i="7"/>
  <c r="K42" i="4"/>
  <c r="L42" i="4" s="1"/>
  <c r="L40" i="4"/>
  <c r="K43" i="4"/>
  <c r="L43" i="4" s="1"/>
  <c r="AD34" i="7"/>
  <c r="AP34" i="7" s="1"/>
  <c r="AF27" i="7"/>
  <c r="AG27" i="7" s="1"/>
  <c r="AI27" i="7"/>
  <c r="AJ27" i="7" s="1"/>
  <c r="AI35" i="8"/>
  <c r="AJ35" i="8" s="1"/>
  <c r="AF35" i="8"/>
  <c r="AD38" i="8"/>
  <c r="AP46" i="6"/>
  <c r="AQ46" i="6" s="1"/>
  <c r="AS46" i="6" s="1"/>
  <c r="AT46" i="6" s="1"/>
  <c r="AM44" i="4"/>
  <c r="AN44" i="4" s="1"/>
  <c r="AN43" i="4"/>
  <c r="Y40" i="5"/>
  <c r="Z40" i="5" s="1"/>
  <c r="Z39" i="5"/>
  <c r="AF39" i="5" s="1"/>
  <c r="Z38" i="9"/>
  <c r="AS40" i="2"/>
  <c r="AT40" i="2" s="1"/>
  <c r="AP40" i="2"/>
  <c r="AQ40" i="2" s="1"/>
  <c r="AN39" i="10"/>
  <c r="AM40" i="10"/>
  <c r="AN40" i="10" s="1"/>
  <c r="AF25" i="5"/>
  <c r="AG25" i="5" s="1"/>
  <c r="H37" i="5"/>
  <c r="AP40" i="6"/>
  <c r="AT40" i="6"/>
  <c r="AS40" i="6"/>
  <c r="AI46" i="7"/>
  <c r="AJ46" i="7" s="1"/>
  <c r="AT46" i="7"/>
  <c r="AQ47" i="7"/>
  <c r="AS47" i="7" s="1"/>
  <c r="AF47" i="7"/>
  <c r="AG47" i="7" s="1"/>
  <c r="AP47" i="7"/>
  <c r="L35" i="8"/>
  <c r="N28" i="8"/>
  <c r="O28" i="8" s="1"/>
  <c r="AQ25" i="9"/>
  <c r="AF25" i="9"/>
  <c r="AG25" i="9" s="1"/>
  <c r="AJ25" i="9"/>
  <c r="AI25" i="9"/>
  <c r="AP30" i="10"/>
  <c r="AQ30" i="10" s="1"/>
  <c r="AS30" i="10"/>
  <c r="AT30" i="10" s="1"/>
  <c r="AI39" i="10"/>
  <c r="AJ39" i="10" s="1"/>
  <c r="AF39" i="10"/>
  <c r="AG39" i="10" s="1"/>
  <c r="Z35" i="8"/>
  <c r="N39" i="9"/>
  <c r="O39" i="9" s="1"/>
  <c r="U32" i="10"/>
  <c r="S38" i="4"/>
  <c r="U29" i="4"/>
  <c r="V29" i="4" s="1"/>
  <c r="AP26" i="3"/>
  <c r="AF45" i="6"/>
  <c r="AG45" i="6" s="1"/>
  <c r="Z34" i="7"/>
  <c r="V68" i="8"/>
  <c r="N68" i="8"/>
  <c r="O68" i="8" s="1"/>
  <c r="AS71" i="1"/>
  <c r="AT71" i="1" s="1"/>
  <c r="AP71" i="1"/>
  <c r="AQ71" i="1" s="1"/>
  <c r="N29" i="1"/>
  <c r="L38" i="1"/>
  <c r="V26" i="1"/>
  <c r="N26" i="1"/>
  <c r="AS71" i="2"/>
  <c r="AT71" i="2" s="1"/>
  <c r="AP71" i="2"/>
  <c r="N36" i="5"/>
  <c r="V43" i="2"/>
  <c r="N43" i="2"/>
  <c r="O43" i="2" s="1"/>
  <c r="AQ47" i="5"/>
  <c r="AS47" i="5" s="1"/>
  <c r="AF47" i="5"/>
  <c r="AG47" i="5" s="1"/>
  <c r="AP47" i="5"/>
  <c r="U31" i="7"/>
  <c r="AI39" i="5"/>
  <c r="AJ39" i="5" s="1"/>
  <c r="K32" i="7"/>
  <c r="L32" i="7" s="1"/>
  <c r="L30" i="7"/>
  <c r="L34" i="7" s="1"/>
  <c r="AQ24" i="6"/>
  <c r="AD27" i="6"/>
  <c r="AQ40" i="7"/>
  <c r="AJ40" i="7"/>
  <c r="AI40" i="7"/>
  <c r="AQ46" i="10"/>
  <c r="AS46" i="10" s="1"/>
  <c r="AT46" i="10" s="1"/>
  <c r="AF46" i="10"/>
  <c r="AG46" i="10" s="1"/>
  <c r="AI46" i="10" s="1"/>
  <c r="AJ46" i="10" s="1"/>
  <c r="AP39" i="7"/>
  <c r="AT39" i="7"/>
  <c r="AS39" i="7"/>
  <c r="H38" i="1"/>
  <c r="O29" i="1"/>
  <c r="AS42" i="4"/>
  <c r="AT42" i="4" s="1"/>
  <c r="AP42" i="4"/>
  <c r="AQ42" i="4" s="1"/>
  <c r="V24" i="5"/>
  <c r="N24" i="5"/>
  <c r="L27" i="5"/>
  <c r="AI40" i="4"/>
  <c r="AJ40" i="4" s="1"/>
  <c r="AQ40" i="4"/>
  <c r="AJ30" i="6"/>
  <c r="AI30" i="6"/>
  <c r="AQ30" i="6"/>
  <c r="AF30" i="6"/>
  <c r="AG30" i="6" s="1"/>
  <c r="AG27" i="1"/>
  <c r="AS29" i="2"/>
  <c r="AN38" i="2"/>
  <c r="AP29" i="2"/>
  <c r="AQ29" i="2" s="1"/>
  <c r="AN38" i="4"/>
  <c r="AP29" i="4"/>
  <c r="AQ29" i="4" s="1"/>
  <c r="AS29" i="4"/>
  <c r="U24" i="5"/>
  <c r="AS31" i="7"/>
  <c r="AP31" i="7"/>
  <c r="AT31" i="7"/>
  <c r="N30" i="6"/>
  <c r="V30" i="6"/>
  <c r="U40" i="4"/>
  <c r="U36" i="4"/>
  <c r="V36" i="4" s="1"/>
  <c r="N27" i="6"/>
  <c r="O27" i="6" s="1"/>
  <c r="L34" i="6"/>
  <c r="AF36" i="10"/>
  <c r="AG36" i="10" s="1"/>
  <c r="AI36" i="10"/>
  <c r="AJ36" i="10" s="1"/>
  <c r="U28" i="8"/>
  <c r="V28" i="8" s="1"/>
  <c r="AS38" i="3"/>
  <c r="AT38" i="3" s="1"/>
  <c r="AN41" i="3"/>
  <c r="Y42" i="2"/>
  <c r="Z42" i="2" s="1"/>
  <c r="Z40" i="2"/>
  <c r="Y43" i="2"/>
  <c r="AQ44" i="3"/>
  <c r="AJ44" i="3"/>
  <c r="AI44" i="3"/>
  <c r="AQ47" i="6"/>
  <c r="AS47" i="6" s="1"/>
  <c r="AT47" i="6" s="1"/>
  <c r="AF47" i="6"/>
  <c r="AG47" i="6" s="1"/>
  <c r="AI47" i="6" s="1"/>
  <c r="AJ47" i="6" s="1"/>
  <c r="AP44" i="8"/>
  <c r="AQ44" i="8" s="1"/>
  <c r="AS44" i="8"/>
  <c r="AT44" i="8" s="1"/>
  <c r="H37" i="10"/>
  <c r="AM32" i="6"/>
  <c r="AN32" i="6" s="1"/>
  <c r="AN31" i="6"/>
  <c r="AN34" i="6" s="1"/>
  <c r="AP40" i="1"/>
  <c r="AQ40" i="1" s="1"/>
  <c r="AS40" i="1"/>
  <c r="AT40" i="1" s="1"/>
  <c r="AG30" i="5"/>
  <c r="AI33" i="6"/>
  <c r="AJ33" i="6" s="1"/>
  <c r="V31" i="7"/>
  <c r="N31" i="7"/>
  <c r="AP27" i="7"/>
  <c r="AQ27" i="7" s="1"/>
  <c r="AQ47" i="8"/>
  <c r="O43" i="3"/>
  <c r="AI29" i="1"/>
  <c r="AJ29" i="1" s="1"/>
  <c r="AN39" i="5"/>
  <c r="AM40" i="5"/>
  <c r="AN40" i="5" s="1"/>
  <c r="Z36" i="4"/>
  <c r="X91" i="4"/>
  <c r="N28" i="10"/>
  <c r="O28" i="10" s="1"/>
  <c r="U28" i="10"/>
  <c r="V28" i="10" s="1"/>
  <c r="U42" i="4"/>
  <c r="AQ71" i="2"/>
  <c r="AI71" i="2"/>
  <c r="AJ71" i="2" s="1"/>
  <c r="AF71" i="2"/>
  <c r="AG71" i="2" s="1"/>
  <c r="N71" i="1"/>
  <c r="O71" i="1" s="1"/>
  <c r="V71" i="1"/>
  <c r="AJ71" i="4"/>
  <c r="AI71" i="4"/>
  <c r="AF71" i="4"/>
  <c r="AG71" i="4" s="1"/>
  <c r="H38" i="2"/>
  <c r="N36" i="4"/>
  <c r="O36" i="4" s="1"/>
  <c r="L67" i="4"/>
  <c r="AS71" i="4"/>
  <c r="AT71" i="4" s="1"/>
  <c r="AP71" i="4"/>
  <c r="AQ71" i="4" s="1"/>
  <c r="AS48" i="4"/>
  <c r="AT48" i="4" s="1"/>
  <c r="AP48" i="4"/>
  <c r="AQ48" i="4" s="1"/>
  <c r="AT46" i="5"/>
  <c r="AI46" i="5"/>
  <c r="AJ46" i="5" s="1"/>
  <c r="AP43" i="5"/>
  <c r="AQ43" i="5" s="1"/>
  <c r="AS43" i="5"/>
  <c r="AT43" i="5" s="1"/>
  <c r="AP24" i="5"/>
  <c r="AN27" i="5"/>
  <c r="AF39" i="2"/>
  <c r="AG39" i="2" s="1"/>
  <c r="AS39" i="6"/>
  <c r="AT39" i="6" s="1"/>
  <c r="AP39" i="6"/>
  <c r="AQ39" i="6" s="1"/>
  <c r="AF31" i="7"/>
  <c r="H38" i="8"/>
  <c r="H50" i="7"/>
  <c r="AF68" i="8"/>
  <c r="AG68" i="8" s="1"/>
  <c r="AI68" i="8"/>
  <c r="AJ68" i="8" s="1"/>
  <c r="AI67" i="7"/>
  <c r="AJ67" i="7" s="1"/>
  <c r="AF67" i="7"/>
  <c r="AG67" i="7" s="1"/>
  <c r="AS35" i="9"/>
  <c r="AN38" i="9"/>
  <c r="AT35" i="9"/>
  <c r="AN27" i="10"/>
  <c r="AC32" i="10"/>
  <c r="AD32" i="10" s="1"/>
  <c r="AD31" i="10"/>
  <c r="AJ40" i="10"/>
  <c r="AI40" i="10"/>
  <c r="AF40" i="10"/>
  <c r="AG40" i="10" s="1"/>
  <c r="AQ40" i="10"/>
  <c r="O40" i="9"/>
  <c r="H38" i="3"/>
  <c r="L38" i="2"/>
  <c r="N29" i="2"/>
  <c r="O29" i="2" s="1"/>
  <c r="AP33" i="5"/>
  <c r="AQ33" i="5" s="1"/>
  <c r="AT33" i="5"/>
  <c r="AS33" i="5"/>
  <c r="Y39" i="7"/>
  <c r="Z38" i="7"/>
  <c r="X97" i="7"/>
  <c r="X33" i="6"/>
  <c r="Z33" i="6" s="1"/>
  <c r="Z34" i="6" s="1"/>
  <c r="U36" i="5"/>
  <c r="V36" i="5" s="1"/>
  <c r="V40" i="2"/>
  <c r="N40" i="2"/>
  <c r="O40" i="2" s="1"/>
  <c r="N29" i="3"/>
  <c r="O29" i="3" s="1"/>
  <c r="L38" i="3"/>
  <c r="N39" i="4"/>
  <c r="O39" i="4" s="1"/>
  <c r="V39" i="4"/>
  <c r="AD37" i="5"/>
  <c r="AD49" i="5" s="1"/>
  <c r="AI34" i="5"/>
  <c r="AJ34" i="5" s="1"/>
  <c r="N28" i="7"/>
  <c r="O28" i="7" s="1"/>
  <c r="U28" i="7"/>
  <c r="V28" i="7" s="1"/>
  <c r="AI25" i="6"/>
  <c r="AJ25" i="6" s="1"/>
  <c r="AF25" i="6"/>
  <c r="AG25" i="6" s="1"/>
  <c r="H55" i="7"/>
  <c r="AT45" i="6"/>
  <c r="AS45" i="6"/>
  <c r="AP45" i="6"/>
  <c r="AQ45" i="6" s="1"/>
  <c r="AI39" i="7"/>
  <c r="AJ39" i="7" s="1"/>
  <c r="AQ39" i="7"/>
  <c r="AF28" i="8"/>
  <c r="AG28" i="8" s="1"/>
  <c r="AQ68" i="9"/>
  <c r="AI68" i="9"/>
  <c r="AF68" i="9"/>
  <c r="AG68" i="9" s="1"/>
  <c r="AJ68" i="9"/>
  <c r="AF67" i="10"/>
  <c r="AG67" i="10" s="1"/>
  <c r="AQ67" i="10"/>
  <c r="AI67" i="10"/>
  <c r="AJ67" i="10" s="1"/>
  <c r="AP25" i="6"/>
  <c r="AQ25" i="6" s="1"/>
  <c r="AN53" i="3"/>
  <c r="AD43" i="4"/>
  <c r="AC44" i="4"/>
  <c r="AD44" i="4" s="1"/>
  <c r="AG32" i="7"/>
  <c r="AI34" i="8"/>
  <c r="AF34" i="8"/>
  <c r="AG34" i="8" s="1"/>
  <c r="AJ34" i="8"/>
  <c r="V71" i="2"/>
  <c r="N71" i="2"/>
  <c r="O71" i="2" s="1"/>
  <c r="N42" i="3"/>
  <c r="O42" i="3" s="1"/>
  <c r="AP38" i="5"/>
  <c r="AQ38" i="5" s="1"/>
  <c r="AS38" i="5"/>
  <c r="AT38" i="5" s="1"/>
  <c r="U25" i="5"/>
  <c r="V25" i="5" s="1"/>
  <c r="AS32" i="7"/>
  <c r="AT32" i="7" s="1"/>
  <c r="AP32" i="7"/>
  <c r="AQ32" i="7" s="1"/>
  <c r="AF38" i="5"/>
  <c r="AG38" i="5" s="1"/>
  <c r="H37" i="6"/>
  <c r="U67" i="7"/>
  <c r="V67" i="7" s="1"/>
  <c r="N31" i="10"/>
  <c r="V31" i="10"/>
  <c r="S38" i="2"/>
  <c r="U29" i="2"/>
  <c r="V29" i="2" s="1"/>
  <c r="AI43" i="2"/>
  <c r="AJ43" i="2" s="1"/>
  <c r="U67" i="5"/>
  <c r="V67" i="5" s="1"/>
  <c r="O36" i="10"/>
  <c r="AS36" i="10"/>
  <c r="AT36" i="10" s="1"/>
  <c r="AP36" i="10"/>
  <c r="AQ36" i="10" s="1"/>
  <c r="H38" i="9"/>
  <c r="AF38" i="6" l="1"/>
  <c r="AG38" i="6"/>
  <c r="Y40" i="6"/>
  <c r="Z40" i="6" s="1"/>
  <c r="AF40" i="6" s="1"/>
  <c r="AG40" i="6" s="1"/>
  <c r="Z39" i="6"/>
  <c r="AD55" i="5"/>
  <c r="AI49" i="5"/>
  <c r="AJ49" i="5" s="1"/>
  <c r="AD50" i="5"/>
  <c r="AD51" i="5" s="1"/>
  <c r="Z37" i="6"/>
  <c r="N34" i="7"/>
  <c r="O34" i="7" s="1"/>
  <c r="L37" i="7"/>
  <c r="H54" i="4"/>
  <c r="H55" i="4"/>
  <c r="H56" i="9"/>
  <c r="S41" i="2"/>
  <c r="U38" i="2"/>
  <c r="AI44" i="4"/>
  <c r="AJ44" i="4"/>
  <c r="AQ44" i="4"/>
  <c r="Y40" i="7"/>
  <c r="Z40" i="7" s="1"/>
  <c r="Z39" i="7"/>
  <c r="H50" i="8"/>
  <c r="H56" i="8"/>
  <c r="AS41" i="3"/>
  <c r="AT41" i="3"/>
  <c r="AN59" i="3"/>
  <c r="H50" i="9"/>
  <c r="AF33" i="7"/>
  <c r="AG33" i="7" s="1"/>
  <c r="AS37" i="7"/>
  <c r="AT37" i="7" s="1"/>
  <c r="AP37" i="7"/>
  <c r="AN55" i="7"/>
  <c r="AP32" i="10"/>
  <c r="AQ32" i="10" s="1"/>
  <c r="AS32" i="10"/>
  <c r="AT32" i="10" s="1"/>
  <c r="AI38" i="2"/>
  <c r="AD41" i="2"/>
  <c r="AF38" i="2"/>
  <c r="AG38" i="2" s="1"/>
  <c r="AJ38" i="2"/>
  <c r="AP34" i="1"/>
  <c r="AS34" i="1"/>
  <c r="AT34" i="1" s="1"/>
  <c r="Z41" i="2"/>
  <c r="AP44" i="2"/>
  <c r="AT44" i="2"/>
  <c r="AS44" i="2"/>
  <c r="AF39" i="3"/>
  <c r="AG39" i="3" s="1"/>
  <c r="AS34" i="6"/>
  <c r="AN37" i="6"/>
  <c r="AT34" i="6"/>
  <c r="AN49" i="7"/>
  <c r="AI43" i="4"/>
  <c r="AJ43" i="4" s="1"/>
  <c r="AN34" i="10"/>
  <c r="AS27" i="10"/>
  <c r="AT27" i="10" s="1"/>
  <c r="AP27" i="10"/>
  <c r="AQ27" i="10" s="1"/>
  <c r="H41" i="2"/>
  <c r="AP40" i="5"/>
  <c r="AT40" i="5"/>
  <c r="AS40" i="5"/>
  <c r="AF33" i="6"/>
  <c r="AG33" i="6" s="1"/>
  <c r="AP31" i="6"/>
  <c r="AQ31" i="6" s="1"/>
  <c r="AT31" i="6"/>
  <c r="AS31" i="6"/>
  <c r="Y44" i="2"/>
  <c r="Z44" i="2" s="1"/>
  <c r="Z43" i="2"/>
  <c r="Z53" i="2" s="1"/>
  <c r="L34" i="5"/>
  <c r="N27" i="5"/>
  <c r="O27" i="5" s="1"/>
  <c r="U38" i="4"/>
  <c r="V38" i="4" s="1"/>
  <c r="S41" i="4"/>
  <c r="N35" i="8"/>
  <c r="O35" i="8" s="1"/>
  <c r="L38" i="8"/>
  <c r="Z56" i="9"/>
  <c r="Z50" i="9"/>
  <c r="AS44" i="4"/>
  <c r="AP44" i="4"/>
  <c r="AT44" i="4"/>
  <c r="AI38" i="8"/>
  <c r="AJ38" i="8" s="1"/>
  <c r="AD56" i="8"/>
  <c r="N43" i="4"/>
  <c r="O43" i="4" s="1"/>
  <c r="U35" i="8"/>
  <c r="V35" i="8" s="1"/>
  <c r="V32" i="10"/>
  <c r="N32" i="10"/>
  <c r="AI40" i="8"/>
  <c r="AF40" i="8"/>
  <c r="AG40" i="8" s="1"/>
  <c r="AJ40" i="8"/>
  <c r="AP43" i="6"/>
  <c r="AQ43" i="6" s="1"/>
  <c r="AS43" i="6"/>
  <c r="AT43" i="6" s="1"/>
  <c r="AS40" i="8"/>
  <c r="AT40" i="8" s="1"/>
  <c r="AP40" i="8"/>
  <c r="AQ40" i="8" s="1"/>
  <c r="AD35" i="9"/>
  <c r="AF27" i="9"/>
  <c r="AG27" i="9" s="1"/>
  <c r="AI27" i="9"/>
  <c r="AJ27" i="9" s="1"/>
  <c r="AP27" i="9"/>
  <c r="AQ27" i="9" s="1"/>
  <c r="AI34" i="1"/>
  <c r="AJ34" i="1" s="1"/>
  <c r="AF34" i="1"/>
  <c r="AG34" i="1" s="1"/>
  <c r="AQ34" i="1"/>
  <c r="AS43" i="2"/>
  <c r="AT43" i="2" s="1"/>
  <c r="AP43" i="2"/>
  <c r="AQ43" i="2" s="1"/>
  <c r="Y44" i="3"/>
  <c r="Z44" i="3" s="1"/>
  <c r="Z40" i="3"/>
  <c r="U27" i="5"/>
  <c r="V27" i="5" s="1"/>
  <c r="AD57" i="5"/>
  <c r="AD56" i="5"/>
  <c r="AS27" i="5"/>
  <c r="AT27" i="5" s="1"/>
  <c r="AN34" i="5"/>
  <c r="AP27" i="5"/>
  <c r="AQ27" i="5" s="1"/>
  <c r="H55" i="10"/>
  <c r="H49" i="10"/>
  <c r="L41" i="1"/>
  <c r="N38" i="1"/>
  <c r="Z37" i="7"/>
  <c r="AS39" i="10"/>
  <c r="AT39" i="10" s="1"/>
  <c r="AP39" i="10"/>
  <c r="AQ39" i="10" s="1"/>
  <c r="AD37" i="7"/>
  <c r="AQ34" i="7"/>
  <c r="AI34" i="7"/>
  <c r="AJ34" i="7" s="1"/>
  <c r="AF34" i="7"/>
  <c r="AG34" i="7" s="1"/>
  <c r="U38" i="8"/>
  <c r="S50" i="8"/>
  <c r="S56" i="8"/>
  <c r="N30" i="10"/>
  <c r="V30" i="10"/>
  <c r="U30" i="10"/>
  <c r="Z38" i="1"/>
  <c r="S37" i="10"/>
  <c r="N38" i="3"/>
  <c r="L41" i="3"/>
  <c r="V38" i="2"/>
  <c r="N38" i="2"/>
  <c r="O38" i="2" s="1"/>
  <c r="L41" i="2"/>
  <c r="AP39" i="5"/>
  <c r="AQ39" i="5" s="1"/>
  <c r="AS39" i="5"/>
  <c r="AT39" i="5" s="1"/>
  <c r="AS32" i="6"/>
  <c r="AT32" i="6" s="1"/>
  <c r="AP32" i="6"/>
  <c r="AQ32" i="6" s="1"/>
  <c r="AG40" i="2"/>
  <c r="AF40" i="2"/>
  <c r="AP38" i="2"/>
  <c r="AQ38" i="2" s="1"/>
  <c r="AN41" i="2"/>
  <c r="AN53" i="2" s="1"/>
  <c r="AS38" i="2"/>
  <c r="AT38" i="2" s="1"/>
  <c r="N30" i="7"/>
  <c r="V30" i="7"/>
  <c r="U30" i="7"/>
  <c r="AG39" i="5"/>
  <c r="V40" i="4"/>
  <c r="N40" i="4"/>
  <c r="O40" i="4" s="1"/>
  <c r="N38" i="9"/>
  <c r="O38" i="9" s="1"/>
  <c r="L50" i="9"/>
  <c r="L56" i="9"/>
  <c r="AF39" i="4"/>
  <c r="AG39" i="4" s="1"/>
  <c r="AG36" i="3"/>
  <c r="AF36" i="3"/>
  <c r="AS29" i="1"/>
  <c r="AP29" i="1"/>
  <c r="AQ29" i="1" s="1"/>
  <c r="AT29" i="1"/>
  <c r="AN38" i="1"/>
  <c r="AJ41" i="8"/>
  <c r="AI41" i="8"/>
  <c r="AF41" i="8"/>
  <c r="AG41" i="8" s="1"/>
  <c r="AP33" i="6"/>
  <c r="AQ33" i="6" s="1"/>
  <c r="AT33" i="6"/>
  <c r="AS33" i="6"/>
  <c r="S38" i="1"/>
  <c r="U29" i="1"/>
  <c r="V29" i="1" s="1"/>
  <c r="S34" i="7"/>
  <c r="U27" i="7"/>
  <c r="V27" i="7" s="1"/>
  <c r="AD41" i="4"/>
  <c r="AI38" i="4"/>
  <c r="AJ38" i="4" s="1"/>
  <c r="AF42" i="3"/>
  <c r="AG42" i="3" s="1"/>
  <c r="S37" i="5"/>
  <c r="U34" i="5"/>
  <c r="AF29" i="3"/>
  <c r="AG29" i="3" s="1"/>
  <c r="AI29" i="3"/>
  <c r="AJ29" i="3" s="1"/>
  <c r="AD38" i="3"/>
  <c r="AP29" i="3"/>
  <c r="AQ29" i="3" s="1"/>
  <c r="AN54" i="3"/>
  <c r="AS53" i="3"/>
  <c r="AT53" i="3" s="1"/>
  <c r="AI32" i="10"/>
  <c r="AJ32" i="10" s="1"/>
  <c r="AF32" i="10"/>
  <c r="AG32" i="10" s="1"/>
  <c r="Z38" i="4"/>
  <c r="AF38" i="4" s="1"/>
  <c r="AF36" i="4"/>
  <c r="AG36" i="4" s="1"/>
  <c r="AP38" i="4"/>
  <c r="AQ38" i="4" s="1"/>
  <c r="AS38" i="4"/>
  <c r="AT38" i="4" s="1"/>
  <c r="AN41" i="4"/>
  <c r="AN53" i="4" s="1"/>
  <c r="AD34" i="6"/>
  <c r="AF27" i="6"/>
  <c r="AG27" i="6" s="1"/>
  <c r="AI27" i="6"/>
  <c r="AJ27" i="6" s="1"/>
  <c r="AP43" i="4"/>
  <c r="AQ43" i="4" s="1"/>
  <c r="AS43" i="4"/>
  <c r="AT43" i="4" s="1"/>
  <c r="N41" i="4"/>
  <c r="O41" i="4" s="1"/>
  <c r="L59" i="4"/>
  <c r="U29" i="3"/>
  <c r="V29" i="3" s="1"/>
  <c r="S38" i="3"/>
  <c r="AF31" i="6"/>
  <c r="AG31" i="6" s="1"/>
  <c r="AI31" i="6"/>
  <c r="AJ31" i="6" s="1"/>
  <c r="H59" i="4"/>
  <c r="AP41" i="8"/>
  <c r="AT41" i="8"/>
  <c r="AS41" i="8"/>
  <c r="AQ41" i="8"/>
  <c r="AI24" i="5"/>
  <c r="AJ24" i="5" s="1"/>
  <c r="AT24" i="5"/>
  <c r="H55" i="6"/>
  <c r="H49" i="6"/>
  <c r="H56" i="7"/>
  <c r="H57" i="7"/>
  <c r="AI37" i="5"/>
  <c r="AJ37" i="5" s="1"/>
  <c r="AF38" i="7"/>
  <c r="AG38" i="7" s="1"/>
  <c r="H41" i="3"/>
  <c r="O38" i="3"/>
  <c r="AQ31" i="10"/>
  <c r="AF31" i="10"/>
  <c r="AJ31" i="10"/>
  <c r="AI31" i="10"/>
  <c r="AS38" i="9"/>
  <c r="AT38" i="9" s="1"/>
  <c r="AN56" i="9"/>
  <c r="AN50" i="9"/>
  <c r="H51" i="7"/>
  <c r="L34" i="10"/>
  <c r="U34" i="10" s="1"/>
  <c r="AF29" i="1"/>
  <c r="AG29" i="1" s="1"/>
  <c r="AI38" i="1"/>
  <c r="AJ38" i="1" s="1"/>
  <c r="AD41" i="1"/>
  <c r="AF38" i="1"/>
  <c r="AF42" i="2"/>
  <c r="AG42" i="2" s="1"/>
  <c r="N34" i="6"/>
  <c r="O34" i="6" s="1"/>
  <c r="L37" i="6"/>
  <c r="H41" i="1"/>
  <c r="O38" i="1"/>
  <c r="V32" i="7"/>
  <c r="N32" i="7"/>
  <c r="AI47" i="5"/>
  <c r="AJ47" i="5" s="1"/>
  <c r="AT47" i="5"/>
  <c r="Z38" i="8"/>
  <c r="AG35" i="8"/>
  <c r="AT47" i="7"/>
  <c r="AI47" i="7"/>
  <c r="AJ47" i="7" s="1"/>
  <c r="H49" i="5"/>
  <c r="H55" i="5"/>
  <c r="AP40" i="10"/>
  <c r="AT40" i="10"/>
  <c r="AS40" i="10"/>
  <c r="AG40" i="5"/>
  <c r="V42" i="4"/>
  <c r="N42" i="4"/>
  <c r="O42" i="4" s="1"/>
  <c r="L53" i="4"/>
  <c r="AP35" i="8"/>
  <c r="AQ35" i="8" s="1"/>
  <c r="AN38" i="8"/>
  <c r="AS35" i="8"/>
  <c r="AT35" i="8" s="1"/>
  <c r="U43" i="4"/>
  <c r="V43" i="4" s="1"/>
  <c r="Y43" i="4"/>
  <c r="Y42" i="4"/>
  <c r="Z42" i="4" s="1"/>
  <c r="Z40" i="4"/>
  <c r="AF32" i="6"/>
  <c r="AG32" i="6" s="1"/>
  <c r="AI32" i="6"/>
  <c r="AJ32" i="6" s="1"/>
  <c r="AD34" i="10"/>
  <c r="S35" i="9"/>
  <c r="U27" i="9"/>
  <c r="V27" i="9" s="1"/>
  <c r="AT31" i="10"/>
  <c r="AP31" i="10"/>
  <c r="AS31" i="10"/>
  <c r="S34" i="6"/>
  <c r="U27" i="6"/>
  <c r="V27" i="6" s="1"/>
  <c r="Z34" i="5"/>
  <c r="AF27" i="5"/>
  <c r="AG27" i="5" s="1"/>
  <c r="AF43" i="3"/>
  <c r="AG43" i="3" s="1"/>
  <c r="AP27" i="6"/>
  <c r="AQ27" i="6" s="1"/>
  <c r="Z49" i="10"/>
  <c r="Z55" i="10"/>
  <c r="AD50" i="8"/>
  <c r="AN49" i="6"/>
  <c r="AF39" i="6" l="1"/>
  <c r="AG39" i="6" s="1"/>
  <c r="AS53" i="2"/>
  <c r="AN54" i="2"/>
  <c r="AN55" i="2" s="1"/>
  <c r="AT53" i="2"/>
  <c r="AD53" i="5"/>
  <c r="AI51" i="5"/>
  <c r="AJ51" i="5" s="1"/>
  <c r="Z37" i="5"/>
  <c r="AG34" i="5"/>
  <c r="AF34" i="5"/>
  <c r="H58" i="7"/>
  <c r="Z51" i="9"/>
  <c r="Z52" i="9" s="1"/>
  <c r="H57" i="8"/>
  <c r="H58" i="8" s="1"/>
  <c r="AF40" i="7"/>
  <c r="AG40" i="7" s="1"/>
  <c r="N37" i="7"/>
  <c r="O37" i="7" s="1"/>
  <c r="L49" i="7"/>
  <c r="L55" i="7"/>
  <c r="Z55" i="6"/>
  <c r="Z49" i="6"/>
  <c r="Z50" i="10"/>
  <c r="Z51" i="10" s="1"/>
  <c r="AG40" i="4"/>
  <c r="AF40" i="4"/>
  <c r="H56" i="5"/>
  <c r="H59" i="1"/>
  <c r="H53" i="1"/>
  <c r="AN51" i="9"/>
  <c r="AS50" i="9"/>
  <c r="AT50" i="9" s="1"/>
  <c r="N41" i="2"/>
  <c r="O41" i="2" s="1"/>
  <c r="L59" i="2"/>
  <c r="L53" i="2"/>
  <c r="AQ37" i="7"/>
  <c r="AI37" i="7"/>
  <c r="AJ37" i="7" s="1"/>
  <c r="AF37" i="7"/>
  <c r="AD55" i="7"/>
  <c r="AP55" i="7" s="1"/>
  <c r="AD49" i="7"/>
  <c r="N41" i="1"/>
  <c r="O41" i="1" s="1"/>
  <c r="L59" i="1"/>
  <c r="L53" i="1"/>
  <c r="AD38" i="9"/>
  <c r="AF35" i="9"/>
  <c r="AG35" i="9" s="1"/>
  <c r="AI35" i="9"/>
  <c r="AJ35" i="9" s="1"/>
  <c r="AQ35" i="9"/>
  <c r="AP35" i="9"/>
  <c r="AD57" i="8"/>
  <c r="AD58" i="8" s="1"/>
  <c r="Z57" i="9"/>
  <c r="Z58" i="9" s="1"/>
  <c r="V34" i="5"/>
  <c r="L37" i="5"/>
  <c r="N34" i="5"/>
  <c r="O34" i="5" s="1"/>
  <c r="AS37" i="6"/>
  <c r="AT37" i="6" s="1"/>
  <c r="AN55" i="6"/>
  <c r="H52" i="8"/>
  <c r="H51" i="8"/>
  <c r="Z56" i="10"/>
  <c r="Z57" i="10" s="1"/>
  <c r="H52" i="7"/>
  <c r="H60" i="4"/>
  <c r="H61" i="4"/>
  <c r="Z41" i="4"/>
  <c r="AF41" i="4" s="1"/>
  <c r="AG38" i="4"/>
  <c r="L51" i="9"/>
  <c r="N50" i="9"/>
  <c r="O50" i="9" s="1"/>
  <c r="AD58" i="5"/>
  <c r="AD59" i="5" s="1"/>
  <c r="AI41" i="2"/>
  <c r="AJ41" i="2" s="1"/>
  <c r="AF41" i="2"/>
  <c r="AD59" i="2"/>
  <c r="AD53" i="2"/>
  <c r="AP53" i="2" s="1"/>
  <c r="AS49" i="6"/>
  <c r="AT49" i="6" s="1"/>
  <c r="AN50" i="6"/>
  <c r="AN51" i="6" s="1"/>
  <c r="S37" i="6"/>
  <c r="U34" i="6"/>
  <c r="V34" i="6" s="1"/>
  <c r="H51" i="5"/>
  <c r="H50" i="5"/>
  <c r="AS53" i="4"/>
  <c r="AN54" i="4"/>
  <c r="AT53" i="4"/>
  <c r="AI41" i="1"/>
  <c r="AJ41" i="1" s="1"/>
  <c r="AD59" i="1"/>
  <c r="AD53" i="1"/>
  <c r="AN57" i="9"/>
  <c r="Z49" i="7"/>
  <c r="S41" i="3"/>
  <c r="U38" i="3"/>
  <c r="V38" i="3" s="1"/>
  <c r="AD37" i="6"/>
  <c r="AJ34" i="6"/>
  <c r="AI34" i="6"/>
  <c r="AF34" i="6"/>
  <c r="AG34" i="6" s="1"/>
  <c r="AS54" i="3"/>
  <c r="AT54" i="3" s="1"/>
  <c r="AD41" i="3"/>
  <c r="AF38" i="3"/>
  <c r="AG38" i="3" s="1"/>
  <c r="AI38" i="3"/>
  <c r="AJ38" i="3" s="1"/>
  <c r="AP38" i="3"/>
  <c r="AQ38" i="3" s="1"/>
  <c r="AI41" i="4"/>
  <c r="AJ41" i="4" s="1"/>
  <c r="AD59" i="4"/>
  <c r="S37" i="7"/>
  <c r="U34" i="7"/>
  <c r="V34" i="7" s="1"/>
  <c r="AP41" i="2"/>
  <c r="AQ41" i="2" s="1"/>
  <c r="AS41" i="2"/>
  <c r="AT41" i="2" s="1"/>
  <c r="AN59" i="2"/>
  <c r="Z41" i="1"/>
  <c r="AG38" i="1"/>
  <c r="S57" i="8"/>
  <c r="S58" i="8"/>
  <c r="AG37" i="7"/>
  <c r="Z55" i="7"/>
  <c r="H50" i="10"/>
  <c r="H51" i="10" s="1"/>
  <c r="U41" i="4"/>
  <c r="V41" i="4" s="1"/>
  <c r="S59" i="4"/>
  <c r="S53" i="4"/>
  <c r="AN37" i="10"/>
  <c r="AS34" i="10"/>
  <c r="AT34" i="10" s="1"/>
  <c r="AP34" i="10"/>
  <c r="AQ34" i="10" s="1"/>
  <c r="AP34" i="6"/>
  <c r="AQ34" i="6" s="1"/>
  <c r="AG41" i="2"/>
  <c r="Z59" i="2"/>
  <c r="AN56" i="7"/>
  <c r="AN57" i="7" s="1"/>
  <c r="AD53" i="4"/>
  <c r="AP53" i="4" s="1"/>
  <c r="U41" i="2"/>
  <c r="V41" i="2" s="1"/>
  <c r="S59" i="2"/>
  <c r="S53" i="2"/>
  <c r="H56" i="4"/>
  <c r="AI50" i="5"/>
  <c r="AJ50" i="5" s="1"/>
  <c r="AF34" i="10"/>
  <c r="AG34" i="10" s="1"/>
  <c r="AI34" i="10"/>
  <c r="AJ34" i="10" s="1"/>
  <c r="AD37" i="10"/>
  <c r="Z54" i="2"/>
  <c r="H56" i="6"/>
  <c r="H57" i="6"/>
  <c r="L60" i="4"/>
  <c r="N59" i="4"/>
  <c r="O59" i="4" s="1"/>
  <c r="S41" i="1"/>
  <c r="U38" i="1"/>
  <c r="V38" i="1" s="1"/>
  <c r="N41" i="3"/>
  <c r="L59" i="3"/>
  <c r="L53" i="3"/>
  <c r="AF44" i="3"/>
  <c r="AG44" i="3" s="1"/>
  <c r="AF44" i="2"/>
  <c r="AG44" i="2" s="1"/>
  <c r="H53" i="2"/>
  <c r="H59" i="2"/>
  <c r="AS59" i="3"/>
  <c r="AT59" i="3" s="1"/>
  <c r="AN60" i="3"/>
  <c r="AN61" i="3" s="1"/>
  <c r="AF42" i="4"/>
  <c r="AG42" i="4" s="1"/>
  <c r="N53" i="4"/>
  <c r="O53" i="4" s="1"/>
  <c r="L55" i="4"/>
  <c r="L54" i="4"/>
  <c r="AF50" i="8"/>
  <c r="AI50" i="8"/>
  <c r="AJ50" i="8" s="1"/>
  <c r="AD51" i="8"/>
  <c r="S38" i="9"/>
  <c r="U35" i="9"/>
  <c r="V35" i="9" s="1"/>
  <c r="Z43" i="4"/>
  <c r="Y44" i="4"/>
  <c r="Z44" i="4" s="1"/>
  <c r="AP38" i="8"/>
  <c r="AQ38" i="8" s="1"/>
  <c r="AS38" i="8"/>
  <c r="AT38" i="8" s="1"/>
  <c r="AN56" i="8"/>
  <c r="Z50" i="8"/>
  <c r="Z56" i="8"/>
  <c r="AF56" i="8" s="1"/>
  <c r="N37" i="6"/>
  <c r="O37" i="6" s="1"/>
  <c r="L55" i="6"/>
  <c r="L49" i="6"/>
  <c r="L37" i="10"/>
  <c r="U37" i="10" s="1"/>
  <c r="N34" i="10"/>
  <c r="O34" i="10" s="1"/>
  <c r="V34" i="10"/>
  <c r="O41" i="3"/>
  <c r="H59" i="3"/>
  <c r="H53" i="3"/>
  <c r="H51" i="6"/>
  <c r="H50" i="6"/>
  <c r="AS41" i="4"/>
  <c r="AT41" i="4" s="1"/>
  <c r="AP41" i="4"/>
  <c r="AQ41" i="4" s="1"/>
  <c r="AN59" i="4"/>
  <c r="AN55" i="3"/>
  <c r="U37" i="5"/>
  <c r="S49" i="5"/>
  <c r="S55" i="5"/>
  <c r="AS38" i="1"/>
  <c r="AT38" i="1" s="1"/>
  <c r="AP38" i="1"/>
  <c r="AQ38" i="1" s="1"/>
  <c r="AN41" i="1"/>
  <c r="L58" i="9"/>
  <c r="L57" i="9"/>
  <c r="N56" i="9"/>
  <c r="S55" i="10"/>
  <c r="S49" i="10"/>
  <c r="S51" i="8"/>
  <c r="S52" i="8" s="1"/>
  <c r="H56" i="10"/>
  <c r="H57" i="10"/>
  <c r="AS34" i="5"/>
  <c r="AT34" i="5" s="1"/>
  <c r="AN37" i="5"/>
  <c r="AP34" i="5"/>
  <c r="AQ34" i="5" s="1"/>
  <c r="AF40" i="3"/>
  <c r="AG40" i="3" s="1"/>
  <c r="AF38" i="8"/>
  <c r="AG38" i="8" s="1"/>
  <c r="V38" i="8"/>
  <c r="N38" i="8"/>
  <c r="O38" i="8" s="1"/>
  <c r="L50" i="8"/>
  <c r="L56" i="8"/>
  <c r="U56" i="8" s="1"/>
  <c r="AG43" i="2"/>
  <c r="AF43" i="2"/>
  <c r="AS49" i="7"/>
  <c r="AT49" i="7" s="1"/>
  <c r="AN50" i="7"/>
  <c r="AN51" i="7" s="1"/>
  <c r="AP49" i="7"/>
  <c r="Z41" i="3"/>
  <c r="H51" i="9"/>
  <c r="H52" i="9"/>
  <c r="AF39" i="7"/>
  <c r="AG39" i="7" s="1"/>
  <c r="O56" i="9"/>
  <c r="H57" i="9"/>
  <c r="H58" i="9" s="1"/>
  <c r="AN50" i="8"/>
  <c r="Z53" i="10" l="1"/>
  <c r="H59" i="8"/>
  <c r="H60" i="8" s="1"/>
  <c r="H60" i="9"/>
  <c r="H59" i="9"/>
  <c r="Z54" i="9"/>
  <c r="H53" i="10"/>
  <c r="H52" i="10"/>
  <c r="L52" i="8"/>
  <c r="L51" i="8"/>
  <c r="N50" i="8"/>
  <c r="O50" i="8" s="1"/>
  <c r="S51" i="10"/>
  <c r="S50" i="10"/>
  <c r="AF44" i="4"/>
  <c r="AG44" i="4" s="1"/>
  <c r="L54" i="3"/>
  <c r="N53" i="3"/>
  <c r="O53" i="3" s="1"/>
  <c r="S59" i="8"/>
  <c r="S60" i="8" s="1"/>
  <c r="Z50" i="7"/>
  <c r="AS54" i="4"/>
  <c r="AT54" i="4" s="1"/>
  <c r="AN53" i="6"/>
  <c r="AS51" i="6"/>
  <c r="AT51" i="6" s="1"/>
  <c r="L50" i="7"/>
  <c r="L51" i="7" s="1"/>
  <c r="N49" i="7"/>
  <c r="O49" i="7" s="1"/>
  <c r="AS50" i="8"/>
  <c r="AT50" i="8" s="1"/>
  <c r="AN51" i="8"/>
  <c r="AP50" i="8"/>
  <c r="AQ50" i="8" s="1"/>
  <c r="AS50" i="7"/>
  <c r="AT50" i="7" s="1"/>
  <c r="U51" i="8"/>
  <c r="S56" i="10"/>
  <c r="N57" i="9"/>
  <c r="O57" i="9" s="1"/>
  <c r="H52" i="6"/>
  <c r="L56" i="6"/>
  <c r="L57" i="6" s="1"/>
  <c r="N55" i="6"/>
  <c r="O55" i="6" s="1"/>
  <c r="Z51" i="8"/>
  <c r="AG50" i="8"/>
  <c r="AF43" i="4"/>
  <c r="AG43" i="4" s="1"/>
  <c r="N54" i="4"/>
  <c r="O54" i="4" s="1"/>
  <c r="AT60" i="3"/>
  <c r="AS60" i="3"/>
  <c r="H60" i="2"/>
  <c r="H61" i="2"/>
  <c r="N59" i="3"/>
  <c r="L60" i="3"/>
  <c r="U41" i="1"/>
  <c r="V41" i="1" s="1"/>
  <c r="S59" i="1"/>
  <c r="S53" i="1"/>
  <c r="N60" i="4"/>
  <c r="AF37" i="10"/>
  <c r="AG37" i="10" s="1"/>
  <c r="AI37" i="10"/>
  <c r="AJ37" i="10" s="1"/>
  <c r="AD55" i="10"/>
  <c r="AD49" i="10"/>
  <c r="S60" i="2"/>
  <c r="S61" i="2" s="1"/>
  <c r="U59" i="2"/>
  <c r="AS37" i="10"/>
  <c r="AT37" i="10" s="1"/>
  <c r="AP37" i="10"/>
  <c r="AQ37" i="10" s="1"/>
  <c r="AN55" i="10"/>
  <c r="AN49" i="10"/>
  <c r="AN60" i="2"/>
  <c r="AP59" i="2"/>
  <c r="AQ59" i="2" s="1"/>
  <c r="AS59" i="2"/>
  <c r="AT59" i="2" s="1"/>
  <c r="AJ41" i="3"/>
  <c r="AI41" i="3"/>
  <c r="AF41" i="3"/>
  <c r="AD59" i="3"/>
  <c r="AD53" i="3"/>
  <c r="AP41" i="3"/>
  <c r="AQ41" i="3" s="1"/>
  <c r="AI37" i="6"/>
  <c r="AJ37" i="6" s="1"/>
  <c r="AF37" i="6"/>
  <c r="AG37" i="6" s="1"/>
  <c r="AD49" i="6"/>
  <c r="AD55" i="6"/>
  <c r="AI59" i="1"/>
  <c r="AJ59" i="1" s="1"/>
  <c r="AD60" i="1"/>
  <c r="H52" i="5"/>
  <c r="AS50" i="6"/>
  <c r="AT50" i="6" s="1"/>
  <c r="AQ53" i="2"/>
  <c r="AI53" i="2"/>
  <c r="AJ53" i="2" s="1"/>
  <c r="AD54" i="2"/>
  <c r="AP54" i="2" s="1"/>
  <c r="AF53" i="2"/>
  <c r="AG53" i="2" s="1"/>
  <c r="H62" i="4"/>
  <c r="H63" i="4" s="1"/>
  <c r="Z58" i="10"/>
  <c r="AN56" i="6"/>
  <c r="AN57" i="6" s="1"/>
  <c r="Z59" i="9"/>
  <c r="N53" i="1"/>
  <c r="O53" i="1" s="1"/>
  <c r="L54" i="1"/>
  <c r="AF49" i="7"/>
  <c r="AG49" i="7" s="1"/>
  <c r="AQ49" i="7"/>
  <c r="AI49" i="7"/>
  <c r="AJ49" i="7" s="1"/>
  <c r="AD50" i="7"/>
  <c r="AD51" i="7" s="1"/>
  <c r="H54" i="1"/>
  <c r="H55" i="1" s="1"/>
  <c r="Z57" i="6"/>
  <c r="Z56" i="6"/>
  <c r="AS54" i="2"/>
  <c r="AT54" i="2" s="1"/>
  <c r="L51" i="6"/>
  <c r="L50" i="6"/>
  <c r="N49" i="6"/>
  <c r="O49" i="6" s="1"/>
  <c r="S55" i="2"/>
  <c r="S54" i="2"/>
  <c r="U53" i="2"/>
  <c r="Z59" i="1"/>
  <c r="Z53" i="1"/>
  <c r="AF53" i="1" s="1"/>
  <c r="L60" i="2"/>
  <c r="V59" i="2"/>
  <c r="N59" i="2"/>
  <c r="O59" i="2" s="1"/>
  <c r="AT51" i="9"/>
  <c r="AS51" i="9"/>
  <c r="Z55" i="5"/>
  <c r="Z49" i="5"/>
  <c r="AF37" i="5"/>
  <c r="AG37" i="5" s="1"/>
  <c r="H58" i="10"/>
  <c r="S54" i="8"/>
  <c r="L59" i="9"/>
  <c r="L60" i="9" s="1"/>
  <c r="N58" i="9"/>
  <c r="O58" i="9" s="1"/>
  <c r="AS55" i="3"/>
  <c r="AT55" i="3" s="1"/>
  <c r="AN57" i="3"/>
  <c r="H55" i="3"/>
  <c r="H54" i="3"/>
  <c r="N55" i="4"/>
  <c r="O55" i="4" s="1"/>
  <c r="L56" i="4"/>
  <c r="L57" i="4" s="1"/>
  <c r="Z53" i="4"/>
  <c r="H55" i="2"/>
  <c r="H54" i="2"/>
  <c r="H58" i="6"/>
  <c r="AN58" i="7"/>
  <c r="S54" i="4"/>
  <c r="U54" i="4" s="1"/>
  <c r="V54" i="4" s="1"/>
  <c r="U53" i="4"/>
  <c r="V53" i="4" s="1"/>
  <c r="Z56" i="7"/>
  <c r="U37" i="7"/>
  <c r="V37" i="7" s="1"/>
  <c r="S55" i="7"/>
  <c r="S49" i="7"/>
  <c r="AF41" i="1"/>
  <c r="AG41" i="1" s="1"/>
  <c r="AI59" i="2"/>
  <c r="AD60" i="2"/>
  <c r="AD61" i="2" s="1"/>
  <c r="AF59" i="2"/>
  <c r="AG59" i="2" s="1"/>
  <c r="AJ59" i="2"/>
  <c r="N51" i="9"/>
  <c r="O51" i="9" s="1"/>
  <c r="O60" i="4"/>
  <c r="H53" i="7"/>
  <c r="N37" i="5"/>
  <c r="O37" i="5" s="1"/>
  <c r="V37" i="5"/>
  <c r="L55" i="5"/>
  <c r="L49" i="5"/>
  <c r="L60" i="1"/>
  <c r="L61" i="1" s="1"/>
  <c r="N59" i="1"/>
  <c r="AF55" i="7"/>
  <c r="AG55" i="7" s="1"/>
  <c r="AD56" i="7"/>
  <c r="AD57" i="7" s="1"/>
  <c r="AP57" i="7" s="1"/>
  <c r="AQ55" i="7"/>
  <c r="AN52" i="9"/>
  <c r="H61" i="1"/>
  <c r="O59" i="1"/>
  <c r="H60" i="1"/>
  <c r="H57" i="5"/>
  <c r="H53" i="9"/>
  <c r="H54" i="9"/>
  <c r="AN53" i="7"/>
  <c r="AS51" i="7"/>
  <c r="AT51" i="7" s="1"/>
  <c r="AS37" i="5"/>
  <c r="AT37" i="5" s="1"/>
  <c r="AP37" i="5"/>
  <c r="AQ37" i="5" s="1"/>
  <c r="AN55" i="5"/>
  <c r="AN49" i="5"/>
  <c r="U49" i="5"/>
  <c r="S50" i="5"/>
  <c r="AG56" i="8"/>
  <c r="AI56" i="8" s="1"/>
  <c r="Z57" i="8"/>
  <c r="Z58" i="8" s="1"/>
  <c r="AI51" i="8"/>
  <c r="AJ51" i="8" s="1"/>
  <c r="AN63" i="3"/>
  <c r="AS61" i="3"/>
  <c r="AT61" i="3" s="1"/>
  <c r="AD54" i="1"/>
  <c r="AD55" i="1" s="1"/>
  <c r="AI53" i="1"/>
  <c r="AJ53" i="1" s="1"/>
  <c r="AG41" i="4"/>
  <c r="Z59" i="4"/>
  <c r="H54" i="8"/>
  <c r="H53" i="8"/>
  <c r="AF38" i="9"/>
  <c r="AG38" i="9" s="1"/>
  <c r="AI38" i="9"/>
  <c r="AJ38" i="9" s="1"/>
  <c r="AD56" i="9"/>
  <c r="AD50" i="9"/>
  <c r="AP38" i="9"/>
  <c r="AQ38" i="9" s="1"/>
  <c r="Z50" i="6"/>
  <c r="Z51" i="6" s="1"/>
  <c r="AI53" i="5"/>
  <c r="AJ53" i="5" s="1"/>
  <c r="AG41" i="3"/>
  <c r="Z59" i="3"/>
  <c r="V56" i="8"/>
  <c r="N56" i="8"/>
  <c r="O56" i="8" s="1"/>
  <c r="L57" i="8"/>
  <c r="U57" i="8" s="1"/>
  <c r="U50" i="8"/>
  <c r="V50" i="8" s="1"/>
  <c r="AP41" i="1"/>
  <c r="AQ41" i="1" s="1"/>
  <c r="AS41" i="1"/>
  <c r="AT41" i="1" s="1"/>
  <c r="AN59" i="1"/>
  <c r="AN53" i="1"/>
  <c r="S57" i="5"/>
  <c r="S56" i="5"/>
  <c r="U55" i="5"/>
  <c r="AN60" i="4"/>
  <c r="AN61" i="4"/>
  <c r="AS59" i="4"/>
  <c r="AT59" i="4" s="1"/>
  <c r="AP59" i="4"/>
  <c r="AQ59" i="4" s="1"/>
  <c r="H60" i="3"/>
  <c r="O59" i="3"/>
  <c r="V37" i="10"/>
  <c r="N37" i="10"/>
  <c r="O37" i="10" s="1"/>
  <c r="L49" i="10"/>
  <c r="U49" i="10" s="1"/>
  <c r="L55" i="10"/>
  <c r="AP56" i="8"/>
  <c r="AQ56" i="8" s="1"/>
  <c r="AN57" i="8"/>
  <c r="AS56" i="8"/>
  <c r="AT56" i="8" s="1"/>
  <c r="U38" i="9"/>
  <c r="V38" i="9" s="1"/>
  <c r="S50" i="9"/>
  <c r="S56" i="9"/>
  <c r="AD52" i="8"/>
  <c r="L61" i="4"/>
  <c r="Z55" i="2"/>
  <c r="H57" i="4"/>
  <c r="AQ53" i="4"/>
  <c r="AF53" i="4"/>
  <c r="AI53" i="4"/>
  <c r="AJ53" i="4" s="1"/>
  <c r="AD54" i="4"/>
  <c r="AP54" i="4" s="1"/>
  <c r="Z60" i="2"/>
  <c r="Z61" i="2" s="1"/>
  <c r="S60" i="4"/>
  <c r="U60" i="4" s="1"/>
  <c r="V60" i="4" s="1"/>
  <c r="U59" i="4"/>
  <c r="V59" i="4" s="1"/>
  <c r="AI59" i="4"/>
  <c r="AJ59" i="4" s="1"/>
  <c r="AD60" i="4"/>
  <c r="AD61" i="4" s="1"/>
  <c r="AF59" i="4"/>
  <c r="U41" i="3"/>
  <c r="V41" i="3" s="1"/>
  <c r="S59" i="3"/>
  <c r="S53" i="3"/>
  <c r="AN58" i="9"/>
  <c r="AN55" i="4"/>
  <c r="U37" i="6"/>
  <c r="V37" i="6" s="1"/>
  <c r="S55" i="6"/>
  <c r="S49" i="6"/>
  <c r="L52" i="9"/>
  <c r="AP37" i="6"/>
  <c r="AQ37" i="6" s="1"/>
  <c r="AD59" i="8"/>
  <c r="L54" i="2"/>
  <c r="N53" i="2"/>
  <c r="O53" i="2" s="1"/>
  <c r="V53" i="2"/>
  <c r="N55" i="7"/>
  <c r="O55" i="7" s="1"/>
  <c r="L56" i="7"/>
  <c r="L57" i="7" s="1"/>
  <c r="H59" i="7"/>
  <c r="AN57" i="2"/>
  <c r="AS55" i="2"/>
  <c r="AT55" i="2" s="1"/>
  <c r="Z53" i="3"/>
  <c r="AD55" i="4" l="1"/>
  <c r="AF57" i="8"/>
  <c r="S61" i="4"/>
  <c r="S63" i="4" s="1"/>
  <c r="AS55" i="7"/>
  <c r="AT55" i="7" s="1"/>
  <c r="AD53" i="7"/>
  <c r="AP53" i="7" s="1"/>
  <c r="AI51" i="7"/>
  <c r="AJ51" i="7" s="1"/>
  <c r="AP51" i="7"/>
  <c r="AQ51" i="7" s="1"/>
  <c r="AN58" i="6"/>
  <c r="L58" i="6"/>
  <c r="N57" i="6"/>
  <c r="O57" i="6" s="1"/>
  <c r="N57" i="4"/>
  <c r="O57" i="4" s="1"/>
  <c r="L58" i="7"/>
  <c r="N57" i="7"/>
  <c r="O57" i="7" s="1"/>
  <c r="Z63" i="2"/>
  <c r="Z53" i="6"/>
  <c r="Z59" i="8"/>
  <c r="AF58" i="8"/>
  <c r="AG58" i="8" s="1"/>
  <c r="AI58" i="8" s="1"/>
  <c r="AD63" i="4"/>
  <c r="AI61" i="4"/>
  <c r="AJ61" i="4" s="1"/>
  <c r="H56" i="1"/>
  <c r="H57" i="1" s="1"/>
  <c r="AN63" i="4"/>
  <c r="AP61" i="4"/>
  <c r="AQ61" i="4" s="1"/>
  <c r="AS61" i="4"/>
  <c r="AT61" i="4" s="1"/>
  <c r="Z60" i="3"/>
  <c r="Z61" i="3"/>
  <c r="H62" i="1"/>
  <c r="H56" i="2"/>
  <c r="H57" i="2" s="1"/>
  <c r="N60" i="2"/>
  <c r="S63" i="2"/>
  <c r="N60" i="3"/>
  <c r="H62" i="2"/>
  <c r="AP50" i="7"/>
  <c r="AQ50" i="7" s="1"/>
  <c r="L53" i="7"/>
  <c r="L52" i="7"/>
  <c r="N51" i="7"/>
  <c r="O51" i="7" s="1"/>
  <c r="L53" i="8"/>
  <c r="L54" i="8" s="1"/>
  <c r="U54" i="8" s="1"/>
  <c r="N52" i="8"/>
  <c r="O52" i="8" s="1"/>
  <c r="O60" i="9"/>
  <c r="L53" i="9"/>
  <c r="N52" i="9"/>
  <c r="O52" i="9" s="1"/>
  <c r="U59" i="3"/>
  <c r="V59" i="3" s="1"/>
  <c r="S60" i="3"/>
  <c r="U60" i="3" s="1"/>
  <c r="V60" i="3" s="1"/>
  <c r="U61" i="4"/>
  <c r="AD54" i="8"/>
  <c r="AI52" i="8"/>
  <c r="AJ52" i="8" s="1"/>
  <c r="L56" i="10"/>
  <c r="U56" i="10" s="1"/>
  <c r="N55" i="10"/>
  <c r="O55" i="10" s="1"/>
  <c r="AT60" i="4"/>
  <c r="AP60" i="4"/>
  <c r="AS60" i="4"/>
  <c r="AP53" i="1"/>
  <c r="AQ53" i="1" s="1"/>
  <c r="AN55" i="1"/>
  <c r="AN54" i="1"/>
  <c r="AS53" i="1"/>
  <c r="AT53" i="1" s="1"/>
  <c r="L58" i="8"/>
  <c r="AF56" i="9"/>
  <c r="AG56" i="9" s="1"/>
  <c r="AD57" i="9"/>
  <c r="AP56" i="9"/>
  <c r="AQ56" i="9" s="1"/>
  <c r="AG59" i="4"/>
  <c r="Z60" i="4"/>
  <c r="AF51" i="8"/>
  <c r="AG51" i="8" s="1"/>
  <c r="AS49" i="5"/>
  <c r="AT49" i="5" s="1"/>
  <c r="AP49" i="5"/>
  <c r="AQ49" i="5" s="1"/>
  <c r="AN50" i="5"/>
  <c r="H59" i="5"/>
  <c r="H58" i="5"/>
  <c r="AN54" i="9"/>
  <c r="AS52" i="9"/>
  <c r="AT52" i="9" s="1"/>
  <c r="N60" i="1"/>
  <c r="L51" i="5"/>
  <c r="V49" i="5"/>
  <c r="L50" i="5"/>
  <c r="N49" i="5"/>
  <c r="O49" i="5" s="1"/>
  <c r="AF60" i="2"/>
  <c r="AG60" i="2" s="1"/>
  <c r="AI60" i="2"/>
  <c r="AJ60" i="2" s="1"/>
  <c r="S55" i="4"/>
  <c r="AG53" i="4"/>
  <c r="Z54" i="4"/>
  <c r="U52" i="8"/>
  <c r="V52" i="8" s="1"/>
  <c r="L61" i="2"/>
  <c r="U61" i="2" s="1"/>
  <c r="AG53" i="1"/>
  <c r="Z54" i="1"/>
  <c r="Z55" i="1"/>
  <c r="AF55" i="1" s="1"/>
  <c r="U54" i="2"/>
  <c r="N50" i="6"/>
  <c r="O50" i="6" s="1"/>
  <c r="H53" i="5"/>
  <c r="AF49" i="6"/>
  <c r="AG49" i="6" s="1"/>
  <c r="AJ49" i="6"/>
  <c r="AI49" i="6"/>
  <c r="AD50" i="6"/>
  <c r="AP49" i="6"/>
  <c r="AQ49" i="6" s="1"/>
  <c r="AT60" i="2"/>
  <c r="AS60" i="2"/>
  <c r="AP60" i="2"/>
  <c r="AQ60" i="2" s="1"/>
  <c r="AD56" i="10"/>
  <c r="AF55" i="10"/>
  <c r="AG55" i="10" s="1"/>
  <c r="AI55" i="10" s="1"/>
  <c r="S54" i="1"/>
  <c r="U54" i="1" s="1"/>
  <c r="U53" i="1"/>
  <c r="V53" i="1" s="1"/>
  <c r="O60" i="2"/>
  <c r="U53" i="3"/>
  <c r="V53" i="3" s="1"/>
  <c r="S54" i="3"/>
  <c r="U54" i="3" s="1"/>
  <c r="L62" i="4"/>
  <c r="N61" i="4"/>
  <c r="O61" i="4" s="1"/>
  <c r="V61" i="4"/>
  <c r="S58" i="5"/>
  <c r="S59" i="5" s="1"/>
  <c r="N57" i="8"/>
  <c r="O57" i="8" s="1"/>
  <c r="V57" i="8"/>
  <c r="AI50" i="9"/>
  <c r="AJ50" i="9" s="1"/>
  <c r="AD51" i="9"/>
  <c r="AF50" i="9"/>
  <c r="AG50" i="9" s="1"/>
  <c r="AP50" i="9"/>
  <c r="AQ50" i="9" s="1"/>
  <c r="AS53" i="7"/>
  <c r="AT53" i="7" s="1"/>
  <c r="L62" i="1"/>
  <c r="L63" i="1"/>
  <c r="N61" i="1"/>
  <c r="O61" i="1" s="1"/>
  <c r="H56" i="3"/>
  <c r="Z56" i="5"/>
  <c r="Z57" i="5" s="1"/>
  <c r="AF55" i="5"/>
  <c r="AG55" i="5" s="1"/>
  <c r="Z58" i="6"/>
  <c r="Z59" i="6" s="1"/>
  <c r="AD56" i="6"/>
  <c r="AF55" i="6"/>
  <c r="AG55" i="6" s="1"/>
  <c r="AI55" i="6" s="1"/>
  <c r="U49" i="6"/>
  <c r="V49" i="6" s="1"/>
  <c r="S51" i="6"/>
  <c r="S50" i="6"/>
  <c r="U50" i="6" s="1"/>
  <c r="V50" i="6" s="1"/>
  <c r="AN57" i="4"/>
  <c r="AP55" i="4"/>
  <c r="AQ55" i="4" s="1"/>
  <c r="AS55" i="4"/>
  <c r="AT55" i="4" s="1"/>
  <c r="U56" i="9"/>
  <c r="V56" i="9" s="1"/>
  <c r="S57" i="9"/>
  <c r="U57" i="9" s="1"/>
  <c r="V57" i="9" s="1"/>
  <c r="AS57" i="8"/>
  <c r="AT57" i="8" s="1"/>
  <c r="AP57" i="8"/>
  <c r="AQ57" i="8" s="1"/>
  <c r="O60" i="3"/>
  <c r="AS59" i="1"/>
  <c r="AT59" i="1" s="1"/>
  <c r="AN60" i="1"/>
  <c r="AN61" i="1" s="1"/>
  <c r="AP59" i="1"/>
  <c r="AQ59" i="1" s="1"/>
  <c r="AI55" i="1"/>
  <c r="AJ55" i="1" s="1"/>
  <c r="AD57" i="1"/>
  <c r="AI54" i="1"/>
  <c r="AJ54" i="1" s="1"/>
  <c r="AF54" i="1"/>
  <c r="U50" i="5"/>
  <c r="AN56" i="5"/>
  <c r="AP56" i="5" s="1"/>
  <c r="AQ56" i="5" s="1"/>
  <c r="AP55" i="5"/>
  <c r="AQ55" i="5" s="1"/>
  <c r="O60" i="1"/>
  <c r="L56" i="5"/>
  <c r="V55" i="5"/>
  <c r="N55" i="5"/>
  <c r="O55" i="5" s="1"/>
  <c r="U49" i="7"/>
  <c r="V49" i="7" s="1"/>
  <c r="S51" i="7"/>
  <c r="S50" i="7"/>
  <c r="U50" i="7" s="1"/>
  <c r="AI55" i="7"/>
  <c r="AN59" i="7"/>
  <c r="N56" i="4"/>
  <c r="O56" i="4" s="1"/>
  <c r="V56" i="4"/>
  <c r="AS57" i="3"/>
  <c r="AT57" i="3" s="1"/>
  <c r="Z61" i="1"/>
  <c r="Z60" i="1"/>
  <c r="S57" i="2"/>
  <c r="L52" i="6"/>
  <c r="N51" i="6"/>
  <c r="O51" i="6" s="1"/>
  <c r="V54" i="1"/>
  <c r="N54" i="1"/>
  <c r="AP55" i="6"/>
  <c r="AQ55" i="6" s="1"/>
  <c r="AS55" i="6" s="1"/>
  <c r="Z59" i="10"/>
  <c r="AF59" i="1"/>
  <c r="AG59" i="1" s="1"/>
  <c r="AS49" i="10"/>
  <c r="AT49" i="10" s="1"/>
  <c r="AP49" i="10"/>
  <c r="AQ49" i="10" s="1"/>
  <c r="AN50" i="10"/>
  <c r="U60" i="2"/>
  <c r="V60" i="2" s="1"/>
  <c r="U59" i="1"/>
  <c r="V59" i="1" s="1"/>
  <c r="S60" i="1"/>
  <c r="U60" i="1" s="1"/>
  <c r="V60" i="1" s="1"/>
  <c r="U55" i="10"/>
  <c r="V55" i="10" s="1"/>
  <c r="AS53" i="6"/>
  <c r="AT53" i="6" s="1"/>
  <c r="V54" i="3"/>
  <c r="N54" i="3"/>
  <c r="AQ60" i="4"/>
  <c r="AI60" i="4"/>
  <c r="AJ60" i="4" s="1"/>
  <c r="AQ57" i="7"/>
  <c r="AD58" i="7"/>
  <c r="N60" i="9"/>
  <c r="AI50" i="7"/>
  <c r="AJ50" i="7" s="1"/>
  <c r="AF50" i="7"/>
  <c r="AG50" i="7" s="1"/>
  <c r="AF59" i="3"/>
  <c r="AG59" i="3" s="1"/>
  <c r="AI59" i="3"/>
  <c r="AJ59" i="3" s="1"/>
  <c r="AD60" i="3"/>
  <c r="AP59" i="3"/>
  <c r="AQ59" i="3" s="1"/>
  <c r="AF49" i="10"/>
  <c r="AG49" i="10" s="1"/>
  <c r="AD50" i="10"/>
  <c r="AD51" i="10" s="1"/>
  <c r="AI49" i="10"/>
  <c r="AJ49" i="10" s="1"/>
  <c r="N56" i="6"/>
  <c r="O56" i="6" s="1"/>
  <c r="AP51" i="8"/>
  <c r="AQ51" i="8" s="1"/>
  <c r="AS51" i="8"/>
  <c r="AT51" i="8" s="1"/>
  <c r="N56" i="7"/>
  <c r="O56" i="7" s="1"/>
  <c r="V56" i="7"/>
  <c r="V54" i="2"/>
  <c r="N54" i="2"/>
  <c r="O54" i="2" s="1"/>
  <c r="AF59" i="8"/>
  <c r="AD57" i="4"/>
  <c r="AI55" i="4"/>
  <c r="AJ55" i="4" s="1"/>
  <c r="Z57" i="2"/>
  <c r="V49" i="10"/>
  <c r="N49" i="10"/>
  <c r="O49" i="10" s="1"/>
  <c r="L50" i="10"/>
  <c r="L51" i="10" s="1"/>
  <c r="U51" i="10" s="1"/>
  <c r="Z54" i="3"/>
  <c r="AS57" i="2"/>
  <c r="AT57" i="2" s="1"/>
  <c r="L55" i="2"/>
  <c r="U55" i="2" s="1"/>
  <c r="AD60" i="8"/>
  <c r="S56" i="6"/>
  <c r="U56" i="6" s="1"/>
  <c r="V56" i="6" s="1"/>
  <c r="U55" i="6"/>
  <c r="V55" i="6" s="1"/>
  <c r="AN59" i="9"/>
  <c r="AN60" i="9" s="1"/>
  <c r="AI54" i="4"/>
  <c r="AJ54" i="4" s="1"/>
  <c r="AQ54" i="4"/>
  <c r="AF54" i="4"/>
  <c r="S51" i="9"/>
  <c r="U51" i="9" s="1"/>
  <c r="V51" i="9" s="1"/>
  <c r="U50" i="9"/>
  <c r="V50" i="9" s="1"/>
  <c r="S52" i="9"/>
  <c r="AN58" i="8"/>
  <c r="H61" i="3"/>
  <c r="U56" i="5"/>
  <c r="AS63" i="3"/>
  <c r="AT63" i="3" s="1"/>
  <c r="AG57" i="8"/>
  <c r="AI57" i="8" s="1"/>
  <c r="S51" i="5"/>
  <c r="AF56" i="7"/>
  <c r="AG56" i="7" s="1"/>
  <c r="AD63" i="2"/>
  <c r="AI61" i="2"/>
  <c r="AJ61" i="2" s="1"/>
  <c r="AF61" i="2"/>
  <c r="AG61" i="2" s="1"/>
  <c r="U55" i="7"/>
  <c r="V55" i="7" s="1"/>
  <c r="S56" i="7"/>
  <c r="U56" i="7" s="1"/>
  <c r="Z57" i="7"/>
  <c r="H59" i="6"/>
  <c r="O54" i="3"/>
  <c r="N59" i="9"/>
  <c r="O59" i="9" s="1"/>
  <c r="H59" i="10"/>
  <c r="Z50" i="5"/>
  <c r="Z51" i="5" s="1"/>
  <c r="AG49" i="5"/>
  <c r="AF49" i="5"/>
  <c r="O54" i="1"/>
  <c r="L55" i="1"/>
  <c r="Z60" i="9"/>
  <c r="AP56" i="6"/>
  <c r="AF54" i="2"/>
  <c r="AG54" i="2" s="1"/>
  <c r="AQ54" i="2"/>
  <c r="AI54" i="2"/>
  <c r="AJ54" i="2" s="1"/>
  <c r="AD55" i="2"/>
  <c r="AF60" i="1"/>
  <c r="AI60" i="1"/>
  <c r="AJ60" i="1" s="1"/>
  <c r="AD61" i="1"/>
  <c r="AF53" i="3"/>
  <c r="AG53" i="3" s="1"/>
  <c r="AD54" i="3"/>
  <c r="AD55" i="3" s="1"/>
  <c r="AI53" i="3"/>
  <c r="AJ53" i="3" s="1"/>
  <c r="AP53" i="3"/>
  <c r="AQ53" i="3" s="1"/>
  <c r="AN61" i="2"/>
  <c r="AN56" i="10"/>
  <c r="AN57" i="10" s="1"/>
  <c r="AP55" i="10"/>
  <c r="AQ55" i="10" s="1"/>
  <c r="AS55" i="10" s="1"/>
  <c r="AP56" i="7"/>
  <c r="AQ56" i="7" s="1"/>
  <c r="AS56" i="7" s="1"/>
  <c r="L61" i="3"/>
  <c r="Z52" i="8"/>
  <c r="H53" i="6"/>
  <c r="S57" i="10"/>
  <c r="AN52" i="8"/>
  <c r="V50" i="7"/>
  <c r="N50" i="7"/>
  <c r="O50" i="7" s="1"/>
  <c r="Z51" i="7"/>
  <c r="L55" i="3"/>
  <c r="S53" i="10"/>
  <c r="V51" i="8"/>
  <c r="N51" i="8"/>
  <c r="O51" i="8" s="1"/>
  <c r="AS56" i="9" l="1"/>
  <c r="S61" i="1"/>
  <c r="Z53" i="5"/>
  <c r="AF51" i="5"/>
  <c r="AG51" i="5" s="1"/>
  <c r="AI56" i="7"/>
  <c r="AT56" i="7"/>
  <c r="AN58" i="10"/>
  <c r="AN59" i="10"/>
  <c r="AS61" i="1"/>
  <c r="AT61" i="1" s="1"/>
  <c r="AN63" i="1"/>
  <c r="AP61" i="1"/>
  <c r="S58" i="10"/>
  <c r="S59" i="10" s="1"/>
  <c r="U51" i="5"/>
  <c r="V51" i="5" s="1"/>
  <c r="S53" i="5"/>
  <c r="U52" i="9"/>
  <c r="V52" i="9" s="1"/>
  <c r="S54" i="9"/>
  <c r="Z63" i="1"/>
  <c r="AF57" i="9"/>
  <c r="AG57" i="9" s="1"/>
  <c r="AP57" i="9"/>
  <c r="AQ57" i="9" s="1"/>
  <c r="AP55" i="1"/>
  <c r="AQ55" i="1" s="1"/>
  <c r="AN57" i="1"/>
  <c r="AS55" i="1"/>
  <c r="AT55" i="1" s="1"/>
  <c r="Z63" i="3"/>
  <c r="AS63" i="4"/>
  <c r="AT63" i="4"/>
  <c r="AP63" i="4"/>
  <c r="AG59" i="8"/>
  <c r="AI59" i="8" s="1"/>
  <c r="AF54" i="3"/>
  <c r="AG54" i="3" s="1"/>
  <c r="AI54" i="3"/>
  <c r="AJ54" i="3" s="1"/>
  <c r="AP54" i="3"/>
  <c r="AQ54" i="3" s="1"/>
  <c r="AD57" i="2"/>
  <c r="AI55" i="2"/>
  <c r="AJ55" i="2" s="1"/>
  <c r="AF55" i="2"/>
  <c r="AG55" i="2" s="1"/>
  <c r="AP55" i="2"/>
  <c r="AQ55" i="2" s="1"/>
  <c r="N55" i="1"/>
  <c r="O55" i="1" s="1"/>
  <c r="L56" i="1"/>
  <c r="S57" i="7"/>
  <c r="N50" i="10"/>
  <c r="O50" i="10" s="1"/>
  <c r="AP50" i="10"/>
  <c r="AS50" i="10"/>
  <c r="AT50" i="10" s="1"/>
  <c r="AN51" i="10"/>
  <c r="AN57" i="5"/>
  <c r="AI57" i="1"/>
  <c r="AJ57" i="1" s="1"/>
  <c r="S58" i="9"/>
  <c r="AF56" i="6"/>
  <c r="AG56" i="6" s="1"/>
  <c r="AI56" i="6" s="1"/>
  <c r="AQ56" i="6"/>
  <c r="AS56" i="6" s="1"/>
  <c r="Z58" i="5"/>
  <c r="Z59" i="5" s="1"/>
  <c r="AF57" i="5"/>
  <c r="AG57" i="5" s="1"/>
  <c r="N62" i="1"/>
  <c r="O62" i="1" s="1"/>
  <c r="U62" i="1"/>
  <c r="V62" i="1" s="1"/>
  <c r="AF51" i="9"/>
  <c r="AG51" i="9" s="1"/>
  <c r="AI51" i="9"/>
  <c r="AJ51" i="9" s="1"/>
  <c r="AP51" i="9"/>
  <c r="AQ51" i="9" s="1"/>
  <c r="AG54" i="1"/>
  <c r="AG54" i="4"/>
  <c r="AS54" i="9"/>
  <c r="AT54" i="9" s="1"/>
  <c r="L57" i="10"/>
  <c r="U57" i="10" s="1"/>
  <c r="S61" i="3"/>
  <c r="AI63" i="4"/>
  <c r="AJ63" i="4" s="1"/>
  <c r="AQ63" i="4"/>
  <c r="N58" i="7"/>
  <c r="O58" i="7" s="1"/>
  <c r="AP61" i="2"/>
  <c r="AQ61" i="2" s="1"/>
  <c r="AS61" i="2"/>
  <c r="AT61" i="2" s="1"/>
  <c r="AN63" i="2"/>
  <c r="Z58" i="7"/>
  <c r="Z59" i="7" s="1"/>
  <c r="V51" i="10"/>
  <c r="N51" i="10"/>
  <c r="O51" i="10" s="1"/>
  <c r="L52" i="10"/>
  <c r="L53" i="10" s="1"/>
  <c r="U51" i="6"/>
  <c r="V51" i="6" s="1"/>
  <c r="S53" i="6"/>
  <c r="AI55" i="5"/>
  <c r="V62" i="4"/>
  <c r="N62" i="4"/>
  <c r="O62" i="4" s="1"/>
  <c r="U55" i="4"/>
  <c r="V55" i="4" s="1"/>
  <c r="S57" i="4"/>
  <c r="U57" i="4" s="1"/>
  <c r="V57" i="4" s="1"/>
  <c r="N51" i="5"/>
  <c r="O51" i="5" s="1"/>
  <c r="L52" i="5"/>
  <c r="L53" i="5" s="1"/>
  <c r="AI54" i="8"/>
  <c r="AJ54" i="8" s="1"/>
  <c r="V54" i="8"/>
  <c r="N54" i="8"/>
  <c r="O54" i="8" s="1"/>
  <c r="AG50" i="5"/>
  <c r="AF50" i="5"/>
  <c r="H62" i="3"/>
  <c r="H63" i="3" s="1"/>
  <c r="S57" i="6"/>
  <c r="L56" i="2"/>
  <c r="V55" i="2"/>
  <c r="N55" i="2"/>
  <c r="O55" i="2" s="1"/>
  <c r="Z55" i="3"/>
  <c r="AF55" i="3" s="1"/>
  <c r="AQ50" i="10"/>
  <c r="AI50" i="10"/>
  <c r="AJ50" i="10" s="1"/>
  <c r="AF50" i="10"/>
  <c r="AG50" i="10" s="1"/>
  <c r="AF60" i="4"/>
  <c r="AG60" i="4" s="1"/>
  <c r="U50" i="10"/>
  <c r="V50" i="10" s="1"/>
  <c r="N52" i="6"/>
  <c r="O52" i="6" s="1"/>
  <c r="U52" i="6"/>
  <c r="V52" i="6" s="1"/>
  <c r="AG60" i="1"/>
  <c r="V56" i="5"/>
  <c r="N56" i="5"/>
  <c r="O56" i="5" s="1"/>
  <c r="AS55" i="5"/>
  <c r="AT55" i="5" s="1"/>
  <c r="AP57" i="4"/>
  <c r="AQ57" i="4" s="1"/>
  <c r="AS57" i="4"/>
  <c r="AT57" i="4" s="1"/>
  <c r="H57" i="3"/>
  <c r="S55" i="3"/>
  <c r="AI50" i="6"/>
  <c r="AJ50" i="6" s="1"/>
  <c r="AF50" i="6"/>
  <c r="AG50" i="6" s="1"/>
  <c r="AP50" i="6"/>
  <c r="AQ50" i="6" s="1"/>
  <c r="AD51" i="6"/>
  <c r="Z55" i="4"/>
  <c r="V50" i="5"/>
  <c r="N50" i="5"/>
  <c r="O50" i="5" s="1"/>
  <c r="AP50" i="5"/>
  <c r="AQ50" i="5" s="1"/>
  <c r="AS50" i="5"/>
  <c r="AT50" i="5" s="1"/>
  <c r="AN51" i="5"/>
  <c r="Z61" i="4"/>
  <c r="AD58" i="9"/>
  <c r="AS54" i="1"/>
  <c r="AT54" i="1" s="1"/>
  <c r="AP54" i="1"/>
  <c r="AQ54" i="1" s="1"/>
  <c r="V53" i="9"/>
  <c r="U53" i="9"/>
  <c r="N53" i="9"/>
  <c r="O53" i="9" s="1"/>
  <c r="H63" i="2"/>
  <c r="H63" i="1"/>
  <c r="Z60" i="8"/>
  <c r="L59" i="7"/>
  <c r="N58" i="6"/>
  <c r="O58" i="6" s="1"/>
  <c r="AQ53" i="7"/>
  <c r="AI53" i="7"/>
  <c r="AJ53" i="7"/>
  <c r="Z53" i="7"/>
  <c r="AF53" i="7" s="1"/>
  <c r="AD63" i="1"/>
  <c r="AQ61" i="1"/>
  <c r="AI61" i="1"/>
  <c r="AJ61" i="1" s="1"/>
  <c r="AF61" i="1"/>
  <c r="AG61" i="1" s="1"/>
  <c r="AI63" i="2"/>
  <c r="AJ63" i="2" s="1"/>
  <c r="AF63" i="2"/>
  <c r="AG63" i="2" s="1"/>
  <c r="AF51" i="10"/>
  <c r="AG51" i="10" s="1"/>
  <c r="AD53" i="10"/>
  <c r="AI51" i="10"/>
  <c r="AJ51" i="10" s="1"/>
  <c r="AF57" i="7"/>
  <c r="AG57" i="7" s="1"/>
  <c r="U51" i="7"/>
  <c r="V51" i="7" s="1"/>
  <c r="S53" i="7"/>
  <c r="U53" i="7" s="1"/>
  <c r="V53" i="7" s="1"/>
  <c r="N63" i="1"/>
  <c r="AF56" i="10"/>
  <c r="AG56" i="10" s="1"/>
  <c r="AI56" i="10" s="1"/>
  <c r="AG55" i="1"/>
  <c r="Z57" i="1"/>
  <c r="AF57" i="1" s="1"/>
  <c r="L59" i="8"/>
  <c r="L60" i="8" s="1"/>
  <c r="N58" i="8"/>
  <c r="O58" i="8" s="1"/>
  <c r="U58" i="8"/>
  <c r="V58" i="8" s="1"/>
  <c r="V56" i="10"/>
  <c r="N56" i="10"/>
  <c r="O56" i="10" s="1"/>
  <c r="N53" i="7"/>
  <c r="O53" i="7" s="1"/>
  <c r="L56" i="3"/>
  <c r="L57" i="3" s="1"/>
  <c r="N55" i="3"/>
  <c r="O55" i="3" s="1"/>
  <c r="Z54" i="8"/>
  <c r="AI55" i="3"/>
  <c r="AJ55" i="3" s="1"/>
  <c r="AD57" i="3"/>
  <c r="AP55" i="3"/>
  <c r="AQ55" i="3" s="1"/>
  <c r="AN54" i="8"/>
  <c r="AS52" i="8"/>
  <c r="AT52" i="8" s="1"/>
  <c r="AP52" i="8"/>
  <c r="AQ52" i="8" s="1"/>
  <c r="L63" i="3"/>
  <c r="L62" i="3"/>
  <c r="N61" i="3"/>
  <c r="O61" i="3" s="1"/>
  <c r="AP56" i="10"/>
  <c r="AQ56" i="10" s="1"/>
  <c r="AS56" i="10" s="1"/>
  <c r="AN59" i="8"/>
  <c r="AN60" i="8" s="1"/>
  <c r="AP58" i="8"/>
  <c r="AQ58" i="8" s="1"/>
  <c r="AS58" i="8"/>
  <c r="AT58" i="8" s="1"/>
  <c r="AI57" i="4"/>
  <c r="AJ57" i="4" s="1"/>
  <c r="AI60" i="3"/>
  <c r="AJ60" i="3" s="1"/>
  <c r="AF60" i="3"/>
  <c r="AG60" i="3" s="1"/>
  <c r="AP60" i="3"/>
  <c r="AQ60" i="3" s="1"/>
  <c r="AD61" i="3"/>
  <c r="AD59" i="7"/>
  <c r="AP59" i="7" s="1"/>
  <c r="S63" i="1"/>
  <c r="U63" i="1" s="1"/>
  <c r="V63" i="1" s="1"/>
  <c r="U61" i="1"/>
  <c r="V61" i="1" s="1"/>
  <c r="L53" i="6"/>
  <c r="L57" i="5"/>
  <c r="AP60" i="1"/>
  <c r="AQ60" i="1" s="1"/>
  <c r="AS60" i="1"/>
  <c r="AT60" i="1" s="1"/>
  <c r="AD57" i="6"/>
  <c r="AG56" i="5"/>
  <c r="AS56" i="5" s="1"/>
  <c r="AF56" i="5"/>
  <c r="AD52" i="9"/>
  <c r="L63" i="4"/>
  <c r="S55" i="1"/>
  <c r="AD57" i="10"/>
  <c r="L62" i="2"/>
  <c r="V61" i="2"/>
  <c r="N61" i="2"/>
  <c r="O61" i="2" s="1"/>
  <c r="AT56" i="9"/>
  <c r="AI56" i="9"/>
  <c r="AF52" i="8"/>
  <c r="AG52" i="8" s="1"/>
  <c r="U63" i="4"/>
  <c r="L54" i="9"/>
  <c r="N53" i="8"/>
  <c r="O53" i="8" s="1"/>
  <c r="U53" i="8"/>
  <c r="V53" i="8" s="1"/>
  <c r="N52" i="7"/>
  <c r="O52" i="7" s="1"/>
  <c r="U52" i="7"/>
  <c r="V52" i="7" s="1"/>
  <c r="AP58" i="7"/>
  <c r="AQ58" i="7" s="1"/>
  <c r="L59" i="6"/>
  <c r="AN59" i="6"/>
  <c r="AF51" i="7"/>
  <c r="AG51" i="7" s="1"/>
  <c r="AS57" i="9" l="1"/>
  <c r="AT57" i="9" s="1"/>
  <c r="AI57" i="7"/>
  <c r="AS57" i="7"/>
  <c r="AT57" i="7" s="1"/>
  <c r="N60" i="8"/>
  <c r="O60" i="8" s="1"/>
  <c r="U60" i="8"/>
  <c r="V60" i="8" s="1"/>
  <c r="N53" i="5"/>
  <c r="O53" i="5" s="1"/>
  <c r="V62" i="2"/>
  <c r="N62" i="2"/>
  <c r="O62" i="2" s="1"/>
  <c r="AF61" i="3"/>
  <c r="AG61" i="3" s="1"/>
  <c r="AD63" i="3"/>
  <c r="AI61" i="3"/>
  <c r="AJ61" i="3" s="1"/>
  <c r="AP61" i="3"/>
  <c r="AQ61" i="3" s="1"/>
  <c r="N57" i="3"/>
  <c r="N56" i="2"/>
  <c r="O56" i="2" s="1"/>
  <c r="V56" i="2"/>
  <c r="N53" i="10"/>
  <c r="O53" i="10" s="1"/>
  <c r="AG59" i="5"/>
  <c r="AF59" i="5"/>
  <c r="AP57" i="1"/>
  <c r="AQ57" i="1" s="1"/>
  <c r="AS57" i="1"/>
  <c r="AT57" i="1" s="1"/>
  <c r="L63" i="2"/>
  <c r="AD58" i="10"/>
  <c r="AP58" i="10" s="1"/>
  <c r="AF57" i="10"/>
  <c r="AG57" i="10" s="1"/>
  <c r="AI57" i="10" s="1"/>
  <c r="AI52" i="9"/>
  <c r="AJ52" i="9" s="1"/>
  <c r="AF52" i="9"/>
  <c r="AG52" i="9" s="1"/>
  <c r="AD54" i="9"/>
  <c r="AP52" i="9"/>
  <c r="AQ52" i="9" s="1"/>
  <c r="AD58" i="6"/>
  <c r="AD59" i="6" s="1"/>
  <c r="AP59" i="6" s="1"/>
  <c r="AF57" i="6"/>
  <c r="AG57" i="6" s="1"/>
  <c r="AI57" i="6" s="1"/>
  <c r="AP57" i="6"/>
  <c r="AQ57" i="6" s="1"/>
  <c r="AS57" i="6" s="1"/>
  <c r="AS59" i="8"/>
  <c r="AT59" i="8" s="1"/>
  <c r="AP59" i="8"/>
  <c r="AQ59" i="8" s="1"/>
  <c r="U56" i="3"/>
  <c r="V56" i="3" s="1"/>
  <c r="N56" i="3"/>
  <c r="O56" i="3" s="1"/>
  <c r="AG57" i="1"/>
  <c r="AI63" i="1"/>
  <c r="AJ63" i="1" s="1"/>
  <c r="AF63" i="1"/>
  <c r="O63" i="1"/>
  <c r="U55" i="3"/>
  <c r="V55" i="3" s="1"/>
  <c r="S57" i="3"/>
  <c r="U57" i="3" s="1"/>
  <c r="V57" i="3" s="1"/>
  <c r="Z57" i="3"/>
  <c r="AG55" i="3"/>
  <c r="L57" i="2"/>
  <c r="N52" i="10"/>
  <c r="O52" i="10" s="1"/>
  <c r="U52" i="10"/>
  <c r="V52" i="10"/>
  <c r="AS63" i="2"/>
  <c r="AT63" i="2"/>
  <c r="AP63" i="2"/>
  <c r="AQ63" i="2" s="1"/>
  <c r="U61" i="3"/>
  <c r="V61" i="3" s="1"/>
  <c r="S63" i="3"/>
  <c r="U63" i="3" s="1"/>
  <c r="AN58" i="5"/>
  <c r="AP58" i="5" s="1"/>
  <c r="AQ58" i="5" s="1"/>
  <c r="AP57" i="5"/>
  <c r="AQ57" i="5" s="1"/>
  <c r="AS57" i="5" s="1"/>
  <c r="U57" i="7"/>
  <c r="V57" i="7" s="1"/>
  <c r="S59" i="7"/>
  <c r="U59" i="7" s="1"/>
  <c r="V59" i="7" s="1"/>
  <c r="S58" i="7"/>
  <c r="U58" i="7" s="1"/>
  <c r="V58" i="7" s="1"/>
  <c r="U54" i="9"/>
  <c r="V54" i="9" s="1"/>
  <c r="AS54" i="8"/>
  <c r="AT54" i="8" s="1"/>
  <c r="AP54" i="8"/>
  <c r="AQ54" i="8" s="1"/>
  <c r="U58" i="9"/>
  <c r="V58" i="9" s="1"/>
  <c r="S59" i="9"/>
  <c r="U59" i="9" s="1"/>
  <c r="V59" i="9" s="1"/>
  <c r="U53" i="10"/>
  <c r="V53" i="10" s="1"/>
  <c r="U55" i="1"/>
  <c r="V55" i="1" s="1"/>
  <c r="S57" i="1"/>
  <c r="L58" i="5"/>
  <c r="V57" i="5"/>
  <c r="N57" i="5"/>
  <c r="O57" i="5" s="1"/>
  <c r="L59" i="5"/>
  <c r="U57" i="5"/>
  <c r="AF53" i="10"/>
  <c r="AG53" i="10" s="1"/>
  <c r="AI53" i="10"/>
  <c r="AJ53" i="10" s="1"/>
  <c r="N59" i="7"/>
  <c r="O59" i="7" s="1"/>
  <c r="AF58" i="9"/>
  <c r="AG58" i="9" s="1"/>
  <c r="AD59" i="9"/>
  <c r="AP58" i="9"/>
  <c r="AQ58" i="9" s="1"/>
  <c r="Z57" i="4"/>
  <c r="AF55" i="4"/>
  <c r="AG55" i="4" s="1"/>
  <c r="O57" i="3"/>
  <c r="S58" i="6"/>
  <c r="U58" i="6" s="1"/>
  <c r="V58" i="6" s="1"/>
  <c r="U57" i="6"/>
  <c r="V57" i="6" s="1"/>
  <c r="S59" i="6"/>
  <c r="U59" i="6" s="1"/>
  <c r="V59" i="6" s="1"/>
  <c r="U53" i="6"/>
  <c r="L58" i="10"/>
  <c r="L59" i="10" s="1"/>
  <c r="V57" i="10"/>
  <c r="N57" i="10"/>
  <c r="O57" i="10" s="1"/>
  <c r="AF58" i="5"/>
  <c r="AG58" i="5" s="1"/>
  <c r="U56" i="1"/>
  <c r="V56" i="1"/>
  <c r="N56" i="1"/>
  <c r="O56" i="1" s="1"/>
  <c r="AF57" i="2"/>
  <c r="AG57" i="2" s="1"/>
  <c r="AI57" i="2"/>
  <c r="AJ57" i="2" s="1"/>
  <c r="AP57" i="2"/>
  <c r="AQ57" i="2" s="1"/>
  <c r="AS63" i="1"/>
  <c r="AT63" i="1" s="1"/>
  <c r="AP63" i="1"/>
  <c r="AQ63" i="1" s="1"/>
  <c r="AP57" i="10"/>
  <c r="AQ57" i="10" s="1"/>
  <c r="AS57" i="10" s="1"/>
  <c r="N63" i="3"/>
  <c r="O63" i="3" s="1"/>
  <c r="V63" i="3"/>
  <c r="N59" i="8"/>
  <c r="O59" i="8" s="1"/>
  <c r="U59" i="8"/>
  <c r="V59" i="8" s="1"/>
  <c r="AN53" i="5"/>
  <c r="AS51" i="5"/>
  <c r="AT51" i="5" s="1"/>
  <c r="AP51" i="5"/>
  <c r="AQ51" i="5" s="1"/>
  <c r="N52" i="5"/>
  <c r="O52" i="5" s="1"/>
  <c r="U52" i="5"/>
  <c r="V52" i="5" s="1"/>
  <c r="N59" i="6"/>
  <c r="O59" i="6" s="1"/>
  <c r="N54" i="9"/>
  <c r="O54" i="9" s="1"/>
  <c r="V63" i="4"/>
  <c r="N63" i="4"/>
  <c r="O63" i="4" s="1"/>
  <c r="AT56" i="5"/>
  <c r="AI56" i="5"/>
  <c r="N53" i="6"/>
  <c r="O53" i="6" s="1"/>
  <c r="V53" i="6"/>
  <c r="AF59" i="7"/>
  <c r="AG59" i="7" s="1"/>
  <c r="AQ59" i="7"/>
  <c r="AP60" i="8"/>
  <c r="AQ60" i="8" s="1"/>
  <c r="AS60" i="8"/>
  <c r="AT60" i="8" s="1"/>
  <c r="N62" i="3"/>
  <c r="U62" i="3"/>
  <c r="V62" i="3"/>
  <c r="AI57" i="3"/>
  <c r="AJ57" i="3" s="1"/>
  <c r="AF57" i="3"/>
  <c r="AP57" i="3"/>
  <c r="AQ57" i="3" s="1"/>
  <c r="AG53" i="7"/>
  <c r="AG61" i="4"/>
  <c r="Z63" i="4"/>
  <c r="AF61" i="4"/>
  <c r="AF51" i="6"/>
  <c r="AG51" i="6" s="1"/>
  <c r="AD53" i="6"/>
  <c r="AI51" i="6"/>
  <c r="AJ51" i="6" s="1"/>
  <c r="AP51" i="6"/>
  <c r="AQ51" i="6" s="1"/>
  <c r="O62" i="3"/>
  <c r="AF54" i="8"/>
  <c r="AG54" i="8" s="1"/>
  <c r="AI57" i="5"/>
  <c r="AT57" i="5"/>
  <c r="AN53" i="10"/>
  <c r="AS51" i="10"/>
  <c r="AT51" i="10" s="1"/>
  <c r="AP51" i="10"/>
  <c r="AQ51" i="10" s="1"/>
  <c r="AF58" i="7"/>
  <c r="AG58" i="7" s="1"/>
  <c r="AF60" i="8"/>
  <c r="AG60" i="8" s="1"/>
  <c r="AI60" i="8" s="1"/>
  <c r="L57" i="1"/>
  <c r="AI57" i="9"/>
  <c r="AG63" i="1"/>
  <c r="U53" i="5"/>
  <c r="V53" i="5" s="1"/>
  <c r="U58" i="10"/>
  <c r="AF53" i="5"/>
  <c r="AG53" i="5" s="1"/>
  <c r="AD59" i="10" l="1"/>
  <c r="AS58" i="9"/>
  <c r="U57" i="1"/>
  <c r="AN59" i="5"/>
  <c r="AP59" i="5" s="1"/>
  <c r="AQ59" i="5" s="1"/>
  <c r="AS59" i="5" s="1"/>
  <c r="AT59" i="5" s="1"/>
  <c r="AI59" i="7"/>
  <c r="AI58" i="5"/>
  <c r="AF63" i="4"/>
  <c r="AG63" i="4" s="1"/>
  <c r="N59" i="10"/>
  <c r="O59" i="10" s="1"/>
  <c r="AT58" i="9"/>
  <c r="AI58" i="9"/>
  <c r="AI59" i="5"/>
  <c r="AF53" i="6"/>
  <c r="AG53" i="6" s="1"/>
  <c r="AI53" i="6"/>
  <c r="AJ53" i="6" s="1"/>
  <c r="AP53" i="6"/>
  <c r="AQ53" i="6" s="1"/>
  <c r="AF59" i="9"/>
  <c r="AG59" i="9" s="1"/>
  <c r="AP59" i="9"/>
  <c r="AQ59" i="9" s="1"/>
  <c r="S60" i="9"/>
  <c r="U60" i="9" s="1"/>
  <c r="V60" i="9" s="1"/>
  <c r="AG57" i="3"/>
  <c r="AQ59" i="6"/>
  <c r="AS59" i="6" s="1"/>
  <c r="AF59" i="6"/>
  <c r="AG59" i="6" s="1"/>
  <c r="AI59" i="6" s="1"/>
  <c r="AF58" i="10"/>
  <c r="AG58" i="10" s="1"/>
  <c r="AI58" i="10" s="1"/>
  <c r="AQ58" i="10"/>
  <c r="AS58" i="10" s="1"/>
  <c r="N59" i="5"/>
  <c r="O59" i="5" s="1"/>
  <c r="U59" i="5"/>
  <c r="V59" i="5" s="1"/>
  <c r="AI58" i="7"/>
  <c r="AS59" i="7"/>
  <c r="AT59" i="7" s="1"/>
  <c r="AF57" i="4"/>
  <c r="AG57" i="4" s="1"/>
  <c r="AS58" i="5"/>
  <c r="AT58" i="5" s="1"/>
  <c r="AP53" i="5"/>
  <c r="AQ53" i="5" s="1"/>
  <c r="AS53" i="5"/>
  <c r="AT53" i="5" s="1"/>
  <c r="AF59" i="10"/>
  <c r="AG59" i="10" s="1"/>
  <c r="AI59" i="10" s="1"/>
  <c r="AF63" i="3"/>
  <c r="AG63" i="3" s="1"/>
  <c r="AI63" i="3"/>
  <c r="AJ63" i="3" s="1"/>
  <c r="AP63" i="3"/>
  <c r="AQ63" i="3" s="1"/>
  <c r="U59" i="10"/>
  <c r="V59" i="10" s="1"/>
  <c r="V57" i="1"/>
  <c r="N57" i="1"/>
  <c r="O57" i="1" s="1"/>
  <c r="AS53" i="10"/>
  <c r="AT53" i="10" s="1"/>
  <c r="AP53" i="10"/>
  <c r="AQ53" i="10" s="1"/>
  <c r="V58" i="10"/>
  <c r="N58" i="10"/>
  <c r="O58" i="10" s="1"/>
  <c r="AD60" i="9"/>
  <c r="N58" i="5"/>
  <c r="O58" i="5" s="1"/>
  <c r="U58" i="5"/>
  <c r="V58" i="5" s="1"/>
  <c r="AP59" i="10"/>
  <c r="AQ59" i="10" s="1"/>
  <c r="AS59" i="10" s="1"/>
  <c r="N57" i="2"/>
  <c r="O57" i="2" s="1"/>
  <c r="U57" i="2"/>
  <c r="V57" i="2" s="1"/>
  <c r="AF58" i="6"/>
  <c r="AG58" i="6" s="1"/>
  <c r="AI58" i="6" s="1"/>
  <c r="AP58" i="6"/>
  <c r="AQ58" i="6" s="1"/>
  <c r="AS58" i="6" s="1"/>
  <c r="AI54" i="9"/>
  <c r="AJ54" i="9" s="1"/>
  <c r="AF54" i="9"/>
  <c r="AG54" i="9" s="1"/>
  <c r="AP54" i="9"/>
  <c r="AQ54" i="9" s="1"/>
  <c r="N63" i="2"/>
  <c r="O63" i="2" s="1"/>
  <c r="U63" i="2"/>
  <c r="V63" i="2" s="1"/>
  <c r="AS58" i="7"/>
  <c r="AT58" i="7" s="1"/>
  <c r="AS59" i="9" l="1"/>
  <c r="AT59" i="9" s="1"/>
  <c r="AI59" i="9"/>
  <c r="AF60" i="9"/>
  <c r="AG60" i="9" s="1"/>
  <c r="AP60" i="9"/>
  <c r="AQ60" i="9" s="1"/>
  <c r="AS60" i="9" l="1"/>
  <c r="AT60" i="9"/>
  <c r="AI60" i="9"/>
</calcChain>
</file>

<file path=xl/comments1.xml><?xml version="1.0" encoding="utf-8"?>
<comments xmlns="http://schemas.openxmlformats.org/spreadsheetml/2006/main">
  <authors>
    <author>Marc Abramovitz</author>
  </authors>
  <commentLis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  <author>David Savage</author>
  </authors>
  <commentLis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6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effective Jan 1 2016, customers &lt; 1,500kwh per montrh exempt.
Effective 31 Mar 2018, all customers exempt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  <author>David Savage</author>
  </authors>
  <commentLis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6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effective Jan 1 2016, customers &lt; 1,500kwh per montrh exempt.
Effective 31 Mar 2018, all customers exempt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  <author>David Savage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effective Jan 1 2016, customers &lt; 1,500kwh per montrh exempt.
Effective 31 Mar 2018, all customers exempt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</commentList>
</comments>
</file>

<file path=xl/sharedStrings.xml><?xml version="1.0" encoding="utf-8"?>
<sst xmlns="http://schemas.openxmlformats.org/spreadsheetml/2006/main" count="1611" uniqueCount="104">
  <si>
    <t>File Number:</t>
  </si>
  <si>
    <t>Exhibit:</t>
  </si>
  <si>
    <t>Tab:</t>
  </si>
  <si>
    <t>Schedule:</t>
  </si>
  <si>
    <t>Page:</t>
  </si>
  <si>
    <t>Date:</t>
  </si>
  <si>
    <t>Appendix 2-W : Bill Impacts</t>
  </si>
  <si>
    <t>Bill Impacts - These will need to be completed once source of rates are determined</t>
  </si>
  <si>
    <t>Customer Class:</t>
  </si>
  <si>
    <t>Residential</t>
  </si>
  <si>
    <t>TOU / non-TOU:</t>
  </si>
  <si>
    <t>TOU</t>
  </si>
  <si>
    <t>Consumption</t>
  </si>
  <si>
    <t xml:space="preserve"> kWh</t>
  </si>
  <si>
    <t>2014 Rates</t>
  </si>
  <si>
    <t>2015 Rates</t>
  </si>
  <si>
    <t>2015 v 2014</t>
  </si>
  <si>
    <t>2016 Proposed Rates</t>
  </si>
  <si>
    <t>2016 v 2015</t>
  </si>
  <si>
    <t>2017 Actual Rates</t>
  </si>
  <si>
    <t>2018 Proposed Rates</t>
  </si>
  <si>
    <t>2018 v 2017</t>
  </si>
  <si>
    <t>V 2018 Interim Rates</t>
  </si>
  <si>
    <t>2019 Proposed Rates</t>
  </si>
  <si>
    <t>2019 v 2018</t>
  </si>
  <si>
    <t>V 2019 Interim Rates</t>
  </si>
  <si>
    <t>2018 Interim Rates</t>
  </si>
  <si>
    <t>2019 Interim Rates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</si>
  <si>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</si>
  <si>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</si>
  <si>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</si>
  <si>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</si>
  <si>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</si>
  <si>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</si>
  <si>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</si>
  <si>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</si>
  <si>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</si>
  <si>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Rider</t>
  </si>
  <si>
    <t>Stranded Meter Rate Rider</t>
  </si>
  <si>
    <t>per kWh</t>
  </si>
  <si>
    <t>Distribution Volumetric Rate</t>
  </si>
  <si>
    <t>2015 Oct-Dec Recovery</t>
  </si>
  <si>
    <t>Sub-Total A (excluding pass through)</t>
  </si>
  <si>
    <t>Deferral &amp; Variance Accounts Disposition Rate Rider (2017)</t>
  </si>
  <si>
    <t>Global Adjustment Disposition Rate Rider (2017) (non-RPP Customers)</t>
  </si>
  <si>
    <t>Deferral &amp; Variance Accounts Disposition Rate Rider (2015)</t>
  </si>
  <si>
    <t>Global Adjustment Disposition Rate Rider (2015) (non-RPP Customers)</t>
  </si>
  <si>
    <t>Deferral &amp; Variance Accounts Disposition Rate Rider for Group 2 DVAs (2015)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</si>
  <si>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</si>
  <si>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</si>
  <si>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</si>
  <si>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</si>
  <si>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</si>
  <si>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</si>
  <si>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</si>
  <si>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</si>
  <si>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</si>
  <si>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Ontario Electricity Support Program (OESP)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</si>
  <si>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</si>
  <si>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</si>
  <si>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</si>
  <si>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</si>
  <si>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</si>
  <si>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</si>
  <si>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</si>
  <si>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</si>
  <si>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</si>
  <si>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</si>
  <si>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</si>
  <si>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</si>
  <si>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</si>
  <si>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</si>
  <si>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</si>
  <si>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t>Effective cost of Line Loss per kWh</t>
  </si>
  <si>
    <t>Distribution excluding Rate Riders</t>
  </si>
  <si>
    <t>"Regular" Distribution Rates only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</si>
  <si>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</si>
  <si>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</si>
  <si>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</si>
  <si>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</si>
  <si>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</si>
  <si>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</si>
  <si>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</si>
  <si>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</si>
  <si>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</si>
  <si>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</si>
  <si>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</si>
  <si>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Loss Factor Volume</t>
  </si>
  <si>
    <t xml:space="preserve">GS &lt; 50 KW </t>
  </si>
  <si>
    <t>Residential - RPP</t>
  </si>
  <si>
    <t xml:space="preserve">GS 50 To 999 KW </t>
  </si>
  <si>
    <t xml:space="preserve"> KW</t>
  </si>
  <si>
    <t>per kW</t>
  </si>
  <si>
    <t>Global Adjustment Disposition Rate Rider (2017)</t>
  </si>
  <si>
    <t xml:space="preserve">Global Adjustment Disposition Rate Rider (2015) </t>
  </si>
  <si>
    <t>kWHs incl Loss Factor</t>
  </si>
  <si>
    <t>General Service 1,000 To 4,999 KW</t>
  </si>
  <si>
    <t xml:space="preserve">Global Adjustment Disposition Rate Rider (2017) </t>
  </si>
  <si>
    <t>Large User  (&gt; 5,000 KW)</t>
  </si>
  <si>
    <t>Street Lighting</t>
  </si>
  <si>
    <t>KW Volume</t>
  </si>
  <si>
    <t xml:space="preserve">Unmetered Scattered Load </t>
  </si>
  <si>
    <t>Sentinel Lighting</t>
  </si>
  <si>
    <t>EB-2014-0101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</si>
</sst>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;[Red]\(0.000\)%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&quot;$&quot;#,##0.00\ ;[Red]&quot;$&quot;\(#,##0.00\)"/>
    <numFmt numFmtId="168" formatCode="0.0%"/>
    <numFmt numFmtId="169" formatCode="&quot;$&quot;#,##0.0000\ ;[Red]&quot;$&quot;\(#,##0.0000\)"/>
    <numFmt numFmtId="170" formatCode="&quot;$&quot;#,##0\ ;[Red]&quot;$&quot;\(#,##0\)"/>
    <numFmt numFmtId="171" formatCode="#,##0\ ;[Red]\(#,##0\)"/>
    <numFmt numFmtId="172" formatCode="&quot;$&quot;#,##0.0\ ;[Red]&quot;$&quot;\(#,##0.0\)"/>
    <numFmt numFmtId="173" formatCode="#,##0.0\ ;[Red]\(#,##0.0\)"/>
    <numFmt numFmtId="174" formatCode="#,##0.00\ ;[Red]\(#,##0.00\)"/>
    <numFmt numFmtId="175" formatCode="_-* #,##0.0_-;\-* #,##0.0_-;_-* &quot;-&quot;??_-;_-@_-"/>
  </numFmts>
  <fonts count="2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6">
    <xf numFmtId="0" fontId="0" fillId="0" borderId="0" xfId="0"/>
    <xf numFmtId="0" fontId="0" fillId="2" borderId="0" xfId="0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3" borderId="0" xfId="0" applyFont="1" applyFill="1" applyAlignment="1" applyProtection="1">
      <alignment vertical="top" wrapText="1"/>
    </xf>
    <xf numFmtId="0" fontId="0" fillId="3" borderId="0" xfId="0" applyFill="1" applyBorder="1" applyProtection="1"/>
    <xf numFmtId="0" fontId="5" fillId="3" borderId="0" xfId="0" applyFont="1" applyFill="1" applyBorder="1" applyAlignment="1" applyProtection="1"/>
    <xf numFmtId="0" fontId="3" fillId="4" borderId="1" xfId="0" applyFont="1" applyFill="1" applyBorder="1" applyAlignment="1">
      <alignment horizontal="right" vertical="top"/>
    </xf>
    <xf numFmtId="0" fontId="0" fillId="3" borderId="0" xfId="0" applyFill="1" applyBorder="1" applyAlignment="1" applyProtection="1">
      <alignment horizontal="left" indent="1"/>
    </xf>
    <xf numFmtId="0" fontId="3" fillId="4" borderId="0" xfId="0" applyFont="1" applyFill="1" applyAlignment="1">
      <alignment horizontal="right" vertical="top"/>
    </xf>
    <xf numFmtId="0" fontId="6" fillId="3" borderId="0" xfId="0" applyFont="1" applyFill="1" applyBorder="1" applyAlignment="1" applyProtection="1"/>
    <xf numFmtId="0" fontId="0" fillId="0" borderId="0" xfId="0" applyProtection="1"/>
    <xf numFmtId="0" fontId="7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0" xfId="0" applyFill="1" applyProtection="1"/>
    <xf numFmtId="0" fontId="6" fillId="0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6" fillId="4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8" fillId="5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Protection="1"/>
    <xf numFmtId="165" fontId="2" fillId="4" borderId="2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0" fontId="0" fillId="0" borderId="0" xfId="0" applyAlignment="1" applyProtection="1"/>
    <xf numFmtId="0" fontId="0" fillId="5" borderId="0" xfId="0" applyFill="1" applyAlignment="1" applyProtection="1">
      <alignment horizontal="center"/>
      <protection locked="0"/>
    </xf>
    <xf numFmtId="0" fontId="0" fillId="0" borderId="0" xfId="0" applyFill="1" applyAlignment="1" applyProtection="1"/>
    <xf numFmtId="166" fontId="0" fillId="4" borderId="9" xfId="2" applyNumberFormat="1" applyFont="1" applyFill="1" applyBorder="1" applyAlignment="1" applyProtection="1">
      <protection locked="0"/>
    </xf>
    <xf numFmtId="0" fontId="0" fillId="0" borderId="9" xfId="0" applyFill="1" applyBorder="1" applyAlignment="1" applyProtection="1"/>
    <xf numFmtId="167" fontId="0" fillId="0" borderId="7" xfId="2" applyNumberFormat="1" applyFont="1" applyBorder="1" applyAlignment="1" applyProtection="1"/>
    <xf numFmtId="0" fontId="0" fillId="0" borderId="7" xfId="0" applyFill="1" applyBorder="1" applyAlignment="1" applyProtection="1"/>
    <xf numFmtId="167" fontId="0" fillId="0" borderId="9" xfId="0" applyNumberFormat="1" applyBorder="1" applyAlignment="1" applyProtection="1"/>
    <xf numFmtId="10" fontId="0" fillId="0" borderId="7" xfId="3" applyNumberFormat="1" applyFont="1" applyBorder="1" applyAlignment="1" applyProtection="1"/>
    <xf numFmtId="44" fontId="0" fillId="4" borderId="9" xfId="2" applyNumberFormat="1" applyFont="1" applyFill="1" applyBorder="1" applyAlignment="1" applyProtection="1">
      <protection locked="0"/>
    </xf>
    <xf numFmtId="168" fontId="0" fillId="0" borderId="7" xfId="3" applyNumberFormat="1" applyFont="1" applyBorder="1" applyAlignment="1" applyProtection="1"/>
    <xf numFmtId="0" fontId="1" fillId="4" borderId="0" xfId="0" applyFont="1" applyFill="1" applyAlignment="1" applyProtection="1"/>
    <xf numFmtId="167" fontId="0" fillId="0" borderId="0" xfId="0" applyNumberFormat="1" applyAlignment="1" applyProtection="1"/>
    <xf numFmtId="0" fontId="2" fillId="6" borderId="3" xfId="0" applyFont="1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</xf>
    <xf numFmtId="0" fontId="0" fillId="6" borderId="4" xfId="0" applyFill="1" applyBorder="1" applyAlignment="1" applyProtection="1">
      <alignment horizontal="center" vertical="top"/>
      <protection locked="0"/>
    </xf>
    <xf numFmtId="166" fontId="0" fillId="6" borderId="2" xfId="2" applyNumberFormat="1" applyFont="1" applyFill="1" applyBorder="1" applyAlignment="1" applyProtection="1">
      <alignment vertical="top"/>
      <protection locked="0"/>
    </xf>
    <xf numFmtId="0" fontId="0" fillId="6" borderId="2" xfId="0" applyFill="1" applyBorder="1" applyAlignment="1" applyProtection="1">
      <alignment vertical="center"/>
      <protection locked="0"/>
    </xf>
    <xf numFmtId="167" fontId="0" fillId="6" borderId="5" xfId="2" applyNumberFormat="1" applyFont="1" applyFill="1" applyBorder="1" applyAlignment="1" applyProtection="1">
      <alignment vertical="center"/>
    </xf>
    <xf numFmtId="0" fontId="0" fillId="6" borderId="0" xfId="0" applyFill="1" applyAlignment="1" applyProtection="1">
      <alignment vertical="center"/>
    </xf>
    <xf numFmtId="166" fontId="0" fillId="6" borderId="2" xfId="2" applyNumberFormat="1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167" fontId="2" fillId="6" borderId="2" xfId="0" applyNumberFormat="1" applyFont="1" applyFill="1" applyBorder="1" applyAlignment="1" applyProtection="1">
      <alignment vertical="center"/>
    </xf>
    <xf numFmtId="10" fontId="2" fillId="6" borderId="5" xfId="3" applyNumberFormat="1" applyFont="1" applyFill="1" applyBorder="1" applyAlignment="1" applyProtection="1">
      <alignment vertical="center"/>
    </xf>
    <xf numFmtId="168" fontId="2" fillId="6" borderId="5" xfId="3" applyNumberFormat="1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wrapText="1"/>
    </xf>
    <xf numFmtId="0" fontId="0" fillId="0" borderId="12" xfId="0" applyBorder="1" applyAlignment="1" applyProtection="1"/>
    <xf numFmtId="0" fontId="0" fillId="0" borderId="9" xfId="0" applyBorder="1" applyAlignment="1" applyProtection="1"/>
    <xf numFmtId="165" fontId="0" fillId="0" borderId="9" xfId="0" applyNumberFormat="1" applyFill="1" applyBorder="1" applyAlignment="1" applyProtection="1"/>
    <xf numFmtId="0" fontId="1" fillId="0" borderId="0" xfId="0" applyFont="1" applyAlignment="1" applyProtection="1"/>
    <xf numFmtId="166" fontId="0" fillId="7" borderId="9" xfId="2" applyNumberFormat="1" applyFont="1" applyFill="1" applyBorder="1" applyAlignment="1" applyProtection="1">
      <protection locked="0"/>
    </xf>
    <xf numFmtId="43" fontId="0" fillId="8" borderId="9" xfId="0" applyNumberFormat="1" applyFill="1" applyBorder="1" applyAlignment="1" applyProtection="1"/>
    <xf numFmtId="0" fontId="2" fillId="6" borderId="3" xfId="0" applyFont="1" applyFill="1" applyBorder="1" applyAlignment="1" applyProtection="1">
      <alignment vertical="top" wrapText="1"/>
    </xf>
    <xf numFmtId="0" fontId="0" fillId="6" borderId="4" xfId="0" applyFill="1" applyBorder="1" applyProtection="1"/>
    <xf numFmtId="0" fontId="0" fillId="6" borderId="4" xfId="0" applyFill="1" applyBorder="1" applyAlignment="1" applyProtection="1">
      <alignment horizontal="center"/>
    </xf>
    <xf numFmtId="0" fontId="0" fillId="6" borderId="2" xfId="0" applyFill="1" applyBorder="1" applyProtection="1"/>
    <xf numFmtId="0" fontId="0" fillId="6" borderId="2" xfId="0" applyFill="1" applyBorder="1" applyAlignment="1" applyProtection="1">
      <alignment vertical="center"/>
    </xf>
    <xf numFmtId="167" fontId="2" fillId="6" borderId="5" xfId="0" applyNumberFormat="1" applyFont="1" applyFill="1" applyBorder="1" applyAlignment="1" applyProtection="1">
      <alignment vertical="center"/>
    </xf>
    <xf numFmtId="0" fontId="0" fillId="6" borderId="5" xfId="0" applyFill="1" applyBorder="1" applyAlignment="1" applyProtection="1">
      <alignment vertical="center"/>
    </xf>
    <xf numFmtId="1" fontId="0" fillId="8" borderId="9" xfId="0" applyNumberFormat="1" applyFill="1" applyBorder="1" applyAlignment="1" applyProtection="1"/>
    <xf numFmtId="0" fontId="0" fillId="0" borderId="0" xfId="0" applyAlignment="1" applyProtection="1">
      <alignment wrapText="1"/>
    </xf>
    <xf numFmtId="1" fontId="0" fillId="8" borderId="7" xfId="0" applyNumberFormat="1" applyFill="1" applyBorder="1" applyAlignment="1" applyProtection="1"/>
    <xf numFmtId="0" fontId="0" fillId="6" borderId="4" xfId="0" applyFill="1" applyBorder="1" applyAlignment="1" applyProtection="1">
      <alignment horizontal="center" vertical="top"/>
    </xf>
    <xf numFmtId="0" fontId="0" fillId="6" borderId="2" xfId="0" applyFill="1" applyBorder="1" applyAlignment="1" applyProtection="1">
      <alignment vertical="top"/>
    </xf>
    <xf numFmtId="0" fontId="2" fillId="6" borderId="0" xfId="0" applyFont="1" applyFill="1" applyAlignment="1" applyProtection="1">
      <alignment vertical="center"/>
    </xf>
    <xf numFmtId="0" fontId="2" fillId="6" borderId="2" xfId="0" applyFont="1" applyFill="1" applyBorder="1" applyAlignment="1" applyProtection="1">
      <alignment vertical="center"/>
    </xf>
    <xf numFmtId="0" fontId="2" fillId="6" borderId="5" xfId="0" applyFont="1" applyFill="1" applyBorder="1" applyAlignment="1" applyProtection="1">
      <alignment vertical="center"/>
    </xf>
    <xf numFmtId="166" fontId="1" fillId="4" borderId="9" xfId="2" applyNumberFormat="1" applyFill="1" applyBorder="1" applyAlignment="1" applyProtection="1">
      <protection locked="0"/>
    </xf>
    <xf numFmtId="167" fontId="1" fillId="0" borderId="7" xfId="2" applyNumberFormat="1" applyBorder="1" applyAlignment="1" applyProtection="1"/>
    <xf numFmtId="10" fontId="1" fillId="0" borderId="7" xfId="3" applyNumberFormat="1" applyBorder="1" applyAlignment="1" applyProtection="1"/>
    <xf numFmtId="168" fontId="1" fillId="0" borderId="7" xfId="3" applyNumberFormat="1" applyBorder="1" applyAlignment="1" applyProtection="1"/>
    <xf numFmtId="0" fontId="1" fillId="0" borderId="0" xfId="0" applyFont="1" applyAlignment="1" applyProtection="1">
      <alignment wrapText="1"/>
    </xf>
    <xf numFmtId="1" fontId="0" fillId="0" borderId="9" xfId="0" applyNumberFormat="1" applyFill="1" applyBorder="1" applyAlignment="1" applyProtection="1"/>
    <xf numFmtId="1" fontId="0" fillId="0" borderId="7" xfId="0" applyNumberFormat="1" applyFill="1" applyBorder="1" applyAlignment="1" applyProtection="1"/>
    <xf numFmtId="166" fontId="1" fillId="0" borderId="9" xfId="2" applyNumberFormat="1" applyFill="1" applyBorder="1" applyAlignment="1" applyProtection="1">
      <protection locked="0"/>
    </xf>
    <xf numFmtId="1" fontId="1" fillId="7" borderId="9" xfId="0" applyNumberFormat="1" applyFont="1" applyFill="1" applyBorder="1" applyAlignment="1" applyProtection="1"/>
    <xf numFmtId="0" fontId="1" fillId="0" borderId="0" xfId="4" applyFont="1" applyAlignment="1" applyProtection="1"/>
    <xf numFmtId="0" fontId="1" fillId="0" borderId="0" xfId="4" applyAlignment="1" applyProtection="1"/>
    <xf numFmtId="0" fontId="1" fillId="5" borderId="0" xfId="4" applyFill="1" applyAlignment="1" applyProtection="1">
      <alignment horizontal="center"/>
      <protection locked="0"/>
    </xf>
    <xf numFmtId="0" fontId="1" fillId="0" borderId="0" xfId="4" applyFill="1" applyAlignment="1" applyProtection="1"/>
    <xf numFmtId="1" fontId="1" fillId="7" borderId="9" xfId="4" applyNumberFormat="1" applyFill="1" applyBorder="1" applyAlignment="1" applyProtection="1"/>
    <xf numFmtId="167" fontId="1" fillId="0" borderId="9" xfId="4" applyNumberFormat="1" applyBorder="1" applyAlignment="1" applyProtection="1"/>
    <xf numFmtId="0" fontId="1" fillId="9" borderId="13" xfId="0" applyFont="1" applyFill="1" applyBorder="1" applyProtection="1"/>
    <xf numFmtId="0" fontId="0" fillId="9" borderId="14" xfId="0" applyFill="1" applyBorder="1" applyAlignment="1" applyProtection="1">
      <alignment vertical="top"/>
    </xf>
    <xf numFmtId="0" fontId="0" fillId="9" borderId="14" xfId="0" applyFill="1" applyBorder="1" applyAlignment="1" applyProtection="1">
      <alignment vertical="top"/>
      <protection locked="0"/>
    </xf>
    <xf numFmtId="166" fontId="1" fillId="9" borderId="15" xfId="2" applyNumberFormat="1" applyFill="1" applyBorder="1" applyAlignment="1" applyProtection="1">
      <alignment vertical="top"/>
      <protection locked="0"/>
    </xf>
    <xf numFmtId="0" fontId="0" fillId="9" borderId="16" xfId="0" applyFill="1" applyBorder="1" applyAlignment="1" applyProtection="1">
      <alignment vertical="center"/>
      <protection locked="0"/>
    </xf>
    <xf numFmtId="167" fontId="1" fillId="9" borderId="14" xfId="2" applyNumberFormat="1" applyFill="1" applyBorder="1" applyAlignment="1" applyProtection="1">
      <alignment vertical="center"/>
    </xf>
    <xf numFmtId="0" fontId="0" fillId="9" borderId="14" xfId="0" applyFill="1" applyBorder="1" applyAlignment="1" applyProtection="1">
      <alignment vertical="center"/>
    </xf>
    <xf numFmtId="0" fontId="0" fillId="9" borderId="15" xfId="0" applyFill="1" applyBorder="1" applyAlignment="1" applyProtection="1">
      <alignment vertical="center"/>
      <protection locked="0"/>
    </xf>
    <xf numFmtId="167" fontId="0" fillId="9" borderId="15" xfId="0" applyNumberFormat="1" applyFill="1" applyBorder="1" applyAlignment="1" applyProtection="1">
      <alignment vertical="center"/>
    </xf>
    <xf numFmtId="10" fontId="1" fillId="9" borderId="17" xfId="3" applyNumberFormat="1" applyFill="1" applyBorder="1" applyAlignment="1" applyProtection="1">
      <alignment vertical="center"/>
    </xf>
    <xf numFmtId="168" fontId="1" fillId="9" borderId="17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7" fontId="2" fillId="0" borderId="12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9" fontId="2" fillId="0" borderId="9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167" fontId="2" fillId="0" borderId="9" xfId="0" applyNumberFormat="1" applyFont="1" applyFill="1" applyBorder="1" applyAlignment="1" applyProtection="1">
      <alignment vertical="center"/>
    </xf>
    <xf numFmtId="10" fontId="2" fillId="0" borderId="7" xfId="3" applyNumberFormat="1" applyFont="1" applyFill="1" applyBorder="1" applyAlignment="1" applyProtection="1">
      <alignment vertical="center"/>
    </xf>
    <xf numFmtId="168" fontId="2" fillId="0" borderId="7" xfId="3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7" fontId="1" fillId="0" borderId="12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9" fontId="1" fillId="0" borderId="9" xfId="0" applyNumberFormat="1" applyFont="1" applyFill="1" applyBorder="1" applyAlignment="1" applyProtection="1">
      <alignment vertical="center"/>
      <protection locked="0"/>
    </xf>
    <xf numFmtId="167" fontId="1" fillId="0" borderId="7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7" fontId="1" fillId="0" borderId="9" xfId="0" applyNumberFormat="1" applyFont="1" applyFill="1" applyBorder="1" applyAlignment="1" applyProtection="1">
      <alignment vertical="center"/>
    </xf>
    <xf numFmtId="10" fontId="1" fillId="0" borderId="7" xfId="3" applyNumberFormat="1" applyFont="1" applyFill="1" applyBorder="1" applyAlignment="1" applyProtection="1">
      <alignment vertical="center"/>
    </xf>
    <xf numFmtId="168" fontId="1" fillId="0" borderId="7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167" fontId="11" fillId="0" borderId="12" xfId="0" applyNumberFormat="1" applyFont="1" applyFill="1" applyBorder="1" applyAlignment="1" applyProtection="1">
      <alignment vertical="center"/>
    </xf>
    <xf numFmtId="167" fontId="11" fillId="0" borderId="7" xfId="0" applyNumberFormat="1" applyFont="1" applyFill="1" applyBorder="1" applyAlignment="1" applyProtection="1">
      <alignment vertical="center"/>
    </xf>
    <xf numFmtId="167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168" fontId="11" fillId="0" borderId="7" xfId="3" applyNumberFormat="1" applyFont="1" applyFill="1" applyBorder="1" applyAlignment="1" applyProtection="1">
      <alignment vertical="center"/>
    </xf>
    <xf numFmtId="0" fontId="0" fillId="10" borderId="0" xfId="0" applyFill="1" applyAlignment="1" applyProtection="1">
      <alignment vertical="top"/>
    </xf>
    <xf numFmtId="0" fontId="0" fillId="10" borderId="10" xfId="0" applyFill="1" applyBorder="1" applyAlignment="1" applyProtection="1">
      <alignment vertical="top"/>
    </xf>
    <xf numFmtId="0" fontId="0" fillId="10" borderId="19" xfId="0" applyFill="1" applyBorder="1" applyAlignment="1" applyProtection="1">
      <alignment vertical="center"/>
    </xf>
    <xf numFmtId="167" fontId="2" fillId="10" borderId="20" xfId="0" applyNumberFormat="1" applyFont="1" applyFill="1" applyBorder="1" applyAlignment="1" applyProtection="1">
      <alignment vertical="center"/>
    </xf>
    <xf numFmtId="0" fontId="2" fillId="10" borderId="10" xfId="0" applyFont="1" applyFill="1" applyBorder="1" applyAlignment="1" applyProtection="1">
      <alignment vertical="center"/>
    </xf>
    <xf numFmtId="167" fontId="2" fillId="10" borderId="11" xfId="0" applyNumberFormat="1" applyFont="1" applyFill="1" applyBorder="1" applyAlignment="1" applyProtection="1">
      <alignment vertical="center"/>
    </xf>
    <xf numFmtId="0" fontId="2" fillId="10" borderId="19" xfId="0" applyFont="1" applyFill="1" applyBorder="1" applyAlignment="1" applyProtection="1">
      <alignment vertical="center"/>
    </xf>
    <xf numFmtId="167" fontId="2" fillId="10" borderId="10" xfId="0" applyNumberFormat="1" applyFont="1" applyFill="1" applyBorder="1" applyAlignment="1" applyProtection="1">
      <alignment vertical="center"/>
    </xf>
    <xf numFmtId="10" fontId="2" fillId="10" borderId="11" xfId="3" applyNumberFormat="1" applyFont="1" applyFill="1" applyBorder="1" applyAlignment="1" applyProtection="1">
      <alignment vertical="center"/>
    </xf>
    <xf numFmtId="168" fontId="2" fillId="10" borderId="11" xfId="3" applyNumberFormat="1" applyFont="1" applyFill="1" applyBorder="1" applyAlignment="1" applyProtection="1">
      <alignment vertical="center"/>
    </xf>
    <xf numFmtId="0" fontId="1" fillId="9" borderId="13" xfId="4" applyFont="1" applyFill="1" applyBorder="1" applyProtection="1"/>
    <xf numFmtId="0" fontId="1" fillId="9" borderId="14" xfId="4" applyFill="1" applyBorder="1" applyAlignment="1" applyProtection="1">
      <alignment vertical="top"/>
    </xf>
    <xf numFmtId="0" fontId="1" fillId="9" borderId="14" xfId="4" applyFill="1" applyBorder="1" applyAlignment="1" applyProtection="1">
      <alignment vertical="top"/>
      <protection locked="0"/>
    </xf>
    <xf numFmtId="0" fontId="1" fillId="9" borderId="16" xfId="4" applyFill="1" applyBorder="1" applyAlignment="1" applyProtection="1">
      <alignment vertical="center"/>
      <protection locked="0"/>
    </xf>
    <xf numFmtId="0" fontId="1" fillId="9" borderId="14" xfId="4" applyFill="1" applyBorder="1" applyAlignment="1" applyProtection="1">
      <alignment vertical="center"/>
    </xf>
    <xf numFmtId="0" fontId="1" fillId="9" borderId="15" xfId="4" applyFill="1" applyBorder="1" applyAlignment="1" applyProtection="1">
      <alignment vertical="center"/>
      <protection locked="0"/>
    </xf>
    <xf numFmtId="167" fontId="1" fillId="9" borderId="15" xfId="4" applyNumberFormat="1" applyFill="1" applyBorder="1" applyAlignment="1" applyProtection="1">
      <alignment vertical="center"/>
    </xf>
    <xf numFmtId="0" fontId="1" fillId="0" borderId="0" xfId="4" applyProtection="1"/>
    <xf numFmtId="0" fontId="2" fillId="0" borderId="0" xfId="4" applyFont="1" applyFill="1" applyAlignment="1" applyProtection="1">
      <alignment vertical="top"/>
    </xf>
    <xf numFmtId="0" fontId="1" fillId="0" borderId="0" xfId="4" applyAlignment="1" applyProtection="1">
      <alignment vertical="top"/>
    </xf>
    <xf numFmtId="9" fontId="1" fillId="0" borderId="9" xfId="4" applyNumberFormat="1" applyFill="1" applyBorder="1" applyAlignment="1" applyProtection="1">
      <alignment vertical="top"/>
    </xf>
    <xf numFmtId="9" fontId="1" fillId="0" borderId="0" xfId="4" applyNumberFormat="1" applyFill="1" applyBorder="1" applyAlignment="1" applyProtection="1">
      <alignment vertical="center"/>
    </xf>
    <xf numFmtId="167" fontId="2" fillId="0" borderId="12" xfId="4" applyNumberFormat="1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center"/>
    </xf>
    <xf numFmtId="0" fontId="2" fillId="0" borderId="18" xfId="4" applyFont="1" applyFill="1" applyBorder="1" applyAlignment="1" applyProtection="1">
      <alignment vertical="center"/>
    </xf>
    <xf numFmtId="167" fontId="2" fillId="0" borderId="9" xfId="4" applyNumberFormat="1" applyFont="1" applyFill="1" applyBorder="1" applyAlignment="1" applyProtection="1">
      <alignment vertical="center"/>
    </xf>
    <xf numFmtId="0" fontId="1" fillId="0" borderId="0" xfId="4" applyFont="1" applyFill="1" applyAlignment="1" applyProtection="1">
      <alignment horizontal="left" vertical="top" indent="1"/>
    </xf>
    <xf numFmtId="9" fontId="1" fillId="0" borderId="9" xfId="4" applyNumberFormat="1" applyFill="1" applyBorder="1" applyAlignment="1" applyProtection="1">
      <alignment vertical="top"/>
      <protection locked="0"/>
    </xf>
    <xf numFmtId="167" fontId="1" fillId="0" borderId="12" xfId="4" applyNumberFormat="1" applyFont="1" applyFill="1" applyBorder="1" applyAlignment="1" applyProtection="1">
      <alignment vertical="center"/>
    </xf>
    <xf numFmtId="0" fontId="1" fillId="0" borderId="9" xfId="4" applyFont="1" applyFill="1" applyBorder="1" applyAlignment="1" applyProtection="1">
      <alignment vertical="center"/>
    </xf>
    <xf numFmtId="9" fontId="1" fillId="0" borderId="9" xfId="4" applyNumberFormat="1" applyFont="1" applyFill="1" applyBorder="1" applyAlignment="1" applyProtection="1">
      <alignment vertical="top"/>
      <protection locked="0"/>
    </xf>
    <xf numFmtId="9" fontId="1" fillId="0" borderId="9" xfId="4" applyNumberFormat="1" applyFont="1" applyFill="1" applyBorder="1" applyAlignment="1" applyProtection="1">
      <alignment vertical="center"/>
    </xf>
    <xf numFmtId="167" fontId="1" fillId="0" borderId="7" xfId="4" applyNumberFormat="1" applyFont="1" applyFill="1" applyBorder="1" applyAlignment="1" applyProtection="1">
      <alignment vertical="center"/>
    </xf>
    <xf numFmtId="0" fontId="1" fillId="0" borderId="0" xfId="4" applyFont="1" applyFill="1" applyBorder="1" applyAlignment="1" applyProtection="1">
      <alignment vertical="center"/>
    </xf>
    <xf numFmtId="167" fontId="1" fillId="0" borderId="9" xfId="4" applyNumberFormat="1" applyFont="1" applyFill="1" applyBorder="1" applyAlignment="1" applyProtection="1">
      <alignment vertical="center"/>
    </xf>
    <xf numFmtId="0" fontId="2" fillId="0" borderId="0" xfId="4" applyFont="1" applyAlignment="1" applyProtection="1">
      <alignment horizontal="left" vertical="top" wrapText="1" indent="1"/>
    </xf>
    <xf numFmtId="0" fontId="1" fillId="0" borderId="9" xfId="4" applyFill="1" applyBorder="1" applyAlignment="1" applyProtection="1">
      <alignment vertical="top"/>
    </xf>
    <xf numFmtId="0" fontId="1" fillId="0" borderId="0" xfId="4" applyFill="1" applyBorder="1" applyAlignment="1" applyProtection="1">
      <alignment vertical="center"/>
    </xf>
    <xf numFmtId="167" fontId="11" fillId="0" borderId="12" xfId="4" applyNumberFormat="1" applyFont="1" applyFill="1" applyBorder="1" applyAlignment="1" applyProtection="1">
      <alignment vertical="center"/>
    </xf>
    <xf numFmtId="167" fontId="11" fillId="0" borderId="7" xfId="4" applyNumberFormat="1" applyFont="1" applyFill="1" applyBorder="1" applyAlignment="1" applyProtection="1">
      <alignment vertical="center"/>
    </xf>
    <xf numFmtId="167" fontId="11" fillId="0" borderId="9" xfId="4" applyNumberFormat="1" applyFont="1" applyFill="1" applyBorder="1" applyAlignment="1" applyProtection="1">
      <alignment vertical="center"/>
    </xf>
    <xf numFmtId="0" fontId="1" fillId="10" borderId="0" xfId="4" applyFill="1" applyAlignment="1" applyProtection="1">
      <alignment vertical="top"/>
    </xf>
    <xf numFmtId="0" fontId="1" fillId="10" borderId="9" xfId="4" applyFill="1" applyBorder="1" applyAlignment="1" applyProtection="1">
      <alignment vertical="top"/>
    </xf>
    <xf numFmtId="0" fontId="1" fillId="10" borderId="0" xfId="4" applyFill="1" applyBorder="1" applyAlignment="1" applyProtection="1">
      <alignment vertical="center"/>
    </xf>
    <xf numFmtId="167" fontId="2" fillId="10" borderId="12" xfId="4" applyNumberFormat="1" applyFont="1" applyFill="1" applyBorder="1" applyAlignment="1" applyProtection="1">
      <alignment vertical="center"/>
    </xf>
    <xf numFmtId="0" fontId="2" fillId="10" borderId="9" xfId="4" applyFont="1" applyFill="1" applyBorder="1" applyAlignment="1" applyProtection="1">
      <alignment vertical="center"/>
    </xf>
    <xf numFmtId="167" fontId="2" fillId="10" borderId="7" xfId="4" applyNumberFormat="1" applyFont="1" applyFill="1" applyBorder="1" applyAlignment="1" applyProtection="1">
      <alignment vertical="center"/>
    </xf>
    <xf numFmtId="0" fontId="2" fillId="10" borderId="0" xfId="4" applyFont="1" applyFill="1" applyBorder="1" applyAlignment="1" applyProtection="1">
      <alignment vertical="center"/>
    </xf>
    <xf numFmtId="167" fontId="2" fillId="10" borderId="9" xfId="4" applyNumberFormat="1" applyFont="1" applyFill="1" applyBorder="1" applyAlignment="1" applyProtection="1">
      <alignment vertical="center"/>
    </xf>
    <xf numFmtId="10" fontId="2" fillId="10" borderId="7" xfId="3" applyNumberFormat="1" applyFont="1" applyFill="1" applyBorder="1" applyAlignment="1" applyProtection="1">
      <alignment vertical="center"/>
    </xf>
    <xf numFmtId="168" fontId="2" fillId="10" borderId="7" xfId="3" applyNumberFormat="1" applyFont="1" applyFill="1" applyBorder="1" applyAlignment="1" applyProtection="1">
      <alignment vertical="center"/>
    </xf>
    <xf numFmtId="166" fontId="1" fillId="9" borderId="16" xfId="2" applyNumberFormat="1" applyFill="1" applyBorder="1" applyAlignment="1" applyProtection="1">
      <alignment vertical="top"/>
      <protection locked="0"/>
    </xf>
    <xf numFmtId="0" fontId="1" fillId="9" borderId="14" xfId="4" applyFill="1" applyBorder="1" applyAlignment="1" applyProtection="1">
      <alignment vertical="center"/>
      <protection locked="0"/>
    </xf>
    <xf numFmtId="44" fontId="1" fillId="9" borderId="21" xfId="2" applyFill="1" applyBorder="1" applyAlignment="1" applyProtection="1">
      <alignment vertical="center"/>
    </xf>
    <xf numFmtId="0" fontId="1" fillId="9" borderId="16" xfId="4" applyFill="1" applyBorder="1" applyAlignment="1" applyProtection="1">
      <alignment vertical="center"/>
    </xf>
    <xf numFmtId="44" fontId="1" fillId="9" borderId="15" xfId="2" applyFill="1" applyBorder="1" applyAlignment="1" applyProtection="1">
      <alignment vertical="center"/>
    </xf>
    <xf numFmtId="44" fontId="1" fillId="9" borderId="16" xfId="4" applyNumberFormat="1" applyFill="1" applyBorder="1" applyAlignment="1" applyProtection="1">
      <alignment vertical="center"/>
    </xf>
    <xf numFmtId="44" fontId="0" fillId="0" borderId="0" xfId="0" applyNumberFormat="1" applyProtection="1"/>
    <xf numFmtId="168" fontId="0" fillId="0" borderId="0" xfId="0" applyNumberFormat="1" applyProtection="1"/>
    <xf numFmtId="10" fontId="1" fillId="4" borderId="2" xfId="3" applyNumberFormat="1" applyFill="1" applyBorder="1" applyProtection="1">
      <protection locked="0"/>
    </xf>
    <xf numFmtId="0" fontId="12" fillId="0" borderId="0" xfId="0" applyFont="1" applyFill="1" applyProtection="1"/>
    <xf numFmtId="10" fontId="12" fillId="0" borderId="0" xfId="3" applyNumberFormat="1" applyFont="1" applyFill="1" applyBorder="1" applyProtection="1">
      <protection locked="0"/>
    </xf>
    <xf numFmtId="169" fontId="12" fillId="0" borderId="0" xfId="0" applyNumberFormat="1" applyFont="1" applyProtection="1"/>
    <xf numFmtId="168" fontId="12" fillId="0" borderId="0" xfId="0" applyNumberFormat="1" applyFont="1" applyFill="1" applyProtection="1"/>
    <xf numFmtId="0" fontId="13" fillId="0" borderId="0" xfId="0" applyFont="1" applyFill="1" applyProtection="1"/>
    <xf numFmtId="10" fontId="1" fillId="0" borderId="0" xfId="3" applyNumberFormat="1" applyFill="1" applyBorder="1" applyProtection="1">
      <protection locked="0"/>
    </xf>
    <xf numFmtId="44" fontId="0" fillId="0" borderId="0" xfId="0" applyNumberFormat="1" applyFill="1" applyProtection="1"/>
    <xf numFmtId="168" fontId="0" fillId="0" borderId="0" xfId="0" applyNumberFormat="1" applyFill="1" applyProtection="1"/>
    <xf numFmtId="166" fontId="0" fillId="4" borderId="6" xfId="2" applyNumberFormat="1" applyFont="1" applyFill="1" applyBorder="1" applyAlignment="1" applyProtection="1">
      <protection locked="0"/>
    </xf>
    <xf numFmtId="0" fontId="0" fillId="0" borderId="6" xfId="0" applyFill="1" applyBorder="1" applyAlignment="1" applyProtection="1"/>
    <xf numFmtId="44" fontId="0" fillId="0" borderId="8" xfId="2" applyFont="1" applyBorder="1" applyAlignment="1" applyProtection="1"/>
    <xf numFmtId="167" fontId="0" fillId="0" borderId="6" xfId="0" applyNumberFormat="1" applyBorder="1" applyAlignment="1" applyProtection="1"/>
    <xf numFmtId="10" fontId="0" fillId="0" borderId="8" xfId="3" applyNumberFormat="1" applyFont="1" applyBorder="1" applyAlignment="1" applyProtection="1"/>
    <xf numFmtId="166" fontId="14" fillId="4" borderId="6" xfId="2" applyNumberFormat="1" applyFont="1" applyFill="1" applyBorder="1" applyAlignment="1" applyProtection="1">
      <protection locked="0"/>
    </xf>
    <xf numFmtId="168" fontId="0" fillId="0" borderId="8" xfId="3" applyNumberFormat="1" applyFont="1" applyBorder="1" applyAlignment="1" applyProtection="1"/>
    <xf numFmtId="166" fontId="0" fillId="4" borderId="10" xfId="2" applyNumberFormat="1" applyFont="1" applyFill="1" applyBorder="1" applyAlignment="1" applyProtection="1">
      <protection locked="0"/>
    </xf>
    <xf numFmtId="0" fontId="0" fillId="0" borderId="10" xfId="0" applyFill="1" applyBorder="1" applyAlignment="1" applyProtection="1"/>
    <xf numFmtId="44" fontId="0" fillId="0" borderId="11" xfId="2" applyFont="1" applyBorder="1" applyAlignment="1" applyProtection="1"/>
    <xf numFmtId="167" fontId="0" fillId="0" borderId="10" xfId="0" applyNumberFormat="1" applyBorder="1" applyAlignment="1" applyProtection="1"/>
    <xf numFmtId="10" fontId="0" fillId="0" borderId="11" xfId="3" applyNumberFormat="1" applyFont="1" applyBorder="1" applyAlignment="1" applyProtection="1"/>
    <xf numFmtId="168" fontId="0" fillId="0" borderId="11" xfId="3" applyNumberFormat="1" applyFont="1" applyBorder="1" applyAlignment="1" applyProtection="1"/>
    <xf numFmtId="0" fontId="0" fillId="0" borderId="0" xfId="0" applyFill="1" applyBorder="1" applyProtection="1"/>
    <xf numFmtId="0" fontId="2" fillId="6" borderId="0" xfId="0" quotePrefix="1" applyFont="1" applyFill="1" applyBorder="1" applyAlignment="1" applyProtection="1">
      <alignment vertical="top"/>
      <protection locked="0"/>
    </xf>
    <xf numFmtId="0" fontId="0" fillId="6" borderId="0" xfId="0" applyFill="1" applyBorder="1" applyAlignment="1" applyProtection="1">
      <alignment vertical="top"/>
    </xf>
    <xf numFmtId="0" fontId="0" fillId="6" borderId="0" xfId="0" applyFill="1" applyBorder="1" applyAlignment="1" applyProtection="1">
      <alignment horizontal="center" vertical="top"/>
      <protection locked="0"/>
    </xf>
    <xf numFmtId="166" fontId="0" fillId="6" borderId="0" xfId="2" applyNumberFormat="1" applyFont="1" applyFill="1" applyBorder="1" applyAlignment="1" applyProtection="1">
      <alignment vertical="top"/>
      <protection locked="0"/>
    </xf>
    <xf numFmtId="0" fontId="0" fillId="6" borderId="0" xfId="0" applyFill="1" applyBorder="1" applyAlignment="1" applyProtection="1">
      <alignment vertical="center"/>
      <protection locked="0"/>
    </xf>
    <xf numFmtId="44" fontId="0" fillId="6" borderId="22" xfId="2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167" fontId="2" fillId="6" borderId="23" xfId="0" applyNumberFormat="1" applyFont="1" applyFill="1" applyBorder="1" applyAlignment="1" applyProtection="1">
      <alignment vertical="center"/>
    </xf>
    <xf numFmtId="10" fontId="2" fillId="6" borderId="23" xfId="3" applyNumberFormat="1" applyFont="1" applyFill="1" applyBorder="1" applyAlignment="1" applyProtection="1">
      <alignment vertical="center"/>
    </xf>
    <xf numFmtId="168" fontId="2" fillId="6" borderId="23" xfId="3" applyNumberFormat="1" applyFont="1" applyFill="1" applyBorder="1" applyAlignment="1" applyProtection="1">
      <alignment vertical="center"/>
    </xf>
    <xf numFmtId="0" fontId="15" fillId="0" borderId="0" xfId="0" applyFont="1" applyProtection="1"/>
    <xf numFmtId="0" fontId="0" fillId="8" borderId="0" xfId="0" applyFill="1" applyProtection="1"/>
    <xf numFmtId="0" fontId="2" fillId="0" borderId="0" xfId="0" applyFont="1" applyAlignment="1" applyProtection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 applyProtection="1"/>
    <xf numFmtId="2" fontId="0" fillId="0" borderId="0" xfId="0" applyNumberFormat="1" applyAlignment="1" applyProtection="1">
      <alignment horizontal="right"/>
    </xf>
    <xf numFmtId="2" fontId="0" fillId="0" borderId="0" xfId="0" applyNumberFormat="1" applyProtection="1"/>
    <xf numFmtId="0" fontId="6" fillId="0" borderId="0" xfId="0" quotePrefix="1" applyFont="1" applyAlignment="1" applyProtection="1">
      <alignment horizontal="center"/>
    </xf>
    <xf numFmtId="0" fontId="0" fillId="4" borderId="0" xfId="0" applyFill="1" applyAlignment="1" applyProtection="1">
      <protection locked="0"/>
    </xf>
    <xf numFmtId="167" fontId="0" fillId="4" borderId="6" xfId="2" applyNumberFormat="1" applyFont="1" applyFill="1" applyBorder="1" applyAlignment="1" applyProtection="1">
      <protection locked="0"/>
    </xf>
    <xf numFmtId="2" fontId="0" fillId="0" borderId="0" xfId="0" applyNumberFormat="1" applyAlignment="1" applyProtection="1">
      <alignment horizontal="center"/>
    </xf>
    <xf numFmtId="167" fontId="2" fillId="0" borderId="18" xfId="0" applyNumberFormat="1" applyFont="1" applyFill="1" applyBorder="1" applyAlignment="1" applyProtection="1">
      <alignment vertical="center"/>
    </xf>
    <xf numFmtId="170" fontId="0" fillId="3" borderId="0" xfId="0" applyNumberFormat="1" applyFill="1" applyBorder="1" applyProtection="1"/>
    <xf numFmtId="171" fontId="4" fillId="3" borderId="0" xfId="0" applyNumberFormat="1" applyFont="1" applyFill="1" applyAlignment="1" applyProtection="1">
      <alignment vertical="top" wrapText="1"/>
    </xf>
    <xf numFmtId="171" fontId="0" fillId="3" borderId="0" xfId="0" applyNumberFormat="1" applyFill="1" applyBorder="1" applyProtection="1"/>
    <xf numFmtId="171" fontId="5" fillId="3" borderId="0" xfId="0" applyNumberFormat="1" applyFont="1" applyFill="1" applyBorder="1" applyAlignment="1" applyProtection="1"/>
    <xf numFmtId="171" fontId="0" fillId="3" borderId="0" xfId="0" applyNumberFormat="1" applyFill="1" applyBorder="1" applyAlignment="1" applyProtection="1">
      <alignment horizontal="left" indent="1"/>
    </xf>
    <xf numFmtId="170" fontId="0" fillId="0" borderId="0" xfId="0" applyNumberFormat="1"/>
    <xf numFmtId="171" fontId="0" fillId="0" borderId="0" xfId="0" applyNumberFormat="1" applyProtection="1"/>
    <xf numFmtId="171" fontId="0" fillId="0" borderId="0" xfId="0" applyNumberFormat="1"/>
    <xf numFmtId="170" fontId="6" fillId="0" borderId="0" xfId="0" applyNumberFormat="1" applyFont="1" applyFill="1" applyAlignment="1" applyProtection="1">
      <alignment vertical="center"/>
    </xf>
    <xf numFmtId="0" fontId="21" fillId="4" borderId="0" xfId="0" applyFont="1" applyFill="1" applyAlignment="1" applyProtection="1">
      <alignment vertical="center"/>
    </xf>
    <xf numFmtId="170" fontId="6" fillId="0" borderId="0" xfId="0" applyNumberFormat="1" applyFont="1" applyAlignment="1" applyProtection="1">
      <alignment horizontal="center"/>
    </xf>
    <xf numFmtId="171" fontId="6" fillId="0" borderId="0" xfId="0" applyNumberFormat="1" applyFont="1" applyAlignment="1" applyProtection="1">
      <alignment horizontal="center"/>
    </xf>
    <xf numFmtId="170" fontId="0" fillId="0" borderId="0" xfId="0" applyNumberFormat="1" applyProtection="1"/>
    <xf numFmtId="0" fontId="2" fillId="0" borderId="0" xfId="0" applyFont="1" applyAlignment="1" applyProtection="1">
      <alignment horizontal="right" indent="1"/>
    </xf>
    <xf numFmtId="170" fontId="2" fillId="0" borderId="7" xfId="0" applyNumberFormat="1" applyFont="1" applyBorder="1" applyAlignment="1" applyProtection="1">
      <alignment horizontal="center"/>
    </xf>
    <xf numFmtId="171" fontId="2" fillId="0" borderId="8" xfId="0" applyNumberFormat="1" applyFont="1" applyBorder="1" applyAlignment="1" applyProtection="1">
      <alignment horizontal="center"/>
    </xf>
    <xf numFmtId="171" fontId="2" fillId="0" borderId="11" xfId="0" quotePrefix="1" applyNumberFormat="1" applyFont="1" applyBorder="1" applyAlignment="1" applyProtection="1">
      <alignment horizontal="center"/>
    </xf>
    <xf numFmtId="170" fontId="2" fillId="0" borderId="11" xfId="0" quotePrefix="1" applyNumberFormat="1" applyFont="1" applyBorder="1" applyAlignment="1" applyProtection="1">
      <alignment horizontal="center"/>
    </xf>
    <xf numFmtId="171" fontId="0" fillId="0" borderId="9" xfId="0" applyNumberFormat="1" applyFill="1" applyBorder="1" applyAlignment="1" applyProtection="1"/>
    <xf numFmtId="170" fontId="0" fillId="0" borderId="7" xfId="2" applyNumberFormat="1" applyFont="1" applyBorder="1" applyAlignment="1" applyProtection="1"/>
    <xf numFmtId="171" fontId="0" fillId="0" borderId="7" xfId="0" applyNumberFormat="1" applyFill="1" applyBorder="1" applyAlignment="1" applyProtection="1"/>
    <xf numFmtId="170" fontId="0" fillId="0" borderId="9" xfId="2" applyNumberFormat="1" applyFont="1" applyBorder="1" applyAlignment="1" applyProtection="1"/>
    <xf numFmtId="172" fontId="0" fillId="0" borderId="9" xfId="0" applyNumberFormat="1" applyBorder="1" applyAlignment="1" applyProtection="1"/>
    <xf numFmtId="171" fontId="0" fillId="6" borderId="2" xfId="0" applyNumberFormat="1" applyFill="1" applyBorder="1" applyAlignment="1" applyProtection="1">
      <alignment vertical="center"/>
      <protection locked="0"/>
    </xf>
    <xf numFmtId="170" fontId="0" fillId="6" borderId="5" xfId="2" applyNumberFormat="1" applyFont="1" applyFill="1" applyBorder="1" applyAlignment="1" applyProtection="1">
      <alignment vertical="center"/>
    </xf>
    <xf numFmtId="171" fontId="0" fillId="6" borderId="5" xfId="0" applyNumberFormat="1" applyFill="1" applyBorder="1" applyAlignment="1" applyProtection="1">
      <alignment vertical="center"/>
      <protection locked="0"/>
    </xf>
    <xf numFmtId="170" fontId="0" fillId="6" borderId="2" xfId="2" applyNumberFormat="1" applyFont="1" applyFill="1" applyBorder="1" applyAlignment="1" applyProtection="1">
      <alignment vertical="center"/>
    </xf>
    <xf numFmtId="172" fontId="2" fillId="6" borderId="2" xfId="0" applyNumberFormat="1" applyFont="1" applyFill="1" applyBorder="1" applyAlignment="1" applyProtection="1">
      <alignment vertical="center"/>
    </xf>
    <xf numFmtId="0" fontId="0" fillId="0" borderId="7" xfId="0" applyBorder="1" applyAlignment="1" applyProtection="1"/>
    <xf numFmtId="171" fontId="0" fillId="8" borderId="9" xfId="0" applyNumberFormat="1" applyFill="1" applyBorder="1" applyAlignment="1" applyProtection="1"/>
    <xf numFmtId="171" fontId="0" fillId="6" borderId="2" xfId="0" applyNumberFormat="1" applyFill="1" applyBorder="1" applyAlignment="1" applyProtection="1">
      <alignment vertical="center"/>
    </xf>
    <xf numFmtId="170" fontId="2" fillId="6" borderId="5" xfId="0" applyNumberFormat="1" applyFont="1" applyFill="1" applyBorder="1" applyAlignment="1" applyProtection="1">
      <alignment vertical="center"/>
    </xf>
    <xf numFmtId="171" fontId="0" fillId="6" borderId="5" xfId="0" applyNumberFormat="1" applyFill="1" applyBorder="1" applyAlignment="1" applyProtection="1">
      <alignment vertical="center"/>
    </xf>
    <xf numFmtId="170" fontId="2" fillId="6" borderId="2" xfId="0" applyNumberFormat="1" applyFont="1" applyFill="1" applyBorder="1" applyAlignment="1" applyProtection="1">
      <alignment vertical="center"/>
    </xf>
    <xf numFmtId="171" fontId="0" fillId="8" borderId="7" xfId="0" applyNumberFormat="1" applyFill="1" applyBorder="1" applyAlignment="1" applyProtection="1"/>
    <xf numFmtId="171" fontId="2" fillId="6" borderId="5" xfId="0" applyNumberFormat="1" applyFont="1" applyFill="1" applyBorder="1" applyAlignment="1" applyProtection="1">
      <alignment vertical="center"/>
    </xf>
    <xf numFmtId="170" fontId="1" fillId="0" borderId="7" xfId="2" applyNumberFormat="1" applyBorder="1" applyAlignment="1" applyProtection="1"/>
    <xf numFmtId="170" fontId="1" fillId="0" borderId="9" xfId="2" applyNumberFormat="1" applyBorder="1" applyAlignment="1" applyProtection="1"/>
    <xf numFmtId="171" fontId="1" fillId="7" borderId="9" xfId="0" applyNumberFormat="1" applyFont="1" applyFill="1" applyBorder="1" applyAlignment="1" applyProtection="1"/>
    <xf numFmtId="171" fontId="1" fillId="7" borderId="9" xfId="4" applyNumberFormat="1" applyFill="1" applyBorder="1" applyAlignment="1" applyProtection="1"/>
    <xf numFmtId="171" fontId="0" fillId="9" borderId="16" xfId="0" applyNumberFormat="1" applyFill="1" applyBorder="1" applyAlignment="1" applyProtection="1">
      <alignment vertical="center"/>
      <protection locked="0"/>
    </xf>
    <xf numFmtId="170" fontId="1" fillId="9" borderId="14" xfId="2" applyNumberFormat="1" applyFill="1" applyBorder="1" applyAlignment="1" applyProtection="1">
      <alignment vertical="center"/>
    </xf>
    <xf numFmtId="171" fontId="0" fillId="9" borderId="15" xfId="0" applyNumberFormat="1" applyFill="1" applyBorder="1" applyAlignment="1" applyProtection="1">
      <alignment vertical="center"/>
      <protection locked="0"/>
    </xf>
    <xf numFmtId="170" fontId="1" fillId="9" borderId="16" xfId="2" applyNumberFormat="1" applyFill="1" applyBorder="1" applyAlignment="1" applyProtection="1">
      <alignment vertical="center"/>
    </xf>
    <xf numFmtId="171" fontId="0" fillId="0" borderId="0" xfId="0" applyNumberFormat="1" applyFill="1" applyBorder="1" applyAlignment="1" applyProtection="1">
      <alignment vertical="center"/>
    </xf>
    <xf numFmtId="170" fontId="2" fillId="0" borderId="12" xfId="0" applyNumberFormat="1" applyFont="1" applyFill="1" applyBorder="1" applyAlignment="1" applyProtection="1">
      <alignment vertical="center"/>
    </xf>
    <xf numFmtId="171" fontId="2" fillId="0" borderId="9" xfId="0" applyNumberFormat="1" applyFont="1" applyFill="1" applyBorder="1" applyAlignment="1" applyProtection="1">
      <alignment vertical="center"/>
    </xf>
    <xf numFmtId="170" fontId="2" fillId="0" borderId="9" xfId="0" applyNumberFormat="1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172" fontId="2" fillId="0" borderId="9" xfId="0" applyNumberFormat="1" applyFont="1" applyFill="1" applyBorder="1" applyAlignment="1" applyProtection="1">
      <alignment vertical="center"/>
    </xf>
    <xf numFmtId="170" fontId="1" fillId="0" borderId="12" xfId="0" applyNumberFormat="1" applyFont="1" applyFill="1" applyBorder="1" applyAlignment="1" applyProtection="1">
      <alignment vertical="center"/>
    </xf>
    <xf numFmtId="171" fontId="1" fillId="0" borderId="9" xfId="0" applyNumberFormat="1" applyFont="1" applyFill="1" applyBorder="1" applyAlignment="1" applyProtection="1">
      <alignment vertical="center"/>
    </xf>
    <xf numFmtId="170" fontId="1" fillId="0" borderId="7" xfId="0" applyNumberFormat="1" applyFont="1" applyFill="1" applyBorder="1" applyAlignment="1" applyProtection="1">
      <alignment vertical="center"/>
    </xf>
    <xf numFmtId="170" fontId="1" fillId="0" borderId="9" xfId="0" applyNumberFormat="1" applyFont="1" applyFill="1" applyBorder="1" applyAlignment="1" applyProtection="1">
      <alignment vertical="center"/>
    </xf>
    <xf numFmtId="172" fontId="1" fillId="0" borderId="9" xfId="0" applyNumberFormat="1" applyFont="1" applyFill="1" applyBorder="1" applyAlignment="1" applyProtection="1">
      <alignment vertical="center"/>
    </xf>
    <xf numFmtId="170" fontId="11" fillId="0" borderId="12" xfId="0" applyNumberFormat="1" applyFont="1" applyFill="1" applyBorder="1" applyAlignment="1" applyProtection="1">
      <alignment vertical="center"/>
    </xf>
    <xf numFmtId="170" fontId="11" fillId="0" borderId="7" xfId="0" applyNumberFormat="1" applyFont="1" applyFill="1" applyBorder="1" applyAlignment="1" applyProtection="1">
      <alignment vertical="center"/>
    </xf>
    <xf numFmtId="170" fontId="11" fillId="0" borderId="9" xfId="0" applyNumberFormat="1" applyFont="1" applyFill="1" applyBorder="1" applyAlignment="1" applyProtection="1">
      <alignment vertical="center"/>
    </xf>
    <xf numFmtId="171" fontId="0" fillId="10" borderId="19" xfId="0" applyNumberFormat="1" applyFill="1" applyBorder="1" applyAlignment="1" applyProtection="1">
      <alignment vertical="center"/>
    </xf>
    <xf numFmtId="170" fontId="2" fillId="10" borderId="20" xfId="0" applyNumberFormat="1" applyFont="1" applyFill="1" applyBorder="1" applyAlignment="1" applyProtection="1">
      <alignment vertical="center"/>
    </xf>
    <xf numFmtId="171" fontId="2" fillId="10" borderId="10" xfId="0" applyNumberFormat="1" applyFont="1" applyFill="1" applyBorder="1" applyAlignment="1" applyProtection="1">
      <alignment vertical="center"/>
    </xf>
    <xf numFmtId="170" fontId="2" fillId="10" borderId="11" xfId="0" applyNumberFormat="1" applyFont="1" applyFill="1" applyBorder="1" applyAlignment="1" applyProtection="1">
      <alignment vertical="center"/>
    </xf>
    <xf numFmtId="170" fontId="2" fillId="10" borderId="10" xfId="0" applyNumberFormat="1" applyFont="1" applyFill="1" applyBorder="1" applyAlignment="1" applyProtection="1">
      <alignment vertical="center"/>
    </xf>
    <xf numFmtId="172" fontId="2" fillId="10" borderId="10" xfId="0" applyNumberFormat="1" applyFont="1" applyFill="1" applyBorder="1" applyAlignment="1" applyProtection="1">
      <alignment vertical="center"/>
    </xf>
    <xf numFmtId="171" fontId="1" fillId="9" borderId="16" xfId="4" applyNumberFormat="1" applyFill="1" applyBorder="1" applyAlignment="1" applyProtection="1">
      <alignment vertical="center"/>
      <protection locked="0"/>
    </xf>
    <xf numFmtId="171" fontId="1" fillId="9" borderId="15" xfId="4" applyNumberFormat="1" applyFill="1" applyBorder="1" applyAlignment="1" applyProtection="1">
      <alignment vertical="center"/>
      <protection locked="0"/>
    </xf>
    <xf numFmtId="167" fontId="1" fillId="9" borderId="16" xfId="2" applyNumberFormat="1" applyFill="1" applyBorder="1" applyAlignment="1" applyProtection="1">
      <alignment vertical="center"/>
    </xf>
    <xf numFmtId="171" fontId="1" fillId="0" borderId="0" xfId="4" applyNumberFormat="1" applyFill="1" applyBorder="1" applyAlignment="1" applyProtection="1">
      <alignment vertical="center"/>
    </xf>
    <xf numFmtId="170" fontId="2" fillId="0" borderId="12" xfId="4" applyNumberFormat="1" applyFont="1" applyFill="1" applyBorder="1" applyAlignment="1" applyProtection="1">
      <alignment vertical="center"/>
    </xf>
    <xf numFmtId="171" fontId="2" fillId="0" borderId="9" xfId="4" applyNumberFormat="1" applyFont="1" applyFill="1" applyBorder="1" applyAlignment="1" applyProtection="1">
      <alignment vertical="center"/>
    </xf>
    <xf numFmtId="0" fontId="2" fillId="0" borderId="24" xfId="4" applyFont="1" applyFill="1" applyBorder="1" applyAlignment="1" applyProtection="1">
      <alignment vertical="center"/>
    </xf>
    <xf numFmtId="170" fontId="1" fillId="0" borderId="12" xfId="4" applyNumberFormat="1" applyFont="1" applyFill="1" applyBorder="1" applyAlignment="1" applyProtection="1">
      <alignment vertical="center"/>
    </xf>
    <xf numFmtId="171" fontId="1" fillId="0" borderId="9" xfId="4" applyNumberFormat="1" applyFont="1" applyFill="1" applyBorder="1" applyAlignment="1" applyProtection="1">
      <alignment vertical="center"/>
    </xf>
    <xf numFmtId="170" fontId="1" fillId="0" borderId="7" xfId="4" applyNumberFormat="1" applyFont="1" applyFill="1" applyBorder="1" applyAlignment="1" applyProtection="1">
      <alignment vertical="center"/>
    </xf>
    <xf numFmtId="170" fontId="11" fillId="0" borderId="12" xfId="4" applyNumberFormat="1" applyFont="1" applyFill="1" applyBorder="1" applyAlignment="1" applyProtection="1">
      <alignment vertical="center"/>
    </xf>
    <xf numFmtId="170" fontId="11" fillId="0" borderId="7" xfId="4" applyNumberFormat="1" applyFont="1" applyFill="1" applyBorder="1" applyAlignment="1" applyProtection="1">
      <alignment vertical="center"/>
    </xf>
    <xf numFmtId="171" fontId="1" fillId="10" borderId="0" xfId="4" applyNumberFormat="1" applyFill="1" applyBorder="1" applyAlignment="1" applyProtection="1">
      <alignment vertical="center"/>
    </xf>
    <xf numFmtId="170" fontId="2" fillId="10" borderId="12" xfId="4" applyNumberFormat="1" applyFont="1" applyFill="1" applyBorder="1" applyAlignment="1" applyProtection="1">
      <alignment vertical="center"/>
    </xf>
    <xf numFmtId="171" fontId="2" fillId="10" borderId="9" xfId="4" applyNumberFormat="1" applyFont="1" applyFill="1" applyBorder="1" applyAlignment="1" applyProtection="1">
      <alignment vertical="center"/>
    </xf>
    <xf numFmtId="170" fontId="2" fillId="10" borderId="7" xfId="4" applyNumberFormat="1" applyFont="1" applyFill="1" applyBorder="1" applyAlignment="1" applyProtection="1">
      <alignment vertical="center"/>
    </xf>
    <xf numFmtId="171" fontId="1" fillId="9" borderId="14" xfId="4" applyNumberFormat="1" applyFill="1" applyBorder="1" applyAlignment="1" applyProtection="1">
      <alignment vertical="center"/>
      <protection locked="0"/>
    </xf>
    <xf numFmtId="170" fontId="1" fillId="9" borderId="21" xfId="2" applyNumberFormat="1" applyFill="1" applyBorder="1" applyAlignment="1" applyProtection="1">
      <alignment vertical="center"/>
    </xf>
    <xf numFmtId="170" fontId="1" fillId="9" borderId="15" xfId="2" applyNumberFormat="1" applyFill="1" applyBorder="1" applyAlignment="1" applyProtection="1">
      <alignment vertical="center"/>
    </xf>
    <xf numFmtId="44" fontId="1" fillId="9" borderId="16" xfId="2" applyFill="1" applyBorder="1" applyAlignment="1" applyProtection="1">
      <alignment vertical="center"/>
    </xf>
    <xf numFmtId="0" fontId="2" fillId="0" borderId="0" xfId="0" applyFont="1" applyFill="1" applyProtection="1"/>
    <xf numFmtId="171" fontId="0" fillId="0" borderId="0" xfId="0" applyNumberFormat="1" applyFill="1" applyProtection="1"/>
    <xf numFmtId="170" fontId="0" fillId="0" borderId="0" xfId="0" applyNumberFormat="1" applyFill="1" applyProtection="1"/>
    <xf numFmtId="44" fontId="0" fillId="4" borderId="6" xfId="2" applyNumberFormat="1" applyFont="1" applyFill="1" applyBorder="1" applyAlignment="1" applyProtection="1">
      <protection locked="0"/>
    </xf>
    <xf numFmtId="171" fontId="0" fillId="0" borderId="6" xfId="0" applyNumberFormat="1" applyFill="1" applyBorder="1" applyAlignment="1" applyProtection="1"/>
    <xf numFmtId="170" fontId="0" fillId="0" borderId="8" xfId="2" applyNumberFormat="1" applyFont="1" applyBorder="1" applyAlignment="1" applyProtection="1"/>
    <xf numFmtId="171" fontId="0" fillId="0" borderId="10" xfId="0" applyNumberFormat="1" applyFill="1" applyBorder="1" applyAlignment="1" applyProtection="1"/>
    <xf numFmtId="170" fontId="0" fillId="0" borderId="11" xfId="2" applyNumberFormat="1" applyFont="1" applyBorder="1" applyAlignment="1" applyProtection="1"/>
    <xf numFmtId="170" fontId="0" fillId="6" borderId="22" xfId="2" applyNumberFormat="1" applyFont="1" applyFill="1" applyBorder="1" applyAlignment="1" applyProtection="1">
      <alignment vertical="center"/>
    </xf>
    <xf numFmtId="171" fontId="0" fillId="6" borderId="0" xfId="0" applyNumberFormat="1" applyFill="1" applyBorder="1" applyAlignment="1" applyProtection="1">
      <alignment vertical="center"/>
      <protection locked="0"/>
    </xf>
    <xf numFmtId="171" fontId="1" fillId="0" borderId="0" xfId="0" applyNumberFormat="1" applyFont="1" applyProtection="1"/>
    <xf numFmtId="171" fontId="0" fillId="0" borderId="0" xfId="0" applyNumberFormat="1" applyAlignment="1" applyProtection="1">
      <alignment horizontal="center"/>
    </xf>
    <xf numFmtId="171" fontId="0" fillId="0" borderId="0" xfId="0" applyNumberFormat="1" applyAlignment="1" applyProtection="1"/>
    <xf numFmtId="0" fontId="0" fillId="0" borderId="0" xfId="0" applyAlignment="1" applyProtection="1">
      <alignment horizontal="center"/>
    </xf>
    <xf numFmtId="9" fontId="0" fillId="0" borderId="9" xfId="0" applyNumberFormat="1" applyBorder="1" applyAlignment="1" applyProtection="1"/>
    <xf numFmtId="170" fontId="0" fillId="0" borderId="9" xfId="0" applyNumberFormat="1" applyBorder="1" applyAlignment="1" applyProtection="1"/>
    <xf numFmtId="170" fontId="0" fillId="6" borderId="0" xfId="2" applyNumberFormat="1" applyFont="1" applyFill="1" applyBorder="1" applyAlignment="1" applyProtection="1">
      <alignment vertical="center"/>
    </xf>
    <xf numFmtId="167" fontId="2" fillId="6" borderId="0" xfId="0" applyNumberFormat="1" applyFont="1" applyFill="1" applyBorder="1" applyAlignment="1" applyProtection="1">
      <alignment vertical="center"/>
    </xf>
    <xf numFmtId="10" fontId="2" fillId="6" borderId="0" xfId="3" applyNumberFormat="1" applyFont="1" applyFill="1" applyBorder="1" applyAlignment="1" applyProtection="1">
      <alignment vertical="center"/>
    </xf>
    <xf numFmtId="170" fontId="7" fillId="0" borderId="0" xfId="0" applyNumberFormat="1" applyFont="1" applyAlignment="1" applyProtection="1"/>
    <xf numFmtId="0" fontId="12" fillId="0" borderId="0" xfId="0" applyFont="1" applyAlignment="1" applyProtection="1">
      <alignment horizontal="right"/>
    </xf>
    <xf numFmtId="43" fontId="2" fillId="4" borderId="2" xfId="1" applyNumberFormat="1" applyFont="1" applyFill="1" applyBorder="1" applyProtection="1">
      <protection locked="0"/>
    </xf>
    <xf numFmtId="167" fontId="0" fillId="0" borderId="9" xfId="2" applyNumberFormat="1" applyFont="1" applyBorder="1" applyAlignment="1" applyProtection="1"/>
    <xf numFmtId="173" fontId="0" fillId="0" borderId="9" xfId="0" applyNumberFormat="1" applyFill="1" applyBorder="1" applyAlignment="1" applyProtection="1"/>
    <xf numFmtId="173" fontId="0" fillId="6" borderId="5" xfId="0" applyNumberFormat="1" applyFill="1" applyBorder="1" applyAlignment="1" applyProtection="1">
      <alignment vertical="center"/>
      <protection locked="0"/>
    </xf>
    <xf numFmtId="167" fontId="0" fillId="6" borderId="2" xfId="2" applyNumberFormat="1" applyFont="1" applyFill="1" applyBorder="1" applyAlignment="1" applyProtection="1">
      <alignment vertical="center"/>
    </xf>
    <xf numFmtId="173" fontId="0" fillId="8" borderId="9" xfId="0" applyNumberFormat="1" applyFill="1" applyBorder="1" applyAlignment="1" applyProtection="1"/>
    <xf numFmtId="173" fontId="0" fillId="6" borderId="5" xfId="0" applyNumberFormat="1" applyFill="1" applyBorder="1" applyAlignment="1" applyProtection="1">
      <alignment vertical="center"/>
    </xf>
    <xf numFmtId="173" fontId="0" fillId="8" borderId="7" xfId="0" applyNumberFormat="1" applyFill="1" applyBorder="1" applyAlignment="1" applyProtection="1"/>
    <xf numFmtId="167" fontId="1" fillId="0" borderId="9" xfId="2" applyNumberFormat="1" applyBorder="1" applyAlignment="1" applyProtection="1"/>
    <xf numFmtId="167" fontId="0" fillId="0" borderId="8" xfId="2" applyNumberFormat="1" applyFont="1" applyBorder="1" applyAlignment="1" applyProtection="1"/>
    <xf numFmtId="173" fontId="0" fillId="0" borderId="10" xfId="0" applyNumberFormat="1" applyFill="1" applyBorder="1" applyAlignment="1" applyProtection="1"/>
    <xf numFmtId="167" fontId="0" fillId="0" borderId="11" xfId="2" applyNumberFormat="1" applyFont="1" applyBorder="1" applyAlignment="1" applyProtection="1"/>
    <xf numFmtId="167" fontId="0" fillId="6" borderId="22" xfId="2" applyNumberFormat="1" applyFont="1" applyFill="1" applyBorder="1" applyAlignment="1" applyProtection="1">
      <alignment vertical="center"/>
    </xf>
    <xf numFmtId="168" fontId="2" fillId="6" borderId="0" xfId="3" applyNumberFormat="1" applyFont="1" applyFill="1" applyBorder="1" applyAlignment="1" applyProtection="1">
      <alignment vertical="center"/>
    </xf>
    <xf numFmtId="43" fontId="0" fillId="0" borderId="0" xfId="0" applyNumberFormat="1" applyProtection="1"/>
    <xf numFmtId="174" fontId="0" fillId="0" borderId="0" xfId="0" applyNumberFormat="1" applyProtection="1"/>
    <xf numFmtId="174" fontId="1" fillId="0" borderId="0" xfId="0" applyNumberFormat="1" applyFont="1" applyProtection="1"/>
    <xf numFmtId="174" fontId="0" fillId="0" borderId="0" xfId="0" applyNumberFormat="1" applyAlignment="1" applyProtection="1"/>
    <xf numFmtId="0" fontId="2" fillId="4" borderId="0" xfId="0" applyFont="1" applyFill="1" applyAlignment="1" applyProtection="1">
      <alignment vertical="center"/>
    </xf>
    <xf numFmtId="173" fontId="0" fillId="0" borderId="0" xfId="0" applyNumberFormat="1" applyAlignment="1" applyProtection="1"/>
    <xf numFmtId="173" fontId="0" fillId="0" borderId="0" xfId="0" applyNumberFormat="1" applyProtection="1"/>
    <xf numFmtId="175" fontId="2" fillId="4" borderId="2" xfId="1" applyNumberFormat="1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9" fillId="0" borderId="0" xfId="0" applyFont="1" applyAlignment="1" applyProtection="1">
      <alignment horizontal="left" vertical="top" wrapText="1" indent="1"/>
    </xf>
    <xf numFmtId="0" fontId="2" fillId="10" borderId="0" xfId="0" applyFont="1" applyFill="1" applyAlignment="1" applyProtection="1">
      <alignment horizontal="left" vertical="top" wrapText="1"/>
    </xf>
    <xf numFmtId="0" fontId="9" fillId="0" borderId="0" xfId="4" applyFont="1" applyAlignment="1" applyProtection="1">
      <alignment horizontal="left" vertical="top" wrapText="1" indent="1"/>
    </xf>
    <xf numFmtId="0" fontId="2" fillId="10" borderId="0" xfId="4" applyFont="1" applyFill="1" applyAlignment="1" applyProtection="1">
      <alignment horizontal="left" vertical="top" wrapText="1"/>
    </xf>
    <xf numFmtId="0" fontId="17" fillId="0" borderId="3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2" fillId="10" borderId="25" xfId="4" applyFont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Mid-Term%20Update%201/OPUCN_Chapter2_Appendices_for%202015%20to%202019_RUN_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A_Capital Projects (OLD)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2011-19"/>
      <sheetName val="App.2-OA Capital Structure"/>
      <sheetName val="App.2-OB_Debt Instruments"/>
      <sheetName val="App.2-P_Cost_Allocation 2015"/>
      <sheetName val="App.2-P_Cost_Allocation 2016"/>
      <sheetName val="App.2-Q_Cost of Serv. Emb. Dx"/>
      <sheetName val="App.2-P_Cost_Allocation 2017"/>
      <sheetName val="App.2-P_Cost_Allocation 2018"/>
      <sheetName val="App.2-P_Cost_Allocation 2019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enue_Reconciliation"/>
      <sheetName val="App.2-V(i)_Revenue_Mitigation"/>
      <sheetName val="App.2-W_(Resi non-RPP)"/>
      <sheetName val="App.2-W_(GS&lt;50 KW) (non-RPP)"/>
      <sheetName val="App.2-W_(Resi)"/>
      <sheetName val="App.2-W_(GS&lt;50 KW)"/>
      <sheetName val="App. 2-YB_CGAAP Summary Impacts"/>
      <sheetName val="App.2-W_GS 50-999 KW"/>
      <sheetName val="App.2-W_Bill Impacts &lt;4999 KW"/>
      <sheetName val="App.2-W_Bill Impacts &gt;5000 KW"/>
      <sheetName val="App.2-W_Bill Impacts StreetLite"/>
      <sheetName val="App.2-W_Unmetered"/>
      <sheetName val="App.2-W_Bill Impacts Sentinels"/>
      <sheetName val="App.2-YA_MIFRS Summary Impacts"/>
      <sheetName val="App. 2-Z_Tariff 2015"/>
      <sheetName val="App. 2-Z_Tariff 2016"/>
      <sheetName val="App. 2-Z_Tariff 2017"/>
      <sheetName val="App. 2-Z_Tariff 2018"/>
      <sheetName val="App. 2-Z_Tariff 2019"/>
      <sheetName val="lists"/>
      <sheetName val="lists2"/>
      <sheetName val="Sheet19"/>
      <sheetName val="Not part of Model ==&gt;"/>
      <sheetName val="Dist Rates &amp; Charges"/>
      <sheetName val="RTSR Rates"/>
      <sheetName val="DVA Rate Rider Data (2017)"/>
      <sheetName val="DVA Rate Rider Data (2015)"/>
      <sheetName val="Oct-Dec 2015 Rate Rider"/>
    </sheetNames>
    <sheetDataSet>
      <sheetData sheetId="0">
        <row r="16">
          <cell r="E16" t="str">
            <v>EB-2014-0101</v>
          </cell>
        </row>
        <row r="24">
          <cell r="E24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BD93"/>
  <sheetViews>
    <sheetView showGridLines="0" tabSelected="1" topLeftCell="A10" zoomScale="93" zoomScaleNormal="93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42" sqref="AL42"/>
    </sheetView>
  </sheetViews>
  <sheetFormatPr defaultColWidth="9.140625" defaultRowHeight="12.75" outlineLevelRow="1" outlineLevelCol="1"/>
  <cols>
    <col min="1" max="1" width="2.140625" style="11" customWidth="1"/>
    <col min="2" max="2" width="27" style="11" customWidth="1"/>
    <col min="3" max="3" width="1.28515625" style="11" customWidth="1"/>
    <col min="4" max="4" width="13" style="11" bestFit="1" customWidth="1"/>
    <col min="5" max="5" width="1.28515625" style="11" customWidth="1"/>
    <col min="6" max="6" width="10.710937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0.7109375" style="11" hidden="1" customWidth="1"/>
    <col min="11" max="11" width="8.5703125" style="11" hidden="1" customWidth="1"/>
    <col min="12" max="12" width="9.7109375" style="11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10.42578125" style="11" hidden="1" customWidth="1"/>
    <col min="18" max="18" width="8.5703125" style="11" hidden="1" customWidth="1"/>
    <col min="19" max="19" width="11.85546875" style="11" hidden="1" customWidth="1"/>
    <col min="20" max="20" width="2.85546875" style="11" hidden="1" customWidth="1"/>
    <col min="21" max="21" width="9" style="11" hidden="1" customWidth="1"/>
    <col min="22" max="22" width="10" style="11" hidden="1" customWidth="1"/>
    <col min="23" max="23" width="3.85546875" style="11" hidden="1" customWidth="1"/>
    <col min="24" max="24" width="9.140625" style="11" customWidth="1" outlineLevel="1"/>
    <col min="25" max="25" width="8.5703125" style="11" customWidth="1" outlineLevel="1"/>
    <col min="26" max="26" width="9.7109375" style="11" customWidth="1" outlineLevel="1"/>
    <col min="27" max="27" width="2.85546875" style="11" customWidth="1" outlineLevel="1"/>
    <col min="28" max="28" width="10.140625" style="11" customWidth="1"/>
    <col min="29" max="29" width="8.5703125" style="11" customWidth="1"/>
    <col min="30" max="30" width="11.42578125" style="11" bestFit="1" customWidth="1"/>
    <col min="31" max="31" width="2.85546875" style="11" customWidth="1"/>
    <col min="32" max="32" width="8" style="11" customWidth="1"/>
    <col min="33" max="33" width="8.5703125" style="11" customWidth="1"/>
    <col min="34" max="34" width="2.28515625" style="11" customWidth="1"/>
    <col min="35" max="35" width="9.5703125" style="11" customWidth="1"/>
    <col min="36" max="36" width="9" style="11" customWidth="1"/>
    <col min="37" max="37" width="2.28515625" style="11" customWidth="1"/>
    <col min="38" max="38" width="10.140625" style="11" customWidth="1"/>
    <col min="39" max="39" width="8.5703125" style="11" customWidth="1"/>
    <col min="40" max="40" width="8.140625" style="11" bestFit="1" customWidth="1"/>
    <col min="41" max="41" width="2.85546875" style="11" customWidth="1"/>
    <col min="42" max="42" width="7.7109375" style="11" customWidth="1"/>
    <col min="43" max="43" width="8.5703125" style="11" customWidth="1"/>
    <col min="44" max="44" width="2.28515625" style="11" customWidth="1"/>
    <col min="45" max="45" width="9.5703125" style="11" customWidth="1"/>
    <col min="46" max="46" width="9.28515625" style="11" customWidth="1"/>
    <col min="47" max="47" width="1.140625" style="11" customWidth="1"/>
    <col min="48" max="48" width="3.28515625" style="11" customWidth="1"/>
    <col min="49" max="49" width="2.85546875" style="11" customWidth="1"/>
    <col min="50" max="50" width="10.42578125" style="11" bestFit="1" customWidth="1"/>
    <col min="51" max="51" width="8.5703125" style="11" customWidth="1"/>
    <col min="52" max="52" width="11.42578125" style="11" bestFit="1" customWidth="1"/>
    <col min="53" max="53" width="2.28515625" style="11" customWidth="1"/>
    <col min="54" max="54" width="10.28515625" style="11" bestFit="1" customWidth="1"/>
    <col min="55" max="55" width="8.5703125" style="11" customWidth="1"/>
    <col min="56" max="56" width="8.140625" style="11" bestFit="1" customWidth="1"/>
    <col min="57" max="16384" width="9.140625" style="11"/>
  </cols>
  <sheetData>
    <row r="1" spans="1:56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P1"/>
      <c r="Q1" s="4"/>
      <c r="R1" s="4"/>
    </row>
    <row r="2" spans="1:56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P2"/>
      <c r="Q2" s="6"/>
      <c r="R2" s="6"/>
    </row>
    <row r="3" spans="1:56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P3"/>
    </row>
    <row r="4" spans="1:56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P4"/>
      <c r="Q4" s="8"/>
      <c r="R4" s="8"/>
    </row>
    <row r="5" spans="1:56" s="5" customFormat="1" ht="15" customHeight="1">
      <c r="B5" s="2" t="s">
        <v>4</v>
      </c>
      <c r="C5" s="3"/>
      <c r="D5" s="9"/>
      <c r="E5" s="10"/>
      <c r="P5"/>
    </row>
    <row r="6" spans="1:56" s="5" customFormat="1" ht="9" customHeight="1">
      <c r="B6" s="2"/>
      <c r="C6" s="3"/>
      <c r="D6" s="3"/>
      <c r="P6"/>
    </row>
    <row r="7" spans="1:56" s="5" customFormat="1">
      <c r="B7" s="2" t="s">
        <v>5</v>
      </c>
      <c r="C7" s="3"/>
      <c r="D7" s="9"/>
      <c r="P7"/>
    </row>
    <row r="8" spans="1:56" s="5" customFormat="1" ht="15" customHeight="1">
      <c r="C8" s="3"/>
      <c r="N8" s="11"/>
      <c r="O8"/>
      <c r="P8"/>
    </row>
    <row r="9" spans="1:56" ht="7.5" customHeight="1">
      <c r="L9"/>
      <c r="M9"/>
      <c r="N9"/>
      <c r="O9"/>
      <c r="P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  <c r="Q10" s="13" t="str">
        <f>B15&amp;" (i of ii)"</f>
        <v>Residential - RPP (i of ii)</v>
      </c>
      <c r="AN10" s="13"/>
      <c r="BD10" s="13"/>
    </row>
    <row r="11" spans="1:56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  <c r="BA11"/>
    </row>
    <row r="12" spans="1:56" ht="7.5" hidden="1" customHeight="1">
      <c r="L12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6" ht="7.5" customHeight="1">
      <c r="L13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6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6" ht="15.75">
      <c r="B15" s="17" t="s">
        <v>89</v>
      </c>
      <c r="C15" s="18"/>
      <c r="D15" s="19"/>
      <c r="E15" s="19"/>
      <c r="F15" s="20"/>
      <c r="G15" s="20"/>
      <c r="H15" s="20"/>
      <c r="I15" s="20"/>
      <c r="J15" s="21"/>
      <c r="K15" s="20"/>
      <c r="L15" s="20"/>
      <c r="M15" s="20"/>
      <c r="N15" s="20"/>
      <c r="O15" s="20"/>
      <c r="R15" s="20"/>
      <c r="S15" s="20"/>
      <c r="T15" s="20"/>
      <c r="U15" s="20"/>
      <c r="V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0"/>
      <c r="AJ15" s="20"/>
      <c r="AL15" s="20"/>
      <c r="AM15" s="20"/>
      <c r="AN15" s="20"/>
      <c r="AO15" s="20"/>
      <c r="AP15" s="20"/>
      <c r="AQ15" s="20"/>
      <c r="AS15" s="20"/>
      <c r="AT15" s="20"/>
      <c r="AX15" s="20"/>
      <c r="AY15" s="20"/>
      <c r="AZ15" s="20"/>
      <c r="BB15" s="20"/>
      <c r="BC15" s="20"/>
      <c r="BD15" s="20"/>
    </row>
    <row r="16" spans="1:56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  <c r="AL16" s="20"/>
      <c r="AM16" s="20"/>
      <c r="AN16" s="20"/>
      <c r="AO16" s="20"/>
      <c r="AP16" s="20"/>
      <c r="AQ16" s="20"/>
      <c r="AS16" s="20"/>
      <c r="AT16" s="20"/>
      <c r="AX16" s="20"/>
      <c r="AY16" s="20"/>
      <c r="AZ16" s="20"/>
      <c r="BB16" s="20"/>
      <c r="BC16" s="20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20"/>
      <c r="R17" s="20"/>
      <c r="S17" s="20"/>
      <c r="T17" s="20"/>
      <c r="U17" s="20"/>
      <c r="V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0"/>
      <c r="AJ17" s="20"/>
      <c r="AL17" s="20"/>
      <c r="AM17" s="20"/>
      <c r="AN17" s="20"/>
      <c r="AO17" s="20"/>
      <c r="AP17" s="20"/>
      <c r="AQ17" s="20"/>
      <c r="AS17" s="20"/>
      <c r="AT17" s="20"/>
      <c r="AX17" s="20"/>
      <c r="AY17" s="20"/>
      <c r="AZ17" s="20"/>
      <c r="BB17" s="20"/>
      <c r="BC17" s="20"/>
      <c r="BD17" s="20"/>
    </row>
    <row r="18" spans="2:56">
      <c r="D18" s="22" t="s">
        <v>12</v>
      </c>
      <c r="E18" s="25"/>
    </row>
    <row r="19" spans="2:56">
      <c r="B19" s="22" t="s">
        <v>13</v>
      </c>
      <c r="D19" s="26">
        <v>800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</row>
    <row r="20" spans="2:56">
      <c r="D20" s="27"/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31" t="s">
        <v>31</v>
      </c>
      <c r="N21" s="375" t="s">
        <v>32</v>
      </c>
      <c r="O21" s="377" t="s">
        <v>33</v>
      </c>
      <c r="Q21" s="30" t="s">
        <v>29</v>
      </c>
      <c r="R21" s="32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32" t="s">
        <v>30</v>
      </c>
      <c r="Z21" s="31" t="s">
        <v>31</v>
      </c>
      <c r="AB21" s="30" t="s">
        <v>29</v>
      </c>
      <c r="AC21" s="32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32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32" t="s">
        <v>30</v>
      </c>
      <c r="AZ21" s="31" t="s">
        <v>31</v>
      </c>
      <c r="BB21" s="30" t="s">
        <v>29</v>
      </c>
      <c r="BC21" s="32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34"/>
      <c r="L22" s="34" t="s">
        <v>34</v>
      </c>
      <c r="N22" s="376"/>
      <c r="O22" s="378"/>
      <c r="Q22" s="33" t="s">
        <v>34</v>
      </c>
      <c r="R22" s="34"/>
      <c r="S22" s="34" t="s">
        <v>34</v>
      </c>
      <c r="U22" s="376"/>
      <c r="V22" s="378"/>
      <c r="X22" s="33" t="s">
        <v>34</v>
      </c>
      <c r="Y22" s="34"/>
      <c r="Z22" s="34" t="s">
        <v>34</v>
      </c>
      <c r="AB22" s="33" t="s">
        <v>34</v>
      </c>
      <c r="AC22" s="34"/>
      <c r="AD22" s="34" t="s">
        <v>34</v>
      </c>
      <c r="AF22" s="376"/>
      <c r="AG22" s="378"/>
      <c r="AI22" s="376"/>
      <c r="AJ22" s="378"/>
      <c r="AL22" s="33" t="s">
        <v>34</v>
      </c>
      <c r="AM22" s="34"/>
      <c r="AN22" s="34" t="s">
        <v>34</v>
      </c>
      <c r="AP22" s="376"/>
      <c r="AQ22" s="378"/>
      <c r="AS22" s="376"/>
      <c r="AT22" s="378"/>
      <c r="AX22" s="33" t="s">
        <v>34</v>
      </c>
      <c r="AY22" s="34"/>
      <c r="AZ22" s="34" t="s">
        <v>34</v>
      </c>
      <c r="BB22" s="33" t="s">
        <v>34</v>
      </c>
      <c r="BC22" s="34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38">
        <v>8.4700000000000006</v>
      </c>
      <c r="G23" s="39">
        <v>1</v>
      </c>
      <c r="H23" s="40">
        <f>G23*F23</f>
        <v>8.4700000000000006</v>
      </c>
      <c r="J23" s="38">
        <f>F23</f>
        <v>8.4700000000000006</v>
      </c>
      <c r="K23" s="41">
        <v>1</v>
      </c>
      <c r="L23" s="40">
        <f>K23*J23</f>
        <v>8.4700000000000006</v>
      </c>
      <c r="N23" s="42">
        <f>L23-H23</f>
        <v>0</v>
      </c>
      <c r="O23" s="43">
        <f>IF((H23)=0,"",(N23/H23))</f>
        <v>0</v>
      </c>
      <c r="Q23" s="38">
        <v>11.21</v>
      </c>
      <c r="R23" s="41">
        <v>1</v>
      </c>
      <c r="S23" s="40">
        <f>R23*Q23</f>
        <v>11.21</v>
      </c>
      <c r="U23" s="42">
        <f>S23-L23</f>
        <v>2.74</v>
      </c>
      <c r="V23" s="43">
        <f t="shared" ref="V23:V51" si="0">IF((L23)=0,"",(U23/L23))</f>
        <v>0.32349468713105078</v>
      </c>
      <c r="X23" s="44">
        <v>14.22</v>
      </c>
      <c r="Y23" s="41">
        <v>1</v>
      </c>
      <c r="Z23" s="40">
        <f>Y23*X23</f>
        <v>14.22</v>
      </c>
      <c r="AB23" s="44">
        <v>17.350000000000001</v>
      </c>
      <c r="AC23" s="41">
        <v>1</v>
      </c>
      <c r="AD23" s="40">
        <f>AC23*AB23</f>
        <v>17.350000000000001</v>
      </c>
      <c r="AF23" s="42">
        <f t="shared" ref="AF23:AF51" si="1">AD23-Z23</f>
        <v>3.1300000000000008</v>
      </c>
      <c r="AG23" s="45">
        <f t="shared" ref="AG23:AG51" si="2">IF((Z23)=0,"",(AF23/Z23))</f>
        <v>0.22011251758087205</v>
      </c>
      <c r="AI23" s="42">
        <f>AD23-AZ23</f>
        <v>-0.57999999999999829</v>
      </c>
      <c r="AJ23" s="45">
        <f>IF((AD23)=0,"",(AI23/AD23))</f>
        <v>-3.3429394812680015E-2</v>
      </c>
      <c r="AL23" s="44">
        <v>20.97</v>
      </c>
      <c r="AM23" s="41">
        <v>1</v>
      </c>
      <c r="AN23" s="40">
        <f>AM23*AL23</f>
        <v>20.97</v>
      </c>
      <c r="AP23" s="42">
        <f>AN23-AD23</f>
        <v>3.6199999999999974</v>
      </c>
      <c r="AQ23" s="45">
        <f t="shared" ref="AQ23:AQ51" si="3">IF((AD23)=0,"",(AP23/AD23))</f>
        <v>0.2086455331412102</v>
      </c>
      <c r="AS23" s="42">
        <f>AN23-BD23</f>
        <v>-0.58000000000000185</v>
      </c>
      <c r="AT23" s="45">
        <f>IF((AN23)=0,"",(AS23/AN23))</f>
        <v>-2.7658559847401138E-2</v>
      </c>
      <c r="AX23" s="44">
        <v>17.93</v>
      </c>
      <c r="AY23" s="41">
        <v>1</v>
      </c>
      <c r="AZ23" s="40">
        <v>17.93</v>
      </c>
      <c r="BB23" s="44">
        <v>21.55</v>
      </c>
      <c r="BC23" s="41">
        <v>1</v>
      </c>
      <c r="BD23" s="40">
        <v>21.55</v>
      </c>
    </row>
    <row r="24" spans="2:56" s="35" customFormat="1" hidden="1">
      <c r="B24" s="35" t="s">
        <v>37</v>
      </c>
      <c r="D24" s="36" t="s">
        <v>36</v>
      </c>
      <c r="E24" s="37"/>
      <c r="F24" s="38">
        <v>0.1</v>
      </c>
      <c r="G24" s="39">
        <v>1</v>
      </c>
      <c r="H24" s="40">
        <f t="shared" ref="H24:H28" si="4">G24*F24</f>
        <v>0.1</v>
      </c>
      <c r="J24" s="38">
        <v>0.1</v>
      </c>
      <c r="K24" s="41">
        <v>1</v>
      </c>
      <c r="L24" s="40">
        <f>K24*J24</f>
        <v>0.1</v>
      </c>
      <c r="N24" s="42">
        <f>L24-H24</f>
        <v>0</v>
      </c>
      <c r="O24" s="43">
        <f>IF((H24)=0,"",(N24/H24))</f>
        <v>0</v>
      </c>
      <c r="Q24" s="38">
        <v>0</v>
      </c>
      <c r="R24" s="41">
        <v>1</v>
      </c>
      <c r="S24" s="40">
        <f>R24*Q24</f>
        <v>0</v>
      </c>
      <c r="U24" s="42">
        <f t="shared" ref="U24:U51" si="5">S24-L24</f>
        <v>-0.1</v>
      </c>
      <c r="V24" s="43">
        <f t="shared" si="0"/>
        <v>-1</v>
      </c>
      <c r="X24" s="38">
        <v>0</v>
      </c>
      <c r="Y24" s="41">
        <v>1</v>
      </c>
      <c r="Z24" s="40">
        <f>Y24*X24</f>
        <v>0</v>
      </c>
      <c r="AB24" s="38">
        <v>0</v>
      </c>
      <c r="AC24" s="41">
        <v>1</v>
      </c>
      <c r="AD24" s="40">
        <f>AC24*AB24</f>
        <v>0</v>
      </c>
      <c r="AF24" s="42">
        <f t="shared" si="1"/>
        <v>0</v>
      </c>
      <c r="AG24" s="45" t="str">
        <f t="shared" si="2"/>
        <v/>
      </c>
      <c r="AI24" s="42">
        <f t="shared" ref="AI24:AI29" si="6">AD24-AZ24</f>
        <v>0</v>
      </c>
      <c r="AJ24" s="45" t="str">
        <f t="shared" ref="AJ24:AJ51" si="7">IF((AD24)=0,"",(AI24/AD24))</f>
        <v/>
      </c>
      <c r="AL24" s="38">
        <v>0</v>
      </c>
      <c r="AM24" s="41">
        <v>1</v>
      </c>
      <c r="AN24" s="40">
        <f>AM24*AL24</f>
        <v>0</v>
      </c>
      <c r="AP24" s="42">
        <f t="shared" ref="AP24:AP51" si="8">AN24-AD24</f>
        <v>0</v>
      </c>
      <c r="AQ24" s="45" t="str">
        <f t="shared" si="3"/>
        <v/>
      </c>
      <c r="AS24" s="42">
        <f t="shared" ref="AS24:AS29" si="9">AN24-BD24</f>
        <v>0</v>
      </c>
      <c r="AT24" s="45" t="str">
        <f t="shared" ref="AT24:AT51" si="10">IF((AN24)=0,"",(AS24/AN24))</f>
        <v/>
      </c>
      <c r="AX24" s="38">
        <v>0</v>
      </c>
      <c r="AY24" s="41">
        <v>1</v>
      </c>
      <c r="AZ24" s="40">
        <v>0</v>
      </c>
      <c r="BB24" s="38">
        <v>0</v>
      </c>
      <c r="BC24" s="41">
        <v>1</v>
      </c>
      <c r="BD24" s="40">
        <v>0</v>
      </c>
    </row>
    <row r="25" spans="2:56" s="35" customFormat="1" hidden="1">
      <c r="B25" s="35" t="s">
        <v>38</v>
      </c>
      <c r="D25" s="36" t="s">
        <v>36</v>
      </c>
      <c r="E25" s="37"/>
      <c r="F25" s="38">
        <v>0.56999999999999995</v>
      </c>
      <c r="G25" s="39">
        <v>1</v>
      </c>
      <c r="H25" s="40">
        <f t="shared" si="4"/>
        <v>0.56999999999999995</v>
      </c>
      <c r="J25" s="38">
        <v>0.56999999999999995</v>
      </c>
      <c r="K25" s="41">
        <v>1</v>
      </c>
      <c r="L25" s="40">
        <f t="shared" ref="L25:L28" si="11">K25*J25</f>
        <v>0.56999999999999995</v>
      </c>
      <c r="N25" s="42">
        <f t="shared" ref="N25:N29" si="12">L25-H25</f>
        <v>0</v>
      </c>
      <c r="O25" s="43">
        <f t="shared" ref="O25:O29" si="13">IF((H25)=0,"",(N25/H25))</f>
        <v>0</v>
      </c>
      <c r="Q25" s="38">
        <v>0</v>
      </c>
      <c r="R25" s="41">
        <v>1</v>
      </c>
      <c r="S25" s="40">
        <f t="shared" ref="S25:S28" si="14">R25*Q25</f>
        <v>0</v>
      </c>
      <c r="U25" s="42">
        <f t="shared" si="5"/>
        <v>-0.56999999999999995</v>
      </c>
      <c r="V25" s="43">
        <f t="shared" si="0"/>
        <v>-1</v>
      </c>
      <c r="X25" s="38">
        <v>0</v>
      </c>
      <c r="Y25" s="41">
        <v>1</v>
      </c>
      <c r="Z25" s="40">
        <f t="shared" ref="Z25:Z28" si="15">Y25*X25</f>
        <v>0</v>
      </c>
      <c r="AB25" s="38">
        <v>0</v>
      </c>
      <c r="AC25" s="41">
        <v>1</v>
      </c>
      <c r="AD25" s="40">
        <f t="shared" ref="AD25:AD28" si="16">AC25*AB25</f>
        <v>0</v>
      </c>
      <c r="AF25" s="42">
        <f t="shared" si="1"/>
        <v>0</v>
      </c>
      <c r="AG25" s="45" t="str">
        <f t="shared" si="2"/>
        <v/>
      </c>
      <c r="AI25" s="42">
        <f t="shared" si="6"/>
        <v>0</v>
      </c>
      <c r="AJ25" s="45" t="str">
        <f t="shared" si="7"/>
        <v/>
      </c>
      <c r="AL25" s="38">
        <v>0</v>
      </c>
      <c r="AM25" s="41">
        <v>1</v>
      </c>
      <c r="AN25" s="40">
        <f t="shared" ref="AN25:AN28" si="17">AM25*AL25</f>
        <v>0</v>
      </c>
      <c r="AP25" s="42">
        <f t="shared" si="8"/>
        <v>0</v>
      </c>
      <c r="AQ25" s="45" t="str">
        <f t="shared" si="3"/>
        <v/>
      </c>
      <c r="AS25" s="42">
        <f t="shared" si="9"/>
        <v>0</v>
      </c>
      <c r="AT25" s="45" t="str">
        <f t="shared" si="10"/>
        <v/>
      </c>
      <c r="AX25" s="38">
        <v>0</v>
      </c>
      <c r="AY25" s="41">
        <v>1</v>
      </c>
      <c r="AZ25" s="40">
        <v>0</v>
      </c>
      <c r="BB25" s="38">
        <v>0</v>
      </c>
      <c r="BC25" s="41">
        <v>1</v>
      </c>
      <c r="BD25" s="40">
        <v>0</v>
      </c>
    </row>
    <row r="26" spans="2:56" s="35" customFormat="1" hidden="1">
      <c r="B26" s="46"/>
      <c r="D26" s="36" t="s">
        <v>39</v>
      </c>
      <c r="E26" s="37"/>
      <c r="F26" s="38"/>
      <c r="G26" s="39">
        <f>G27</f>
        <v>800</v>
      </c>
      <c r="H26" s="40">
        <f t="shared" si="4"/>
        <v>0</v>
      </c>
      <c r="J26" s="38"/>
      <c r="K26" s="39">
        <f>K27</f>
        <v>800</v>
      </c>
      <c r="L26" s="40">
        <f t="shared" si="11"/>
        <v>0</v>
      </c>
      <c r="N26" s="42">
        <f t="shared" si="12"/>
        <v>0</v>
      </c>
      <c r="O26" s="43" t="str">
        <f t="shared" si="13"/>
        <v/>
      </c>
      <c r="Q26" s="38"/>
      <c r="R26" s="39">
        <f>R27</f>
        <v>800</v>
      </c>
      <c r="S26" s="40">
        <f t="shared" si="14"/>
        <v>0</v>
      </c>
      <c r="U26" s="42">
        <f>S26-L26</f>
        <v>0</v>
      </c>
      <c r="V26" s="43" t="str">
        <f t="shared" si="0"/>
        <v/>
      </c>
      <c r="X26" s="38"/>
      <c r="Y26" s="39">
        <f>Y27</f>
        <v>800</v>
      </c>
      <c r="Z26" s="40">
        <f t="shared" si="15"/>
        <v>0</v>
      </c>
      <c r="AB26" s="38"/>
      <c r="AC26" s="39">
        <f>AC27</f>
        <v>800</v>
      </c>
      <c r="AD26" s="40">
        <f t="shared" si="16"/>
        <v>0</v>
      </c>
      <c r="AF26" s="42">
        <f t="shared" si="1"/>
        <v>0</v>
      </c>
      <c r="AG26" s="45" t="str">
        <f t="shared" si="2"/>
        <v/>
      </c>
      <c r="AI26" s="42">
        <f t="shared" si="6"/>
        <v>0</v>
      </c>
      <c r="AJ26" s="45" t="str">
        <f t="shared" si="7"/>
        <v/>
      </c>
      <c r="AL26" s="38"/>
      <c r="AM26" s="39">
        <f>AM27</f>
        <v>800</v>
      </c>
      <c r="AN26" s="40">
        <f t="shared" si="17"/>
        <v>0</v>
      </c>
      <c r="AP26" s="42">
        <f t="shared" si="8"/>
        <v>0</v>
      </c>
      <c r="AQ26" s="45" t="str">
        <f t="shared" si="3"/>
        <v/>
      </c>
      <c r="AS26" s="42">
        <f t="shared" si="9"/>
        <v>0</v>
      </c>
      <c r="AT26" s="45" t="str">
        <f t="shared" si="10"/>
        <v/>
      </c>
      <c r="AX26" s="38"/>
      <c r="AY26" s="39">
        <v>800</v>
      </c>
      <c r="AZ26" s="40">
        <v>0</v>
      </c>
      <c r="BB26" s="38"/>
      <c r="BC26" s="39">
        <v>800</v>
      </c>
      <c r="BD26" s="40">
        <v>0</v>
      </c>
    </row>
    <row r="27" spans="2:56" s="35" customFormat="1">
      <c r="B27" s="35" t="s">
        <v>40</v>
      </c>
      <c r="D27" s="36" t="s">
        <v>39</v>
      </c>
      <c r="E27" s="37"/>
      <c r="F27" s="38">
        <v>1.2E-2</v>
      </c>
      <c r="G27" s="39">
        <f>$D$19</f>
        <v>800</v>
      </c>
      <c r="H27" s="40">
        <f t="shared" si="4"/>
        <v>9.6</v>
      </c>
      <c r="J27" s="38">
        <f>F27</f>
        <v>1.2E-2</v>
      </c>
      <c r="K27" s="39">
        <f>$G27</f>
        <v>800</v>
      </c>
      <c r="L27" s="40">
        <f t="shared" si="11"/>
        <v>9.6</v>
      </c>
      <c r="N27" s="42">
        <f t="shared" si="12"/>
        <v>0</v>
      </c>
      <c r="O27" s="43">
        <f t="shared" si="13"/>
        <v>0</v>
      </c>
      <c r="Q27" s="38">
        <v>1.4200000000000001E-2</v>
      </c>
      <c r="R27" s="39">
        <f>$G27</f>
        <v>800</v>
      </c>
      <c r="S27" s="40">
        <f t="shared" si="14"/>
        <v>11.360000000000001</v>
      </c>
      <c r="U27" s="42">
        <f t="shared" si="5"/>
        <v>1.7600000000000016</v>
      </c>
      <c r="V27" s="43">
        <f t="shared" si="0"/>
        <v>0.18333333333333351</v>
      </c>
      <c r="X27" s="38">
        <v>1.09E-2</v>
      </c>
      <c r="Y27" s="39">
        <f>$G27</f>
        <v>800</v>
      </c>
      <c r="Z27" s="40">
        <f t="shared" si="15"/>
        <v>8.7200000000000006</v>
      </c>
      <c r="AB27" s="38">
        <v>7.7999999999999996E-3</v>
      </c>
      <c r="AC27" s="39">
        <f>$G27</f>
        <v>800</v>
      </c>
      <c r="AD27" s="40">
        <f t="shared" si="16"/>
        <v>6.2399999999999993</v>
      </c>
      <c r="AF27" s="42">
        <f t="shared" si="1"/>
        <v>-2.4800000000000013</v>
      </c>
      <c r="AG27" s="45">
        <f t="shared" si="2"/>
        <v>-0.28440366972477077</v>
      </c>
      <c r="AI27" s="42">
        <f t="shared" si="6"/>
        <v>0</v>
      </c>
      <c r="AJ27" s="45">
        <f t="shared" si="7"/>
        <v>0</v>
      </c>
      <c r="AL27" s="38">
        <v>4.1000000000000003E-3</v>
      </c>
      <c r="AM27" s="39">
        <f>$G27</f>
        <v>800</v>
      </c>
      <c r="AN27" s="40">
        <f t="shared" si="17"/>
        <v>3.2800000000000002</v>
      </c>
      <c r="AP27" s="42">
        <f t="shared" si="8"/>
        <v>-2.9599999999999991</v>
      </c>
      <c r="AQ27" s="45">
        <f t="shared" si="3"/>
        <v>-0.47435897435897428</v>
      </c>
      <c r="AS27" s="42">
        <f t="shared" si="9"/>
        <v>0</v>
      </c>
      <c r="AT27" s="45">
        <f t="shared" si="10"/>
        <v>0</v>
      </c>
      <c r="AV27" s="47"/>
      <c r="AX27" s="38">
        <v>7.7999999999999996E-3</v>
      </c>
      <c r="AY27" s="39">
        <v>800</v>
      </c>
      <c r="AZ27" s="40">
        <v>6.2399999999999993</v>
      </c>
      <c r="BB27" s="38">
        <v>4.1000000000000003E-3</v>
      </c>
      <c r="BC27" s="39">
        <v>800</v>
      </c>
      <c r="BD27" s="40">
        <v>3.2800000000000002</v>
      </c>
    </row>
    <row r="28" spans="2:56" s="35" customFormat="1" hidden="1">
      <c r="B28" s="46" t="s">
        <v>41</v>
      </c>
      <c r="D28" s="36" t="s">
        <v>36</v>
      </c>
      <c r="E28" s="37"/>
      <c r="F28" s="38"/>
      <c r="G28" s="39">
        <v>1</v>
      </c>
      <c r="H28" s="40">
        <f t="shared" si="4"/>
        <v>0</v>
      </c>
      <c r="J28" s="38"/>
      <c r="K28" s="39">
        <v>1</v>
      </c>
      <c r="L28" s="40">
        <f t="shared" si="11"/>
        <v>0</v>
      </c>
      <c r="N28" s="42">
        <f t="shared" si="12"/>
        <v>0</v>
      </c>
      <c r="O28" s="43" t="str">
        <f t="shared" si="13"/>
        <v/>
      </c>
      <c r="Q28" s="38">
        <v>0.6</v>
      </c>
      <c r="R28" s="39">
        <f>$G28</f>
        <v>1</v>
      </c>
      <c r="S28" s="40">
        <f t="shared" si="14"/>
        <v>0.6</v>
      </c>
      <c r="U28" s="42">
        <f t="shared" si="5"/>
        <v>0.6</v>
      </c>
      <c r="V28" s="43" t="str">
        <f>IF((L28)=0,"",(U28/L28))</f>
        <v/>
      </c>
      <c r="X28" s="38">
        <v>0</v>
      </c>
      <c r="Y28" s="39">
        <f>$G28</f>
        <v>1</v>
      </c>
      <c r="Z28" s="40">
        <f t="shared" si="15"/>
        <v>0</v>
      </c>
      <c r="AB28" s="38">
        <v>0</v>
      </c>
      <c r="AC28" s="39">
        <f>$G28</f>
        <v>1</v>
      </c>
      <c r="AD28" s="40">
        <f t="shared" si="16"/>
        <v>0</v>
      </c>
      <c r="AF28" s="42">
        <f t="shared" si="1"/>
        <v>0</v>
      </c>
      <c r="AG28" s="45" t="str">
        <f t="shared" si="2"/>
        <v/>
      </c>
      <c r="AI28" s="42">
        <f t="shared" si="6"/>
        <v>0</v>
      </c>
      <c r="AJ28" s="45" t="str">
        <f t="shared" si="7"/>
        <v/>
      </c>
      <c r="AL28" s="38">
        <v>0</v>
      </c>
      <c r="AM28" s="39">
        <f>$G28</f>
        <v>1</v>
      </c>
      <c r="AN28" s="40">
        <f t="shared" si="17"/>
        <v>0</v>
      </c>
      <c r="AP28" s="42">
        <f t="shared" si="8"/>
        <v>0</v>
      </c>
      <c r="AQ28" s="45" t="str">
        <f t="shared" si="3"/>
        <v/>
      </c>
      <c r="AS28" s="42">
        <f t="shared" si="9"/>
        <v>0</v>
      </c>
      <c r="AT28" s="45" t="str">
        <f t="shared" si="10"/>
        <v/>
      </c>
      <c r="AX28" s="38">
        <v>0</v>
      </c>
      <c r="AY28" s="39">
        <v>1</v>
      </c>
      <c r="AZ28" s="40">
        <v>0</v>
      </c>
      <c r="BB28" s="38">
        <v>0</v>
      </c>
      <c r="BC28" s="39">
        <v>1</v>
      </c>
      <c r="BD28" s="40">
        <v>0</v>
      </c>
    </row>
    <row r="29" spans="2:56" s="15" customFormat="1">
      <c r="B29" s="48" t="s">
        <v>42</v>
      </c>
      <c r="C29" s="49"/>
      <c r="D29" s="50"/>
      <c r="E29" s="49"/>
      <c r="F29" s="51"/>
      <c r="G29" s="52"/>
      <c r="H29" s="53">
        <f>SUM(H23:H28)</f>
        <v>18.740000000000002</v>
      </c>
      <c r="I29" s="54"/>
      <c r="J29" s="55"/>
      <c r="K29" s="56"/>
      <c r="L29" s="53">
        <f>SUM(L23:L28)</f>
        <v>18.740000000000002</v>
      </c>
      <c r="M29" s="54"/>
      <c r="N29" s="57">
        <f t="shared" si="12"/>
        <v>0</v>
      </c>
      <c r="O29" s="58">
        <f t="shared" si="13"/>
        <v>0</v>
      </c>
      <c r="Q29" s="55"/>
      <c r="R29" s="56"/>
      <c r="S29" s="53">
        <f>SUM(S23:S28)</f>
        <v>23.17</v>
      </c>
      <c r="T29" s="54"/>
      <c r="U29" s="57">
        <f t="shared" si="5"/>
        <v>4.43</v>
      </c>
      <c r="V29" s="58">
        <f t="shared" si="0"/>
        <v>0.23639274279615791</v>
      </c>
      <c r="X29" s="55"/>
      <c r="Y29" s="56"/>
      <c r="Z29" s="53">
        <f>SUM(Z23:Z28)</f>
        <v>22.94</v>
      </c>
      <c r="AA29" s="54"/>
      <c r="AB29" s="55"/>
      <c r="AC29" s="56"/>
      <c r="AD29" s="53">
        <f>SUM(AD23:AD28)</f>
        <v>23.59</v>
      </c>
      <c r="AE29" s="54"/>
      <c r="AF29" s="57">
        <f t="shared" si="1"/>
        <v>0.64999999999999858</v>
      </c>
      <c r="AG29" s="59">
        <f t="shared" si="2"/>
        <v>2.8334786399302463E-2</v>
      </c>
      <c r="AI29" s="57">
        <f t="shared" si="6"/>
        <v>-0.57999999999999829</v>
      </c>
      <c r="AJ29" s="59">
        <f t="shared" si="7"/>
        <v>-2.4586689275116504E-2</v>
      </c>
      <c r="AL29" s="55"/>
      <c r="AM29" s="56"/>
      <c r="AN29" s="53">
        <f>SUM(AN23:AN28)</f>
        <v>24.25</v>
      </c>
      <c r="AO29" s="54"/>
      <c r="AP29" s="57">
        <f t="shared" si="8"/>
        <v>0.66000000000000014</v>
      </c>
      <c r="AQ29" s="59">
        <f t="shared" si="3"/>
        <v>2.7977956761339556E-2</v>
      </c>
      <c r="AS29" s="57">
        <f t="shared" si="9"/>
        <v>-0.58000000000000185</v>
      </c>
      <c r="AT29" s="59">
        <f t="shared" si="10"/>
        <v>-2.3917525773195954E-2</v>
      </c>
      <c r="AX29" s="55"/>
      <c r="AY29" s="56"/>
      <c r="AZ29" s="53">
        <v>24.169999999999998</v>
      </c>
      <c r="BB29" s="55"/>
      <c r="BC29" s="56"/>
      <c r="BD29" s="53">
        <v>24.830000000000002</v>
      </c>
    </row>
    <row r="30" spans="2:56" s="35" customFormat="1" ht="25.5">
      <c r="B30" s="60" t="s">
        <v>43</v>
      </c>
      <c r="D30" s="36" t="s">
        <v>39</v>
      </c>
      <c r="E30" s="37"/>
      <c r="F30" s="38">
        <v>4.0000000000000002E-4</v>
      </c>
      <c r="G30" s="39">
        <f>$D$19</f>
        <v>800</v>
      </c>
      <c r="H30" s="40">
        <f>G30*F30</f>
        <v>0.32</v>
      </c>
      <c r="J30" s="38">
        <v>4.0000000000000002E-4</v>
      </c>
      <c r="K30" s="39">
        <f>$G30</f>
        <v>800</v>
      </c>
      <c r="L30" s="40">
        <f>K30*J30</f>
        <v>0.32</v>
      </c>
      <c r="N30" s="42">
        <f>L30-H30</f>
        <v>0</v>
      </c>
      <c r="O30" s="43">
        <f>IF((H30)=0,"",(N30/H30))</f>
        <v>0</v>
      </c>
      <c r="Q30" s="38">
        <v>0</v>
      </c>
      <c r="R30" s="39">
        <f>$G30</f>
        <v>800</v>
      </c>
      <c r="S30" s="40">
        <f>R30*Q30</f>
        <v>0</v>
      </c>
      <c r="U30" s="42">
        <f t="shared" si="5"/>
        <v>-0.32</v>
      </c>
      <c r="V30" s="43">
        <f>IF((L30)=0,"",(U30/L30))</f>
        <v>-1</v>
      </c>
      <c r="X30" s="38">
        <v>0</v>
      </c>
      <c r="Y30" s="39">
        <f>$G30</f>
        <v>800</v>
      </c>
      <c r="Z30" s="40">
        <f>Y30*X30</f>
        <v>0</v>
      </c>
      <c r="AB30" s="38">
        <v>-1.8E-3</v>
      </c>
      <c r="AC30" s="39">
        <f>$G30</f>
        <v>800</v>
      </c>
      <c r="AD30" s="40">
        <f>AC30*AB30</f>
        <v>-1.44</v>
      </c>
      <c r="AF30" s="42">
        <f t="shared" si="1"/>
        <v>-1.44</v>
      </c>
      <c r="AG30" s="45" t="str">
        <f t="shared" si="2"/>
        <v/>
      </c>
      <c r="AI30" s="42">
        <f>AD30-AZ30</f>
        <v>-1.44</v>
      </c>
      <c r="AJ30" s="45">
        <f t="shared" si="7"/>
        <v>1</v>
      </c>
      <c r="AL30" s="38">
        <v>0</v>
      </c>
      <c r="AM30" s="39">
        <f>$G30</f>
        <v>800</v>
      </c>
      <c r="AN30" s="40">
        <f>AM30*AL30</f>
        <v>0</v>
      </c>
      <c r="AP30" s="42">
        <f t="shared" si="8"/>
        <v>1.44</v>
      </c>
      <c r="AQ30" s="45">
        <f t="shared" si="3"/>
        <v>-1</v>
      </c>
      <c r="AS30" s="42">
        <f>AN30-BD30</f>
        <v>0</v>
      </c>
      <c r="AT30" s="45" t="str">
        <f t="shared" si="10"/>
        <v/>
      </c>
      <c r="AX30" s="38">
        <v>0</v>
      </c>
      <c r="AY30" s="39">
        <v>800</v>
      </c>
      <c r="AZ30" s="40">
        <v>0</v>
      </c>
      <c r="BB30" s="38">
        <v>0</v>
      </c>
      <c r="BC30" s="39">
        <v>800</v>
      </c>
      <c r="BD30" s="40">
        <v>0</v>
      </c>
    </row>
    <row r="31" spans="2:56" s="35" customFormat="1" ht="38.25">
      <c r="B31" s="60" t="s">
        <v>44</v>
      </c>
      <c r="D31" s="36"/>
      <c r="E31" s="37"/>
      <c r="F31" s="38"/>
      <c r="G31" s="39"/>
      <c r="H31" s="40"/>
      <c r="J31" s="38"/>
      <c r="K31" s="39"/>
      <c r="L31" s="40"/>
      <c r="N31" s="42"/>
      <c r="O31" s="43"/>
      <c r="Q31" s="38"/>
      <c r="R31" s="39"/>
      <c r="S31" s="40"/>
      <c r="U31" s="42"/>
      <c r="V31" s="43"/>
      <c r="X31" s="38">
        <v>0</v>
      </c>
      <c r="Y31" s="39">
        <f>$G30</f>
        <v>800</v>
      </c>
      <c r="Z31" s="40">
        <f>Y31*X31</f>
        <v>0</v>
      </c>
      <c r="AB31" s="38">
        <v>0</v>
      </c>
      <c r="AC31" s="39">
        <f>$G30</f>
        <v>800</v>
      </c>
      <c r="AD31" s="40">
        <f>AC31*AB31</f>
        <v>0</v>
      </c>
      <c r="AF31" s="42">
        <f t="shared" si="1"/>
        <v>0</v>
      </c>
      <c r="AG31" s="45" t="str">
        <f t="shared" si="2"/>
        <v/>
      </c>
      <c r="AI31" s="42">
        <f>AD31-AZ31</f>
        <v>0</v>
      </c>
      <c r="AJ31" s="45" t="str">
        <f t="shared" si="7"/>
        <v/>
      </c>
      <c r="AL31" s="38">
        <v>0</v>
      </c>
      <c r="AM31" s="39">
        <f>$G30</f>
        <v>800</v>
      </c>
      <c r="AN31" s="40">
        <f>AM31*AL31</f>
        <v>0</v>
      </c>
      <c r="AP31" s="42">
        <f t="shared" si="8"/>
        <v>0</v>
      </c>
      <c r="AQ31" s="45" t="str">
        <f t="shared" si="3"/>
        <v/>
      </c>
      <c r="AS31" s="42">
        <f>AN31-BD31</f>
        <v>0</v>
      </c>
      <c r="AT31" s="45" t="str">
        <f t="shared" si="10"/>
        <v/>
      </c>
      <c r="AX31" s="38">
        <v>0</v>
      </c>
      <c r="AY31" s="39">
        <v>800</v>
      </c>
      <c r="AZ31" s="40">
        <v>0</v>
      </c>
      <c r="BB31" s="38">
        <v>0</v>
      </c>
      <c r="BC31" s="39">
        <v>800</v>
      </c>
      <c r="BD31" s="40">
        <v>0</v>
      </c>
    </row>
    <row r="32" spans="2:56" s="35" customFormat="1" ht="25.5">
      <c r="B32" s="60" t="s">
        <v>45</v>
      </c>
      <c r="D32" s="36" t="s">
        <v>39</v>
      </c>
      <c r="E32" s="37"/>
      <c r="F32" s="38"/>
      <c r="G32" s="39">
        <f>$D$19</f>
        <v>800</v>
      </c>
      <c r="H32" s="40">
        <f t="shared" ref="H32:H34" si="18">G32*F32</f>
        <v>0</v>
      </c>
      <c r="I32" s="61"/>
      <c r="J32" s="38">
        <v>0</v>
      </c>
      <c r="K32" s="39">
        <f>$G32</f>
        <v>800</v>
      </c>
      <c r="L32" s="40">
        <f t="shared" ref="L32:L36" si="19">K32*J32</f>
        <v>0</v>
      </c>
      <c r="M32" s="62"/>
      <c r="N32" s="42">
        <f t="shared" ref="N32:N36" si="20">L32-H32</f>
        <v>0</v>
      </c>
      <c r="O32" s="43" t="str">
        <f t="shared" ref="O32:O36" si="21">IF((H32)=0,"",(N32/H32))</f>
        <v/>
      </c>
      <c r="Q32" s="38">
        <v>6.2668691405646561E-4</v>
      </c>
      <c r="R32" s="39">
        <f>$G32</f>
        <v>800</v>
      </c>
      <c r="S32" s="40">
        <f t="shared" ref="S32:S34" si="22">R32*Q32</f>
        <v>0.50134953124517245</v>
      </c>
      <c r="T32" s="62"/>
      <c r="U32" s="42">
        <f t="shared" si="5"/>
        <v>0.50134953124517245</v>
      </c>
      <c r="V32" s="43" t="str">
        <f>IF((L32)=0,"",(U32/L32))</f>
        <v/>
      </c>
      <c r="X32" s="38">
        <f>Q32</f>
        <v>6.2668691405646561E-4</v>
      </c>
      <c r="Y32" s="39">
        <f>$G32</f>
        <v>800</v>
      </c>
      <c r="Z32" s="40">
        <f t="shared" ref="Z32:Z34" si="23">Y32*X32</f>
        <v>0.50134953124517245</v>
      </c>
      <c r="AA32" s="62"/>
      <c r="AB32" s="38">
        <f>X32</f>
        <v>6.2668691405646561E-4</v>
      </c>
      <c r="AC32" s="39">
        <f>$G32</f>
        <v>800</v>
      </c>
      <c r="AD32" s="40">
        <f t="shared" ref="AD32:AD34" si="24">AC32*AB32</f>
        <v>0.50134953124517245</v>
      </c>
      <c r="AE32" s="62"/>
      <c r="AF32" s="42">
        <f t="shared" si="1"/>
        <v>0</v>
      </c>
      <c r="AG32" s="45">
        <f t="shared" si="2"/>
        <v>0</v>
      </c>
      <c r="AI32" s="42">
        <f>AD32-AZ32</f>
        <v>0</v>
      </c>
      <c r="AJ32" s="45">
        <f t="shared" si="7"/>
        <v>0</v>
      </c>
      <c r="AL32" s="38">
        <f>AB32</f>
        <v>6.2668691405646561E-4</v>
      </c>
      <c r="AM32" s="39">
        <f>$G32</f>
        <v>800</v>
      </c>
      <c r="AN32" s="40">
        <f t="shared" ref="AN32:AN34" si="25">AM32*AL32</f>
        <v>0.50134953124517245</v>
      </c>
      <c r="AO32" s="62"/>
      <c r="AP32" s="42">
        <f t="shared" si="8"/>
        <v>0</v>
      </c>
      <c r="AQ32" s="45">
        <f t="shared" si="3"/>
        <v>0</v>
      </c>
      <c r="AS32" s="42">
        <f>AN32-BD32</f>
        <v>0</v>
      </c>
      <c r="AT32" s="45">
        <f t="shared" si="10"/>
        <v>0</v>
      </c>
      <c r="AX32" s="38">
        <v>6.2668691405646561E-4</v>
      </c>
      <c r="AY32" s="39">
        <v>800</v>
      </c>
      <c r="AZ32" s="40">
        <v>0.50134953124517245</v>
      </c>
      <c r="BB32" s="38">
        <v>6.2668691405646561E-4</v>
      </c>
      <c r="BC32" s="39">
        <v>800</v>
      </c>
      <c r="BD32" s="40">
        <v>0.50134953124517245</v>
      </c>
    </row>
    <row r="33" spans="2:56" s="35" customFormat="1" ht="38.25">
      <c r="B33" s="60" t="s">
        <v>46</v>
      </c>
      <c r="D33" s="36" t="s">
        <v>39</v>
      </c>
      <c r="E33" s="37"/>
      <c r="F33" s="38"/>
      <c r="G33" s="39">
        <f>$D$19</f>
        <v>800</v>
      </c>
      <c r="H33" s="40">
        <f t="shared" si="18"/>
        <v>0</v>
      </c>
      <c r="I33" s="61"/>
      <c r="J33" s="38">
        <v>0</v>
      </c>
      <c r="K33" s="39">
        <f>$G33</f>
        <v>800</v>
      </c>
      <c r="L33" s="40">
        <f t="shared" si="19"/>
        <v>0</v>
      </c>
      <c r="M33" s="62"/>
      <c r="N33" s="42">
        <f t="shared" si="20"/>
        <v>0</v>
      </c>
      <c r="O33" s="43" t="str">
        <f t="shared" si="21"/>
        <v/>
      </c>
      <c r="Q33" s="38">
        <v>1.3438667907529872E-3</v>
      </c>
      <c r="R33" s="39">
        <f>$G33</f>
        <v>800</v>
      </c>
      <c r="S33" s="40">
        <f t="shared" si="22"/>
        <v>1.0750934326023898</v>
      </c>
      <c r="T33" s="62"/>
      <c r="U33" s="42">
        <f t="shared" si="5"/>
        <v>1.0750934326023898</v>
      </c>
      <c r="V33" s="43" t="str">
        <f t="shared" ref="V33" si="26">IF((L33)=0,"",(U33/L33))</f>
        <v/>
      </c>
      <c r="X33" s="38">
        <v>0</v>
      </c>
      <c r="Y33" s="39">
        <f>$G33</f>
        <v>800</v>
      </c>
      <c r="Z33" s="40">
        <f t="shared" si="23"/>
        <v>0</v>
      </c>
      <c r="AA33" s="62"/>
      <c r="AB33" s="38">
        <v>0</v>
      </c>
      <c r="AC33" s="39">
        <f>$G33</f>
        <v>800</v>
      </c>
      <c r="AD33" s="40">
        <f t="shared" si="24"/>
        <v>0</v>
      </c>
      <c r="AE33" s="62"/>
      <c r="AF33" s="42">
        <f t="shared" si="1"/>
        <v>0</v>
      </c>
      <c r="AG33" s="45" t="str">
        <f t="shared" si="2"/>
        <v/>
      </c>
      <c r="AI33" s="42">
        <f>AD33-AZ33</f>
        <v>0</v>
      </c>
      <c r="AJ33" s="45" t="str">
        <f t="shared" si="7"/>
        <v/>
      </c>
      <c r="AL33" s="38">
        <v>0</v>
      </c>
      <c r="AM33" s="39">
        <f>$G33</f>
        <v>800</v>
      </c>
      <c r="AN33" s="40">
        <f t="shared" si="25"/>
        <v>0</v>
      </c>
      <c r="AO33" s="62"/>
      <c r="AP33" s="42">
        <f t="shared" si="8"/>
        <v>0</v>
      </c>
      <c r="AQ33" s="45" t="str">
        <f t="shared" si="3"/>
        <v/>
      </c>
      <c r="AS33" s="42">
        <f>AN33-BD33</f>
        <v>0</v>
      </c>
      <c r="AT33" s="45" t="str">
        <f t="shared" si="10"/>
        <v/>
      </c>
      <c r="AX33" s="38">
        <v>0</v>
      </c>
      <c r="AY33" s="39">
        <v>800</v>
      </c>
      <c r="AZ33" s="40">
        <v>0</v>
      </c>
      <c r="BB33" s="38">
        <v>0</v>
      </c>
      <c r="BC33" s="39">
        <v>800</v>
      </c>
      <c r="BD33" s="40">
        <v>0</v>
      </c>
    </row>
    <row r="34" spans="2:56" s="35" customFormat="1" ht="38.25">
      <c r="B34" s="60" t="s">
        <v>47</v>
      </c>
      <c r="D34" s="36" t="s">
        <v>36</v>
      </c>
      <c r="E34" s="37"/>
      <c r="F34" s="38"/>
      <c r="G34" s="63">
        <v>1</v>
      </c>
      <c r="H34" s="40">
        <f t="shared" si="18"/>
        <v>0</v>
      </c>
      <c r="I34" s="61"/>
      <c r="J34" s="38"/>
      <c r="K34" s="39">
        <f>$G34</f>
        <v>1</v>
      </c>
      <c r="L34" s="40">
        <f t="shared" si="19"/>
        <v>0</v>
      </c>
      <c r="M34" s="62"/>
      <c r="N34" s="42">
        <f t="shared" si="20"/>
        <v>0</v>
      </c>
      <c r="O34" s="43" t="str">
        <f t="shared" si="21"/>
        <v/>
      </c>
      <c r="Q34" s="44">
        <v>5.5728595351068951E-2</v>
      </c>
      <c r="R34" s="39">
        <f>$G34</f>
        <v>1</v>
      </c>
      <c r="S34" s="40">
        <f t="shared" si="22"/>
        <v>5.5728595351068951E-2</v>
      </c>
      <c r="T34" s="62"/>
      <c r="U34" s="42">
        <f t="shared" si="5"/>
        <v>5.5728595351068951E-2</v>
      </c>
      <c r="V34" s="43" t="str">
        <f t="shared" si="0"/>
        <v/>
      </c>
      <c r="X34" s="44">
        <f>Q34</f>
        <v>5.5728595351068951E-2</v>
      </c>
      <c r="Y34" s="39">
        <f>$G34</f>
        <v>1</v>
      </c>
      <c r="Z34" s="40">
        <f t="shared" si="23"/>
        <v>5.5728595351068951E-2</v>
      </c>
      <c r="AA34" s="62"/>
      <c r="AB34" s="44">
        <f>X34</f>
        <v>5.5728595351068951E-2</v>
      </c>
      <c r="AC34" s="39">
        <f>$G34</f>
        <v>1</v>
      </c>
      <c r="AD34" s="40">
        <f t="shared" si="24"/>
        <v>5.5728595351068951E-2</v>
      </c>
      <c r="AE34" s="62"/>
      <c r="AF34" s="42">
        <f t="shared" si="1"/>
        <v>0</v>
      </c>
      <c r="AG34" s="45">
        <f t="shared" si="2"/>
        <v>0</v>
      </c>
      <c r="AI34" s="42">
        <f t="shared" ref="AI34:AI51" si="27">AD34-AZ34</f>
        <v>0</v>
      </c>
      <c r="AJ34" s="45">
        <f t="shared" si="7"/>
        <v>0</v>
      </c>
      <c r="AL34" s="44">
        <f>AB34</f>
        <v>5.5728595351068951E-2</v>
      </c>
      <c r="AM34" s="39">
        <f>$G34</f>
        <v>1</v>
      </c>
      <c r="AN34" s="40">
        <f t="shared" si="25"/>
        <v>5.5728595351068951E-2</v>
      </c>
      <c r="AO34" s="62"/>
      <c r="AP34" s="42">
        <f t="shared" si="8"/>
        <v>0</v>
      </c>
      <c r="AQ34" s="45">
        <f t="shared" si="3"/>
        <v>0</v>
      </c>
      <c r="AS34" s="42">
        <f t="shared" ref="AS34:AS38" si="28">AN34-BD34</f>
        <v>0</v>
      </c>
      <c r="AT34" s="45">
        <f t="shared" si="10"/>
        <v>0</v>
      </c>
      <c r="AX34" s="44">
        <v>5.5728595351068951E-2</v>
      </c>
      <c r="AY34" s="39">
        <v>1</v>
      </c>
      <c r="AZ34" s="40">
        <v>5.5728595351068951E-2</v>
      </c>
      <c r="BB34" s="44">
        <v>5.5728595351068951E-2</v>
      </c>
      <c r="BC34" s="39">
        <v>1</v>
      </c>
      <c r="BD34" s="40">
        <v>5.5728595351068951E-2</v>
      </c>
    </row>
    <row r="35" spans="2:56" s="35" customFormat="1">
      <c r="B35" s="64" t="s">
        <v>48</v>
      </c>
      <c r="D35" s="36" t="s">
        <v>39</v>
      </c>
      <c r="E35" s="37"/>
      <c r="F35" s="38"/>
      <c r="G35" s="39">
        <f>$D$19</f>
        <v>800</v>
      </c>
      <c r="H35" s="40">
        <f>G35*F35</f>
        <v>0</v>
      </c>
      <c r="J35" s="38"/>
      <c r="K35" s="39">
        <f>$G35</f>
        <v>800</v>
      </c>
      <c r="L35" s="40">
        <f>K35*J35</f>
        <v>0</v>
      </c>
      <c r="N35" s="42">
        <f>L35-H35</f>
        <v>0</v>
      </c>
      <c r="O35" s="43" t="str">
        <f t="shared" si="21"/>
        <v/>
      </c>
      <c r="Q35" s="38"/>
      <c r="R35" s="39">
        <f>$G35</f>
        <v>800</v>
      </c>
      <c r="S35" s="40">
        <f>R35*Q35</f>
        <v>0</v>
      </c>
      <c r="U35" s="42">
        <f t="shared" si="5"/>
        <v>0</v>
      </c>
      <c r="V35" s="43" t="str">
        <f t="shared" si="0"/>
        <v/>
      </c>
      <c r="X35" s="38"/>
      <c r="Y35" s="39">
        <f>$G35</f>
        <v>800</v>
      </c>
      <c r="Z35" s="40">
        <f>Y35*X35</f>
        <v>0</v>
      </c>
      <c r="AB35" s="38"/>
      <c r="AC35" s="39">
        <f>$G35</f>
        <v>800</v>
      </c>
      <c r="AD35" s="40">
        <f>AC35*AB35</f>
        <v>0</v>
      </c>
      <c r="AF35" s="42">
        <f t="shared" si="1"/>
        <v>0</v>
      </c>
      <c r="AG35" s="45" t="str">
        <f t="shared" si="2"/>
        <v/>
      </c>
      <c r="AI35" s="42">
        <f t="shared" si="27"/>
        <v>0</v>
      </c>
      <c r="AJ35" s="45" t="str">
        <f t="shared" si="7"/>
        <v/>
      </c>
      <c r="AL35" s="38"/>
      <c r="AM35" s="39">
        <f>$G35</f>
        <v>800</v>
      </c>
      <c r="AN35" s="40">
        <f>AM35*AL35</f>
        <v>0</v>
      </c>
      <c r="AP35" s="42">
        <f t="shared" si="8"/>
        <v>0</v>
      </c>
      <c r="AQ35" s="45" t="str">
        <f t="shared" si="3"/>
        <v/>
      </c>
      <c r="AS35" s="42">
        <f t="shared" si="28"/>
        <v>0</v>
      </c>
      <c r="AT35" s="45" t="str">
        <f t="shared" si="10"/>
        <v/>
      </c>
      <c r="AX35" s="38"/>
      <c r="AY35" s="39">
        <v>800</v>
      </c>
      <c r="AZ35" s="40">
        <v>0</v>
      </c>
      <c r="BB35" s="38"/>
      <c r="BC35" s="39">
        <v>800</v>
      </c>
      <c r="BD35" s="40">
        <v>0</v>
      </c>
    </row>
    <row r="36" spans="2:56" s="35" customFormat="1">
      <c r="B36" s="64" t="s">
        <v>49</v>
      </c>
      <c r="D36" s="36" t="s">
        <v>39</v>
      </c>
      <c r="E36" s="37"/>
      <c r="F36" s="65">
        <f>IF(ISBLANK($D$16)=TRUE, 0, IF($D$16="TOU", 0.64*F47+0.18*F48+0.18*F49, IF(AND($D$16="non-TOU", G51&gt;0), F51,F50)))</f>
        <v>9.2460000000000001E-2</v>
      </c>
      <c r="G36" s="66">
        <f>$D$19*(1+F66)-$D$19</f>
        <v>34.399999999999977</v>
      </c>
      <c r="H36" s="40">
        <f>G36*F36</f>
        <v>3.1806239999999981</v>
      </c>
      <c r="J36" s="65">
        <f>IF(ISBLANK($D$16)=TRUE, 0, IF($D$16="TOU", 0.64*J47+0.18*J48+0.18*J49, IF(AND($D$16="non-TOU", K51&gt;0), J51,J50)))</f>
        <v>9.2460000000000001E-2</v>
      </c>
      <c r="K36" s="66">
        <f>$D$19*(1+J66)-$D$19</f>
        <v>34.399999999999977</v>
      </c>
      <c r="L36" s="40">
        <f t="shared" si="19"/>
        <v>3.1806239999999981</v>
      </c>
      <c r="N36" s="42">
        <f t="shared" si="20"/>
        <v>0</v>
      </c>
      <c r="O36" s="43">
        <f t="shared" si="21"/>
        <v>0</v>
      </c>
      <c r="Q36" s="65">
        <f>IF(ISBLANK($D$16)=TRUE, 0, IF($D$16="TOU", 0.64*Q47+0.18*Q48+0.18*Q49, IF(AND($D$16="non-TOU", R51&gt;0), Q51,Q50)))</f>
        <v>9.2460000000000001E-2</v>
      </c>
      <c r="R36" s="66">
        <f>$D$19*(1+Q66)-$D$19</f>
        <v>38.919065678818924</v>
      </c>
      <c r="S36" s="40">
        <f t="shared" ref="S36" si="29">R36*Q36</f>
        <v>3.5984568126635978</v>
      </c>
      <c r="U36" s="42">
        <f t="shared" si="5"/>
        <v>0.41783281266359973</v>
      </c>
      <c r="V36" s="43">
        <f t="shared" si="0"/>
        <v>0.13136818833776012</v>
      </c>
      <c r="X36" s="65">
        <f>IF(ISBLANK($D$16)=TRUE, 0, IF($D$16="TOU", 0.64*X47+0.18*X48+0.18*X49, IF(AND($D$16="non-TOU", Y51&gt;0), X51,X50)))</f>
        <v>0.11183999999999999</v>
      </c>
      <c r="Y36" s="66">
        <f>$D$19*(1+X66)-$D$19</f>
        <v>38.919065678818924</v>
      </c>
      <c r="Z36" s="40">
        <f t="shared" ref="Z36" si="30">Y36*X36</f>
        <v>4.3527083055191085</v>
      </c>
      <c r="AB36" s="65">
        <f>IF(ISBLANK($D$16)=TRUE, 0, IF($D$16="TOU", 0.64*AB47+0.18*AB48+0.18*AB49, IF(AND($D$16="non-TOU", AC51&gt;0), AB51,AB50)))</f>
        <v>9.7879999999999995E-2</v>
      </c>
      <c r="AC36" s="66">
        <f>$D$19*(1+AB66)-$D$19</f>
        <v>28.720000000000027</v>
      </c>
      <c r="AD36" s="40">
        <f t="shared" ref="AD36" si="31">AC36*AB36</f>
        <v>2.8111136000000023</v>
      </c>
      <c r="AF36" s="42">
        <f t="shared" si="1"/>
        <v>-1.5415947055191062</v>
      </c>
      <c r="AG36" s="45">
        <f t="shared" si="2"/>
        <v>-0.3541690821699236</v>
      </c>
      <c r="AI36" s="42">
        <f t="shared" si="27"/>
        <v>-0.78734321266359553</v>
      </c>
      <c r="AJ36" s="45">
        <f t="shared" si="7"/>
        <v>-0.28008231779163778</v>
      </c>
      <c r="AL36" s="65">
        <f>IF(ISBLANK($D$16)=TRUE, 0, IF($D$16="TOU", 0.64*AL47+0.18*AL48+0.18*AL49, IF(AND($D$16="non-TOU", AM51&gt;0), AL51,AL50)))</f>
        <v>9.7879999999999995E-2</v>
      </c>
      <c r="AM36" s="66">
        <f>$D$19*(1+AL66)-$D$19</f>
        <v>28.720000000000027</v>
      </c>
      <c r="AN36" s="40">
        <f t="shared" ref="AN36" si="32">AM36*AL36</f>
        <v>2.8111136000000023</v>
      </c>
      <c r="AP36" s="42">
        <f t="shared" si="8"/>
        <v>0</v>
      </c>
      <c r="AQ36" s="45">
        <f t="shared" si="3"/>
        <v>0</v>
      </c>
      <c r="AS36" s="42">
        <f t="shared" si="28"/>
        <v>-0.78734321266359553</v>
      </c>
      <c r="AT36" s="45">
        <f t="shared" si="10"/>
        <v>-0.28008231779163778</v>
      </c>
      <c r="AX36" s="65">
        <v>9.2460000000000001E-2</v>
      </c>
      <c r="AY36" s="66">
        <v>38.919065678818924</v>
      </c>
      <c r="AZ36" s="40">
        <v>3.5984568126635978</v>
      </c>
      <c r="BB36" s="65">
        <v>9.2460000000000001E-2</v>
      </c>
      <c r="BC36" s="66">
        <v>38.919065678818924</v>
      </c>
      <c r="BD36" s="40">
        <v>3.5984568126635978</v>
      </c>
    </row>
    <row r="37" spans="2:56" s="35" customFormat="1">
      <c r="B37" s="64" t="s">
        <v>50</v>
      </c>
      <c r="D37" s="36" t="s">
        <v>36</v>
      </c>
      <c r="E37" s="37"/>
      <c r="F37" s="65">
        <v>0.79</v>
      </c>
      <c r="G37" s="39">
        <v>1</v>
      </c>
      <c r="H37" s="40">
        <f>G37*F37</f>
        <v>0.79</v>
      </c>
      <c r="J37" s="65">
        <v>0.79</v>
      </c>
      <c r="K37" s="39">
        <v>1</v>
      </c>
      <c r="L37" s="40">
        <f>K37*J37</f>
        <v>0.79</v>
      </c>
      <c r="N37" s="42">
        <f>L37-H37</f>
        <v>0</v>
      </c>
      <c r="O37" s="43">
        <f>IF((H37)=0,"",(N37/H37))</f>
        <v>0</v>
      </c>
      <c r="Q37" s="65">
        <v>0.79</v>
      </c>
      <c r="R37" s="39">
        <v>1</v>
      </c>
      <c r="S37" s="40">
        <f>R37*Q37</f>
        <v>0.79</v>
      </c>
      <c r="U37" s="42">
        <f t="shared" si="5"/>
        <v>0</v>
      </c>
      <c r="V37" s="43">
        <f t="shared" si="0"/>
        <v>0</v>
      </c>
      <c r="X37" s="65">
        <v>0.79</v>
      </c>
      <c r="Y37" s="39">
        <v>1</v>
      </c>
      <c r="Z37" s="40">
        <f>Y37*X37</f>
        <v>0.79</v>
      </c>
      <c r="AB37" s="65">
        <v>0.79</v>
      </c>
      <c r="AC37" s="39">
        <v>1</v>
      </c>
      <c r="AD37" s="40">
        <f>AC37*AB37</f>
        <v>0.79</v>
      </c>
      <c r="AF37" s="42">
        <f t="shared" si="1"/>
        <v>0</v>
      </c>
      <c r="AG37" s="45">
        <f t="shared" si="2"/>
        <v>0</v>
      </c>
      <c r="AI37" s="42">
        <f t="shared" si="27"/>
        <v>0</v>
      </c>
      <c r="AJ37" s="45">
        <f t="shared" si="7"/>
        <v>0</v>
      </c>
      <c r="AL37" s="65">
        <v>0.79</v>
      </c>
      <c r="AM37" s="39">
        <v>1</v>
      </c>
      <c r="AN37" s="40">
        <f>AM37*AL37</f>
        <v>0.79</v>
      </c>
      <c r="AP37" s="42">
        <f t="shared" si="8"/>
        <v>0</v>
      </c>
      <c r="AQ37" s="45">
        <f t="shared" si="3"/>
        <v>0</v>
      </c>
      <c r="AS37" s="42">
        <f t="shared" si="28"/>
        <v>0</v>
      </c>
      <c r="AT37" s="45">
        <f t="shared" si="10"/>
        <v>0</v>
      </c>
      <c r="AX37" s="65">
        <v>0.79</v>
      </c>
      <c r="AY37" s="39">
        <v>1</v>
      </c>
      <c r="AZ37" s="40">
        <v>0.79</v>
      </c>
      <c r="BB37" s="65">
        <v>0.79</v>
      </c>
      <c r="BC37" s="39">
        <v>1</v>
      </c>
      <c r="BD37" s="40">
        <v>0.79</v>
      </c>
    </row>
    <row r="38" spans="2:56" ht="25.5">
      <c r="B38" s="67" t="s">
        <v>51</v>
      </c>
      <c r="C38" s="68"/>
      <c r="D38" s="69"/>
      <c r="E38" s="68"/>
      <c r="F38" s="70"/>
      <c r="G38" s="71"/>
      <c r="H38" s="72">
        <f>SUM(H30:H37)+H29</f>
        <v>23.030624</v>
      </c>
      <c r="I38" s="54"/>
      <c r="J38" s="71"/>
      <c r="K38" s="73"/>
      <c r="L38" s="72">
        <f>SUM(L30:L37)+L29</f>
        <v>23.030624</v>
      </c>
      <c r="M38" s="54"/>
      <c r="N38" s="57">
        <f t="shared" ref="N38:N57" si="33">L38-H38</f>
        <v>0</v>
      </c>
      <c r="O38" s="58">
        <f t="shared" ref="O38:O57" si="34">IF((H38)=0,"",(N38/H38))</f>
        <v>0</v>
      </c>
      <c r="Q38" s="71"/>
      <c r="R38" s="73"/>
      <c r="S38" s="72">
        <f>SUM(S30:S37)+S29</f>
        <v>29.190628371862232</v>
      </c>
      <c r="T38" s="54"/>
      <c r="U38" s="57">
        <f t="shared" si="5"/>
        <v>6.1600043718622324</v>
      </c>
      <c r="V38" s="58">
        <f>IF((L38)=0,"",(U38/L38))</f>
        <v>0.26747014635218885</v>
      </c>
      <c r="X38" s="71"/>
      <c r="Y38" s="73"/>
      <c r="Z38" s="72">
        <f>SUM(Z30:Z37)+Z29</f>
        <v>28.639786432115351</v>
      </c>
      <c r="AA38" s="54"/>
      <c r="AB38" s="71"/>
      <c r="AC38" s="73"/>
      <c r="AD38" s="72">
        <f>SUM(AD30:AD37)+AD29</f>
        <v>26.308191726596242</v>
      </c>
      <c r="AE38" s="54"/>
      <c r="AF38" s="57">
        <f t="shared" si="1"/>
        <v>-2.3315947055191089</v>
      </c>
      <c r="AG38" s="59">
        <f t="shared" si="2"/>
        <v>-8.1411036742388726E-2</v>
      </c>
      <c r="AI38" s="57">
        <f t="shared" si="27"/>
        <v>-2.8073432126635964</v>
      </c>
      <c r="AJ38" s="59">
        <f t="shared" si="7"/>
        <v>-0.106709850750613</v>
      </c>
      <c r="AL38" s="71"/>
      <c r="AM38" s="73"/>
      <c r="AN38" s="72">
        <f>SUM(AN30:AN37)+AN29</f>
        <v>28.408191726596243</v>
      </c>
      <c r="AO38" s="54"/>
      <c r="AP38" s="57">
        <f t="shared" si="8"/>
        <v>2.1000000000000014</v>
      </c>
      <c r="AQ38" s="59">
        <f t="shared" si="3"/>
        <v>7.9823046061999331E-2</v>
      </c>
      <c r="AS38" s="57">
        <f t="shared" si="28"/>
        <v>-1.3673432126635987</v>
      </c>
      <c r="AT38" s="59">
        <f t="shared" si="10"/>
        <v>-4.8132004522606353E-2</v>
      </c>
      <c r="AX38" s="71"/>
      <c r="AY38" s="73"/>
      <c r="AZ38" s="72">
        <f>SUM(AZ29:AZ37)</f>
        <v>29.115534939259838</v>
      </c>
      <c r="BB38" s="71"/>
      <c r="BC38" s="73"/>
      <c r="BD38" s="72">
        <f>SUM(BD29:BD37)</f>
        <v>29.775534939259842</v>
      </c>
    </row>
    <row r="39" spans="2:56" s="35" customFormat="1">
      <c r="B39" s="35" t="s">
        <v>52</v>
      </c>
      <c r="D39" s="36" t="s">
        <v>39</v>
      </c>
      <c r="E39" s="37"/>
      <c r="F39" s="38">
        <v>7.4000000000000003E-3</v>
      </c>
      <c r="G39" s="74">
        <f>$D$19*(1+F66)</f>
        <v>834.4</v>
      </c>
      <c r="H39" s="40">
        <f>G39*F39</f>
        <v>6.1745600000000005</v>
      </c>
      <c r="J39" s="38">
        <f>F39</f>
        <v>7.4000000000000003E-3</v>
      </c>
      <c r="K39" s="74">
        <f>$D$19*(1+J66)</f>
        <v>834.4</v>
      </c>
      <c r="L39" s="40">
        <f>K39*J39</f>
        <v>6.1745600000000005</v>
      </c>
      <c r="N39" s="42">
        <f t="shared" si="33"/>
        <v>0</v>
      </c>
      <c r="O39" s="43">
        <f t="shared" si="34"/>
        <v>0</v>
      </c>
      <c r="Q39" s="38">
        <v>7.4000000000000003E-3</v>
      </c>
      <c r="R39" s="74">
        <f>$D$19*(1+Q66)</f>
        <v>838.91906567881892</v>
      </c>
      <c r="S39" s="40">
        <f>R39*Q39</f>
        <v>6.20800108602326</v>
      </c>
      <c r="U39" s="42">
        <f t="shared" si="5"/>
        <v>3.3441086023259459E-2</v>
      </c>
      <c r="V39" s="43">
        <f t="shared" si="0"/>
        <v>5.4159464031865358E-3</v>
      </c>
      <c r="X39" s="38">
        <v>7.4000000000000003E-3</v>
      </c>
      <c r="Y39" s="74">
        <f>$D$19*(1+X66)</f>
        <v>838.91906567881892</v>
      </c>
      <c r="Z39" s="40">
        <f>Y39*X39</f>
        <v>6.20800108602326</v>
      </c>
      <c r="AB39" s="38">
        <v>7.6E-3</v>
      </c>
      <c r="AC39" s="74">
        <f>$D$19*(1+AB66)</f>
        <v>828.72</v>
      </c>
      <c r="AD39" s="40">
        <f>AC39*AB39</f>
        <v>6.2982719999999999</v>
      </c>
      <c r="AF39" s="42">
        <f t="shared" si="1"/>
        <v>9.0270913976739919E-2</v>
      </c>
      <c r="AG39" s="45">
        <f t="shared" si="2"/>
        <v>1.4541059630285267E-2</v>
      </c>
      <c r="AI39" s="42">
        <f t="shared" si="27"/>
        <v>-0.26950911704677605</v>
      </c>
      <c r="AJ39" s="45">
        <f t="shared" si="7"/>
        <v>-4.2790961877603263E-2</v>
      </c>
      <c r="AL39" s="38">
        <v>7.7999999999999996E-3</v>
      </c>
      <c r="AM39" s="74">
        <f>$D$19*(1+AL66)</f>
        <v>828.72</v>
      </c>
      <c r="AN39" s="40">
        <f>AM39*AL39</f>
        <v>6.464016</v>
      </c>
      <c r="AP39" s="42">
        <f t="shared" si="8"/>
        <v>0.16574400000000011</v>
      </c>
      <c r="AQ39" s="45">
        <f t="shared" si="3"/>
        <v>2.631578947368423E-2</v>
      </c>
      <c r="AS39" s="42">
        <f>AN39-BD39</f>
        <v>-0.10376511704677593</v>
      </c>
      <c r="AT39" s="45">
        <f t="shared" si="10"/>
        <v>-1.6052732085869825E-2</v>
      </c>
      <c r="AX39" s="38">
        <v>7.828861431027791E-3</v>
      </c>
      <c r="AY39" s="74">
        <v>838.91906567881892</v>
      </c>
      <c r="AZ39" s="40">
        <v>6.5677811170467759</v>
      </c>
      <c r="BB39" s="38">
        <v>7.828861431027791E-3</v>
      </c>
      <c r="BC39" s="74">
        <v>838.91906567881892</v>
      </c>
      <c r="BD39" s="40">
        <v>6.5677811170467759</v>
      </c>
    </row>
    <row r="40" spans="2:56" s="35" customFormat="1" ht="25.5">
      <c r="B40" s="75" t="s">
        <v>53</v>
      </c>
      <c r="D40" s="36" t="s">
        <v>39</v>
      </c>
      <c r="E40" s="37"/>
      <c r="F40" s="38">
        <v>5.7000000000000002E-3</v>
      </c>
      <c r="G40" s="74">
        <f>G39</f>
        <v>834.4</v>
      </c>
      <c r="H40" s="40">
        <f>G40*F40</f>
        <v>4.7560799999999999</v>
      </c>
      <c r="J40" s="38">
        <f>F40</f>
        <v>5.7000000000000002E-3</v>
      </c>
      <c r="K40" s="76">
        <f>K39</f>
        <v>834.4</v>
      </c>
      <c r="L40" s="40">
        <f>K40*J40</f>
        <v>4.7560799999999999</v>
      </c>
      <c r="N40" s="42">
        <f t="shared" si="33"/>
        <v>0</v>
      </c>
      <c r="O40" s="43">
        <f t="shared" si="34"/>
        <v>0</v>
      </c>
      <c r="Q40" s="38">
        <v>6.1935630804872922E-3</v>
      </c>
      <c r="R40" s="76">
        <f>R39</f>
        <v>838.91906567881892</v>
      </c>
      <c r="S40" s="40">
        <f>R40*Q40</f>
        <v>5.1958981527052268</v>
      </c>
      <c r="U40" s="42">
        <f t="shared" si="5"/>
        <v>0.43981815270522695</v>
      </c>
      <c r="V40" s="43">
        <f t="shared" si="0"/>
        <v>9.2474927399292473E-2</v>
      </c>
      <c r="X40" s="38">
        <v>6.1935630804872922E-3</v>
      </c>
      <c r="Y40" s="76">
        <f>Y39</f>
        <v>838.91906567881892</v>
      </c>
      <c r="Z40" s="40">
        <f>Y40*X40</f>
        <v>5.1958981527052268</v>
      </c>
      <c r="AB40" s="38">
        <v>6.7999999999999996E-3</v>
      </c>
      <c r="AC40" s="76">
        <f>AC39</f>
        <v>828.72</v>
      </c>
      <c r="AD40" s="40">
        <f>AC40*AB40</f>
        <v>5.6352960000000003</v>
      </c>
      <c r="AF40" s="42">
        <f t="shared" si="1"/>
        <v>0.43939784729477349</v>
      </c>
      <c r="AG40" s="45">
        <f t="shared" si="2"/>
        <v>8.4566293330057385E-2</v>
      </c>
      <c r="AI40" s="42">
        <f t="shared" si="27"/>
        <v>0.43939784729477349</v>
      </c>
      <c r="AJ40" s="45">
        <f t="shared" si="7"/>
        <v>7.7972452076124035E-2</v>
      </c>
      <c r="AL40" s="38">
        <v>6.8999999999999999E-3</v>
      </c>
      <c r="AM40" s="76">
        <f>AM39</f>
        <v>828.72</v>
      </c>
      <c r="AN40" s="40">
        <f>AM40*AL40</f>
        <v>5.7181680000000004</v>
      </c>
      <c r="AP40" s="42">
        <f t="shared" si="8"/>
        <v>8.2872000000000057E-2</v>
      </c>
      <c r="AQ40" s="45">
        <f t="shared" si="3"/>
        <v>1.4705882352941185E-2</v>
      </c>
      <c r="AS40" s="42">
        <f>AN40-BD40</f>
        <v>0.52226984729477355</v>
      </c>
      <c r="AT40" s="45">
        <f t="shared" si="10"/>
        <v>9.1335170161977314E-2</v>
      </c>
      <c r="AX40" s="38">
        <v>6.1935630804872922E-3</v>
      </c>
      <c r="AY40" s="76">
        <v>838.91906567881892</v>
      </c>
      <c r="AZ40" s="40">
        <v>5.1958981527052268</v>
      </c>
      <c r="BB40" s="38">
        <v>6.1935630804872922E-3</v>
      </c>
      <c r="BC40" s="76">
        <v>838.91906567881892</v>
      </c>
      <c r="BD40" s="40">
        <v>5.1958981527052268</v>
      </c>
    </row>
    <row r="41" spans="2:56" ht="25.5">
      <c r="B41" s="67" t="s">
        <v>54</v>
      </c>
      <c r="C41" s="49"/>
      <c r="D41" s="77"/>
      <c r="E41" s="49"/>
      <c r="F41" s="78"/>
      <c r="G41" s="71"/>
      <c r="H41" s="72">
        <f>SUM(H38:H40)</f>
        <v>33.961264</v>
      </c>
      <c r="I41" s="79"/>
      <c r="J41" s="80"/>
      <c r="K41" s="81"/>
      <c r="L41" s="72">
        <f>SUM(L38:L40)</f>
        <v>33.961264</v>
      </c>
      <c r="M41" s="79"/>
      <c r="N41" s="57">
        <f t="shared" si="33"/>
        <v>0</v>
      </c>
      <c r="O41" s="58">
        <f>IF((H41)=0,"",(N41/H41))</f>
        <v>0</v>
      </c>
      <c r="Q41" s="80"/>
      <c r="R41" s="81"/>
      <c r="S41" s="72">
        <f>SUM(S38:S40)</f>
        <v>40.594527610590717</v>
      </c>
      <c r="T41" s="79"/>
      <c r="U41" s="57">
        <f t="shared" si="5"/>
        <v>6.633263610590717</v>
      </c>
      <c r="V41" s="58">
        <f t="shared" si="0"/>
        <v>0.19531851378060361</v>
      </c>
      <c r="X41" s="80"/>
      <c r="Y41" s="81"/>
      <c r="Z41" s="72">
        <f>SUM(Z38:Z40)</f>
        <v>40.043685670843836</v>
      </c>
      <c r="AA41" s="79"/>
      <c r="AB41" s="80"/>
      <c r="AC41" s="81"/>
      <c r="AD41" s="72">
        <f>SUM(AD38:AD40)</f>
        <v>38.241759726596243</v>
      </c>
      <c r="AE41" s="79"/>
      <c r="AF41" s="57">
        <f t="shared" si="1"/>
        <v>-1.8019259442475928</v>
      </c>
      <c r="AG41" s="59">
        <f t="shared" si="2"/>
        <v>-4.4999003315011811E-2</v>
      </c>
      <c r="AI41" s="57">
        <f t="shared" si="27"/>
        <v>-2.637454482415599</v>
      </c>
      <c r="AJ41" s="59">
        <f t="shared" si="7"/>
        <v>-6.8967916258866918E-2</v>
      </c>
      <c r="AL41" s="80"/>
      <c r="AM41" s="81"/>
      <c r="AN41" s="72">
        <f>SUM(AN38:AN40)</f>
        <v>40.590375726596243</v>
      </c>
      <c r="AO41" s="79"/>
      <c r="AP41" s="57">
        <f t="shared" si="8"/>
        <v>2.3486159999999998</v>
      </c>
      <c r="AQ41" s="59">
        <f t="shared" si="3"/>
        <v>6.1414956236090591E-2</v>
      </c>
      <c r="AS41" s="57">
        <f>AN41-BD41</f>
        <v>-0.94883848241560287</v>
      </c>
      <c r="AT41" s="59">
        <f t="shared" si="10"/>
        <v>-2.3375947264116861E-2</v>
      </c>
      <c r="AX41" s="80"/>
      <c r="AY41" s="81"/>
      <c r="AZ41" s="72">
        <f>SUM(AZ38:AZ40)</f>
        <v>40.879214209011842</v>
      </c>
      <c r="BB41" s="80"/>
      <c r="BC41" s="81"/>
      <c r="BD41" s="72">
        <f>SUM(BD38:BD40)</f>
        <v>41.539214209011845</v>
      </c>
    </row>
    <row r="42" spans="2:56" s="35" customFormat="1" ht="25.5">
      <c r="B42" s="75" t="s">
        <v>55</v>
      </c>
      <c r="D42" s="36" t="s">
        <v>39</v>
      </c>
      <c r="E42" s="37"/>
      <c r="F42" s="82">
        <v>4.4000000000000003E-3</v>
      </c>
      <c r="G42" s="74">
        <f>G40</f>
        <v>834.4</v>
      </c>
      <c r="H42" s="83">
        <f t="shared" ref="H42:H49" si="35">G42*F42</f>
        <v>3.67136</v>
      </c>
      <c r="J42" s="82">
        <v>4.4000000000000003E-3</v>
      </c>
      <c r="K42" s="76">
        <f>K39</f>
        <v>834.4</v>
      </c>
      <c r="L42" s="83">
        <f t="shared" ref="L42:L49" si="36">K42*J42</f>
        <v>3.67136</v>
      </c>
      <c r="N42" s="42">
        <f t="shared" si="33"/>
        <v>0</v>
      </c>
      <c r="O42" s="84">
        <f t="shared" si="34"/>
        <v>0</v>
      </c>
      <c r="Q42" s="82">
        <v>3.5999999999999999E-3</v>
      </c>
      <c r="R42" s="76">
        <f>R39</f>
        <v>838.91906567881892</v>
      </c>
      <c r="S42" s="83">
        <f t="shared" ref="S42:S49" si="37">R42*Q42</f>
        <v>3.0201086364437479</v>
      </c>
      <c r="U42" s="42">
        <f t="shared" si="5"/>
        <v>-0.65125136355625202</v>
      </c>
      <c r="V42" s="84">
        <f t="shared" si="0"/>
        <v>-0.17738695294284734</v>
      </c>
      <c r="X42" s="82">
        <v>3.5999999999999999E-3</v>
      </c>
      <c r="Y42" s="76">
        <f>Y39</f>
        <v>838.91906567881892</v>
      </c>
      <c r="Z42" s="83">
        <f t="shared" ref="Z42:Z49" si="38">Y42*X42</f>
        <v>3.0201086364437479</v>
      </c>
      <c r="AB42" s="82">
        <f>0.0032+0.0004</f>
        <v>3.6000000000000003E-3</v>
      </c>
      <c r="AC42" s="76">
        <f>AC39</f>
        <v>828.72</v>
      </c>
      <c r="AD42" s="83">
        <f t="shared" ref="AD42:AD49" si="39">AC42*AB42</f>
        <v>2.9833920000000003</v>
      </c>
      <c r="AF42" s="42">
        <f t="shared" si="1"/>
        <v>-3.6716636443747674E-2</v>
      </c>
      <c r="AG42" s="85">
        <f t="shared" si="2"/>
        <v>-1.2157389307353664E-2</v>
      </c>
      <c r="AI42" s="42">
        <f t="shared" si="27"/>
        <v>-3.6716636443747674E-2</v>
      </c>
      <c r="AJ42" s="85">
        <f t="shared" si="7"/>
        <v>-1.2307010424291434E-2</v>
      </c>
      <c r="AL42" s="82">
        <f>0.0032+0.0004</f>
        <v>3.6000000000000003E-3</v>
      </c>
      <c r="AM42" s="76">
        <f>AM39</f>
        <v>828.72</v>
      </c>
      <c r="AN42" s="83">
        <f t="shared" ref="AN42:AN49" si="40">AM42*AL42</f>
        <v>2.9833920000000003</v>
      </c>
      <c r="AP42" s="42">
        <f t="shared" si="8"/>
        <v>0</v>
      </c>
      <c r="AQ42" s="85">
        <f t="shared" si="3"/>
        <v>0</v>
      </c>
      <c r="AS42" s="42">
        <f>AN42-BD42</f>
        <v>-3.6716636443747674E-2</v>
      </c>
      <c r="AT42" s="85">
        <f t="shared" si="10"/>
        <v>-1.2307010424291434E-2</v>
      </c>
      <c r="AX42" s="82">
        <v>3.5999999999999999E-3</v>
      </c>
      <c r="AY42" s="76">
        <v>838.91906567881892</v>
      </c>
      <c r="AZ42" s="83">
        <v>3.0201086364437479</v>
      </c>
      <c r="BB42" s="82">
        <v>3.5999999999999999E-3</v>
      </c>
      <c r="BC42" s="76">
        <v>838.91906567881892</v>
      </c>
      <c r="BD42" s="83">
        <v>3.0201086364437479</v>
      </c>
    </row>
    <row r="43" spans="2:56" s="35" customFormat="1" ht="25.5">
      <c r="B43" s="75" t="s">
        <v>56</v>
      </c>
      <c r="D43" s="36" t="s">
        <v>39</v>
      </c>
      <c r="E43" s="37"/>
      <c r="F43" s="82">
        <v>1.2999999999999999E-3</v>
      </c>
      <c r="G43" s="74">
        <f>G40</f>
        <v>834.4</v>
      </c>
      <c r="H43" s="83">
        <f t="shared" si="35"/>
        <v>1.0847199999999999</v>
      </c>
      <c r="J43" s="82">
        <v>1.2999999999999999E-3</v>
      </c>
      <c r="K43" s="76">
        <f>K39</f>
        <v>834.4</v>
      </c>
      <c r="L43" s="83">
        <f t="shared" si="36"/>
        <v>1.0847199999999999</v>
      </c>
      <c r="N43" s="42">
        <f t="shared" si="33"/>
        <v>0</v>
      </c>
      <c r="O43" s="84">
        <f t="shared" si="34"/>
        <v>0</v>
      </c>
      <c r="Q43" s="82">
        <v>1.2999999999999999E-3</v>
      </c>
      <c r="R43" s="76">
        <f>R39</f>
        <v>838.91906567881892</v>
      </c>
      <c r="S43" s="83">
        <f t="shared" si="37"/>
        <v>1.0905947853824645</v>
      </c>
      <c r="U43" s="42">
        <f t="shared" si="5"/>
        <v>5.8747853824645535E-3</v>
      </c>
      <c r="V43" s="84">
        <f t="shared" si="0"/>
        <v>5.4159464031865862E-3</v>
      </c>
      <c r="X43" s="82">
        <v>2.0999999999999999E-3</v>
      </c>
      <c r="Y43" s="76">
        <f>Y39</f>
        <v>838.91906567881892</v>
      </c>
      <c r="Z43" s="83">
        <f t="shared" si="38"/>
        <v>1.7617300379255196</v>
      </c>
      <c r="AB43" s="82">
        <v>2.9999999999999997E-4</v>
      </c>
      <c r="AC43" s="76">
        <f>AC39</f>
        <v>828.72</v>
      </c>
      <c r="AD43" s="83">
        <f t="shared" si="39"/>
        <v>0.24861599999999998</v>
      </c>
      <c r="AF43" s="42">
        <f t="shared" si="1"/>
        <v>-1.5131140379255197</v>
      </c>
      <c r="AG43" s="85">
        <f t="shared" si="2"/>
        <v>-0.85887962704390775</v>
      </c>
      <c r="AI43" s="42">
        <f t="shared" si="27"/>
        <v>-0.84197878538246451</v>
      </c>
      <c r="AJ43" s="85">
        <f t="shared" si="7"/>
        <v>-3.3866637118385969</v>
      </c>
      <c r="AL43" s="82">
        <v>2.9999999999999997E-4</v>
      </c>
      <c r="AM43" s="76">
        <f>AM39</f>
        <v>828.72</v>
      </c>
      <c r="AN43" s="83">
        <f t="shared" si="40"/>
        <v>0.24861599999999998</v>
      </c>
      <c r="AP43" s="42">
        <f t="shared" si="8"/>
        <v>0</v>
      </c>
      <c r="AQ43" s="85">
        <f t="shared" si="3"/>
        <v>0</v>
      </c>
      <c r="AS43" s="42">
        <f>AN43-BD43</f>
        <v>-0.84197878538246451</v>
      </c>
      <c r="AT43" s="85">
        <f t="shared" si="10"/>
        <v>-3.3866637118385969</v>
      </c>
      <c r="AX43" s="82">
        <v>1.2999999999999999E-3</v>
      </c>
      <c r="AY43" s="76">
        <v>838.91906567881892</v>
      </c>
      <c r="AZ43" s="83">
        <v>1.0905947853824645</v>
      </c>
      <c r="BB43" s="82">
        <v>1.2999999999999999E-3</v>
      </c>
      <c r="BC43" s="76">
        <v>838.91906567881892</v>
      </c>
      <c r="BD43" s="83">
        <v>1.0905947853824645</v>
      </c>
    </row>
    <row r="44" spans="2:56" s="35" customFormat="1" ht="25.5">
      <c r="B44" s="86" t="s">
        <v>57</v>
      </c>
      <c r="D44" s="36" t="s">
        <v>39</v>
      </c>
      <c r="E44" s="37"/>
      <c r="F44" s="82"/>
      <c r="G44" s="74"/>
      <c r="H44" s="83"/>
      <c r="J44" s="82"/>
      <c r="K44" s="76"/>
      <c r="L44" s="83"/>
      <c r="N44" s="42"/>
      <c r="O44" s="84"/>
      <c r="Q44" s="82">
        <v>1.1000000000000001E-3</v>
      </c>
      <c r="R44" s="76">
        <f>R40</f>
        <v>838.91906567881892</v>
      </c>
      <c r="S44" s="83">
        <f t="shared" si="37"/>
        <v>0.92281097224670083</v>
      </c>
      <c r="U44" s="42">
        <f>S44-L44</f>
        <v>0.92281097224670083</v>
      </c>
      <c r="V44" s="84" t="str">
        <f t="shared" si="0"/>
        <v/>
      </c>
      <c r="X44" s="82">
        <v>1.1000000000000001E-3</v>
      </c>
      <c r="Y44" s="76">
        <f>Y40</f>
        <v>838.91906567881892</v>
      </c>
      <c r="Z44" s="83">
        <f t="shared" si="38"/>
        <v>0.92281097224670083</v>
      </c>
      <c r="AB44" s="82">
        <v>0</v>
      </c>
      <c r="AC44" s="76">
        <f>AC40</f>
        <v>828.72</v>
      </c>
      <c r="AD44" s="83">
        <f t="shared" si="39"/>
        <v>0</v>
      </c>
      <c r="AF44" s="42">
        <f t="shared" si="1"/>
        <v>-0.92281097224670083</v>
      </c>
      <c r="AG44" s="85">
        <f t="shared" si="2"/>
        <v>-1</v>
      </c>
      <c r="AI44" s="42">
        <f t="shared" si="27"/>
        <v>-0.92281097224670083</v>
      </c>
      <c r="AJ44" s="85" t="str">
        <f t="shared" si="7"/>
        <v/>
      </c>
      <c r="AL44" s="82">
        <v>0</v>
      </c>
      <c r="AM44" s="76">
        <f>AM40</f>
        <v>828.72</v>
      </c>
      <c r="AN44" s="83">
        <f t="shared" si="40"/>
        <v>0</v>
      </c>
      <c r="AP44" s="42">
        <f t="shared" si="8"/>
        <v>0</v>
      </c>
      <c r="AQ44" s="85" t="str">
        <f t="shared" si="3"/>
        <v/>
      </c>
      <c r="AS44" s="42">
        <f t="shared" ref="AS44:AS51" si="41">AN44-BD44</f>
        <v>-0.92281097224670083</v>
      </c>
      <c r="AT44" s="85" t="str">
        <f t="shared" si="10"/>
        <v/>
      </c>
      <c r="AX44" s="82">
        <v>1.1000000000000001E-3</v>
      </c>
      <c r="AY44" s="76">
        <v>838.91906567881892</v>
      </c>
      <c r="AZ44" s="83">
        <v>0.92281097224670083</v>
      </c>
      <c r="BB44" s="82">
        <v>1.1000000000000001E-3</v>
      </c>
      <c r="BC44" s="76">
        <v>838.91906567881892</v>
      </c>
      <c r="BD44" s="83">
        <v>0.92281097224670083</v>
      </c>
    </row>
    <row r="45" spans="2:56" s="35" customFormat="1">
      <c r="B45" s="35" t="s">
        <v>58</v>
      </c>
      <c r="D45" s="36" t="s">
        <v>36</v>
      </c>
      <c r="E45" s="37"/>
      <c r="F45" s="82">
        <v>0.25</v>
      </c>
      <c r="G45" s="39">
        <v>1</v>
      </c>
      <c r="H45" s="83">
        <f t="shared" si="35"/>
        <v>0.25</v>
      </c>
      <c r="J45" s="82">
        <v>0.25</v>
      </c>
      <c r="K45" s="41">
        <f>$G45</f>
        <v>1</v>
      </c>
      <c r="L45" s="83">
        <f t="shared" si="36"/>
        <v>0.25</v>
      </c>
      <c r="N45" s="42">
        <f t="shared" si="33"/>
        <v>0</v>
      </c>
      <c r="O45" s="84">
        <f t="shared" si="34"/>
        <v>0</v>
      </c>
      <c r="Q45" s="82">
        <v>0.25</v>
      </c>
      <c r="R45" s="41">
        <f>$G45</f>
        <v>1</v>
      </c>
      <c r="S45" s="83">
        <f t="shared" si="37"/>
        <v>0.25</v>
      </c>
      <c r="U45" s="42">
        <f t="shared" si="5"/>
        <v>0</v>
      </c>
      <c r="V45" s="84">
        <f t="shared" si="0"/>
        <v>0</v>
      </c>
      <c r="X45" s="82">
        <v>0.25</v>
      </c>
      <c r="Y45" s="41">
        <f>$G45</f>
        <v>1</v>
      </c>
      <c r="Z45" s="83">
        <f t="shared" si="38"/>
        <v>0.25</v>
      </c>
      <c r="AB45" s="82">
        <v>0.25</v>
      </c>
      <c r="AC45" s="41">
        <f>$G45</f>
        <v>1</v>
      </c>
      <c r="AD45" s="83">
        <f t="shared" si="39"/>
        <v>0.25</v>
      </c>
      <c r="AF45" s="42">
        <f t="shared" si="1"/>
        <v>0</v>
      </c>
      <c r="AG45" s="85">
        <f t="shared" si="2"/>
        <v>0</v>
      </c>
      <c r="AI45" s="42">
        <f t="shared" si="27"/>
        <v>0</v>
      </c>
      <c r="AJ45" s="85">
        <f t="shared" si="7"/>
        <v>0</v>
      </c>
      <c r="AL45" s="82">
        <v>0.25</v>
      </c>
      <c r="AM45" s="41">
        <f>$G45</f>
        <v>1</v>
      </c>
      <c r="AN45" s="83">
        <f t="shared" si="40"/>
        <v>0.25</v>
      </c>
      <c r="AP45" s="42">
        <f t="shared" si="8"/>
        <v>0</v>
      </c>
      <c r="AQ45" s="85">
        <f t="shared" si="3"/>
        <v>0</v>
      </c>
      <c r="AS45" s="42">
        <f t="shared" si="41"/>
        <v>0</v>
      </c>
      <c r="AT45" s="85">
        <f t="shared" si="10"/>
        <v>0</v>
      </c>
      <c r="AX45" s="82">
        <v>0.25</v>
      </c>
      <c r="AY45" s="41">
        <v>1</v>
      </c>
      <c r="AZ45" s="83">
        <v>0.25</v>
      </c>
      <c r="BB45" s="82">
        <v>0.25</v>
      </c>
      <c r="BC45" s="41">
        <v>1</v>
      </c>
      <c r="BD45" s="83">
        <v>0.25</v>
      </c>
    </row>
    <row r="46" spans="2:56" s="35" customFormat="1" hidden="1">
      <c r="B46" s="35" t="s">
        <v>59</v>
      </c>
      <c r="D46" s="36" t="s">
        <v>39</v>
      </c>
      <c r="E46" s="37"/>
      <c r="F46" s="82">
        <v>7.0000000000000001E-3</v>
      </c>
      <c r="G46" s="87">
        <f>$D$19</f>
        <v>800</v>
      </c>
      <c r="H46" s="83">
        <f t="shared" si="35"/>
        <v>5.6000000000000005</v>
      </c>
      <c r="J46" s="82">
        <f>$F46</f>
        <v>7.0000000000000001E-3</v>
      </c>
      <c r="K46" s="88">
        <f t="shared" ref="K46:K51" si="42">$G46</f>
        <v>800</v>
      </c>
      <c r="L46" s="83">
        <f t="shared" si="36"/>
        <v>5.6000000000000005</v>
      </c>
      <c r="N46" s="42">
        <f t="shared" si="33"/>
        <v>0</v>
      </c>
      <c r="O46" s="84">
        <f t="shared" si="34"/>
        <v>0</v>
      </c>
      <c r="Q46" s="82"/>
      <c r="R46" s="88">
        <f t="shared" ref="R46:R51" si="43">$G46</f>
        <v>800</v>
      </c>
      <c r="S46" s="83">
        <f t="shared" si="37"/>
        <v>0</v>
      </c>
      <c r="U46" s="42">
        <f t="shared" si="5"/>
        <v>-5.6000000000000005</v>
      </c>
      <c r="V46" s="84">
        <f t="shared" si="0"/>
        <v>-1</v>
      </c>
      <c r="X46" s="82"/>
      <c r="Y46" s="88">
        <f t="shared" ref="Y46:Y51" si="44">$G46</f>
        <v>800</v>
      </c>
      <c r="Z46" s="83">
        <f t="shared" si="38"/>
        <v>0</v>
      </c>
      <c r="AB46" s="82"/>
      <c r="AC46" s="88">
        <f t="shared" ref="AC46:AC51" si="45">$G46</f>
        <v>800</v>
      </c>
      <c r="AD46" s="83">
        <f t="shared" si="39"/>
        <v>0</v>
      </c>
      <c r="AF46" s="42">
        <f t="shared" si="1"/>
        <v>0</v>
      </c>
      <c r="AG46" s="85" t="str">
        <f t="shared" si="2"/>
        <v/>
      </c>
      <c r="AI46" s="42">
        <f t="shared" si="27"/>
        <v>0</v>
      </c>
      <c r="AJ46" s="85" t="str">
        <f t="shared" si="7"/>
        <v/>
      </c>
      <c r="AL46" s="82"/>
      <c r="AM46" s="88">
        <f t="shared" ref="AM46:AM51" si="46">$G46</f>
        <v>800</v>
      </c>
      <c r="AN46" s="83">
        <f t="shared" si="40"/>
        <v>0</v>
      </c>
      <c r="AP46" s="42">
        <f t="shared" si="8"/>
        <v>0</v>
      </c>
      <c r="AQ46" s="85" t="str">
        <f t="shared" si="3"/>
        <v/>
      </c>
      <c r="AS46" s="42">
        <f t="shared" si="41"/>
        <v>0</v>
      </c>
      <c r="AT46" s="85" t="str">
        <f t="shared" si="10"/>
        <v/>
      </c>
      <c r="AX46" s="82"/>
      <c r="AY46" s="88">
        <v>800</v>
      </c>
      <c r="AZ46" s="83">
        <v>0</v>
      </c>
      <c r="BB46" s="82"/>
      <c r="BC46" s="88">
        <v>800</v>
      </c>
      <c r="BD46" s="83">
        <v>0</v>
      </c>
    </row>
    <row r="47" spans="2:56" s="35" customFormat="1">
      <c r="B47" s="64" t="s">
        <v>60</v>
      </c>
      <c r="D47" s="36" t="s">
        <v>39</v>
      </c>
      <c r="E47" s="37"/>
      <c r="F47" s="89">
        <v>7.4999999999999997E-2</v>
      </c>
      <c r="G47" s="90">
        <f>0.64*$D$19</f>
        <v>512</v>
      </c>
      <c r="H47" s="83">
        <f t="shared" si="35"/>
        <v>38.4</v>
      </c>
      <c r="J47" s="82">
        <f t="shared" ref="J47:J51" si="47">$F47</f>
        <v>7.4999999999999997E-2</v>
      </c>
      <c r="K47" s="90">
        <f t="shared" si="42"/>
        <v>512</v>
      </c>
      <c r="L47" s="83">
        <f t="shared" si="36"/>
        <v>38.4</v>
      </c>
      <c r="N47" s="42">
        <f t="shared" si="33"/>
        <v>0</v>
      </c>
      <c r="O47" s="84">
        <f t="shared" si="34"/>
        <v>0</v>
      </c>
      <c r="Q47" s="82">
        <f t="shared" ref="Q47:Q51" si="48">$F47</f>
        <v>7.4999999999999997E-2</v>
      </c>
      <c r="R47" s="90">
        <f t="shared" si="43"/>
        <v>512</v>
      </c>
      <c r="S47" s="83">
        <f t="shared" si="37"/>
        <v>38.4</v>
      </c>
      <c r="U47" s="42">
        <f t="shared" si="5"/>
        <v>0</v>
      </c>
      <c r="V47" s="84">
        <f t="shared" si="0"/>
        <v>0</v>
      </c>
      <c r="X47" s="82">
        <v>8.6999999999999994E-2</v>
      </c>
      <c r="Y47" s="90">
        <f t="shared" si="44"/>
        <v>512</v>
      </c>
      <c r="Z47" s="83">
        <f t="shared" si="38"/>
        <v>44.543999999999997</v>
      </c>
      <c r="AB47" s="82">
        <v>7.6999999999999999E-2</v>
      </c>
      <c r="AC47" s="90">
        <f t="shared" si="45"/>
        <v>512</v>
      </c>
      <c r="AD47" s="83">
        <f t="shared" si="39"/>
        <v>39.423999999999999</v>
      </c>
      <c r="AF47" s="42">
        <f t="shared" si="1"/>
        <v>-5.1199999999999974</v>
      </c>
      <c r="AG47" s="85">
        <f t="shared" si="2"/>
        <v>-0.11494252873563214</v>
      </c>
      <c r="AI47" s="42">
        <f t="shared" si="27"/>
        <v>1.0240000000000009</v>
      </c>
      <c r="AJ47" s="85">
        <f t="shared" si="7"/>
        <v>2.5974025974025997E-2</v>
      </c>
      <c r="AL47" s="82">
        <f>AB47</f>
        <v>7.6999999999999999E-2</v>
      </c>
      <c r="AM47" s="90">
        <f t="shared" si="46"/>
        <v>512</v>
      </c>
      <c r="AN47" s="83">
        <f t="shared" si="40"/>
        <v>39.423999999999999</v>
      </c>
      <c r="AP47" s="42">
        <f t="shared" si="8"/>
        <v>0</v>
      </c>
      <c r="AQ47" s="85">
        <f t="shared" si="3"/>
        <v>0</v>
      </c>
      <c r="AS47" s="42">
        <f t="shared" si="41"/>
        <v>1.0240000000000009</v>
      </c>
      <c r="AT47" s="85">
        <f t="shared" si="10"/>
        <v>2.5974025974025997E-2</v>
      </c>
      <c r="AX47" s="82">
        <v>7.4999999999999997E-2</v>
      </c>
      <c r="AY47" s="90">
        <v>512</v>
      </c>
      <c r="AZ47" s="83">
        <v>38.4</v>
      </c>
      <c r="BB47" s="82">
        <v>7.4999999999999997E-2</v>
      </c>
      <c r="BC47" s="90">
        <v>512</v>
      </c>
      <c r="BD47" s="83">
        <v>38.4</v>
      </c>
    </row>
    <row r="48" spans="2:56" s="35" customFormat="1">
      <c r="B48" s="64" t="s">
        <v>61</v>
      </c>
      <c r="D48" s="36" t="s">
        <v>39</v>
      </c>
      <c r="E48" s="37"/>
      <c r="F48" s="89">
        <v>0.112</v>
      </c>
      <c r="G48" s="90">
        <f>0.18*$D$19</f>
        <v>144</v>
      </c>
      <c r="H48" s="83">
        <f t="shared" si="35"/>
        <v>16.128</v>
      </c>
      <c r="J48" s="82">
        <f t="shared" si="47"/>
        <v>0.112</v>
      </c>
      <c r="K48" s="90">
        <f t="shared" si="42"/>
        <v>144</v>
      </c>
      <c r="L48" s="83">
        <f t="shared" si="36"/>
        <v>16.128</v>
      </c>
      <c r="N48" s="42">
        <f t="shared" si="33"/>
        <v>0</v>
      </c>
      <c r="O48" s="84">
        <f t="shared" si="34"/>
        <v>0</v>
      </c>
      <c r="Q48" s="82">
        <f t="shared" si="48"/>
        <v>0.112</v>
      </c>
      <c r="R48" s="90">
        <f t="shared" si="43"/>
        <v>144</v>
      </c>
      <c r="S48" s="83">
        <f t="shared" si="37"/>
        <v>16.128</v>
      </c>
      <c r="U48" s="42">
        <f t="shared" si="5"/>
        <v>0</v>
      </c>
      <c r="V48" s="84">
        <f t="shared" si="0"/>
        <v>0</v>
      </c>
      <c r="X48" s="82">
        <v>0.13200000000000001</v>
      </c>
      <c r="Y48" s="90">
        <f t="shared" si="44"/>
        <v>144</v>
      </c>
      <c r="Z48" s="83">
        <f t="shared" si="38"/>
        <v>19.008000000000003</v>
      </c>
      <c r="AB48" s="82">
        <v>0.113</v>
      </c>
      <c r="AC48" s="90">
        <f t="shared" si="45"/>
        <v>144</v>
      </c>
      <c r="AD48" s="83">
        <f t="shared" si="39"/>
        <v>16.272000000000002</v>
      </c>
      <c r="AF48" s="42">
        <f t="shared" si="1"/>
        <v>-2.7360000000000007</v>
      </c>
      <c r="AG48" s="85">
        <f t="shared" si="2"/>
        <v>-0.14393939393939395</v>
      </c>
      <c r="AI48" s="42">
        <f t="shared" si="27"/>
        <v>0.1440000000000019</v>
      </c>
      <c r="AJ48" s="85">
        <f t="shared" si="7"/>
        <v>8.8495575221240099E-3</v>
      </c>
      <c r="AL48" s="82">
        <f t="shared" ref="AL48:AL51" si="49">AB48</f>
        <v>0.113</v>
      </c>
      <c r="AM48" s="90">
        <f t="shared" si="46"/>
        <v>144</v>
      </c>
      <c r="AN48" s="83">
        <f t="shared" si="40"/>
        <v>16.272000000000002</v>
      </c>
      <c r="AP48" s="42">
        <f t="shared" si="8"/>
        <v>0</v>
      </c>
      <c r="AQ48" s="85">
        <f t="shared" si="3"/>
        <v>0</v>
      </c>
      <c r="AS48" s="42">
        <f t="shared" si="41"/>
        <v>0.1440000000000019</v>
      </c>
      <c r="AT48" s="85">
        <f t="shared" si="10"/>
        <v>8.8495575221240099E-3</v>
      </c>
      <c r="AX48" s="82">
        <v>0.112</v>
      </c>
      <c r="AY48" s="90">
        <v>144</v>
      </c>
      <c r="AZ48" s="83">
        <v>16.128</v>
      </c>
      <c r="BB48" s="82">
        <v>0.112</v>
      </c>
      <c r="BC48" s="90">
        <v>144</v>
      </c>
      <c r="BD48" s="83">
        <v>16.128</v>
      </c>
    </row>
    <row r="49" spans="2:56" s="35" customFormat="1" ht="13.5" thickBot="1">
      <c r="B49" s="64" t="s">
        <v>62</v>
      </c>
      <c r="D49" s="36" t="s">
        <v>39</v>
      </c>
      <c r="E49" s="37"/>
      <c r="F49" s="89">
        <v>0.13500000000000001</v>
      </c>
      <c r="G49" s="90">
        <f>0.18*$D$19</f>
        <v>144</v>
      </c>
      <c r="H49" s="83">
        <f t="shared" si="35"/>
        <v>19.440000000000001</v>
      </c>
      <c r="J49" s="82">
        <f t="shared" si="47"/>
        <v>0.13500000000000001</v>
      </c>
      <c r="K49" s="90">
        <f t="shared" si="42"/>
        <v>144</v>
      </c>
      <c r="L49" s="83">
        <f t="shared" si="36"/>
        <v>19.440000000000001</v>
      </c>
      <c r="N49" s="42">
        <f t="shared" si="33"/>
        <v>0</v>
      </c>
      <c r="O49" s="84">
        <f t="shared" si="34"/>
        <v>0</v>
      </c>
      <c r="Q49" s="82">
        <f t="shared" si="48"/>
        <v>0.13500000000000001</v>
      </c>
      <c r="R49" s="90">
        <f t="shared" si="43"/>
        <v>144</v>
      </c>
      <c r="S49" s="83">
        <f t="shared" si="37"/>
        <v>19.440000000000001</v>
      </c>
      <c r="U49" s="42">
        <f t="shared" si="5"/>
        <v>0</v>
      </c>
      <c r="V49" s="84">
        <f t="shared" si="0"/>
        <v>0</v>
      </c>
      <c r="X49" s="82">
        <v>0.18</v>
      </c>
      <c r="Y49" s="90">
        <f t="shared" si="44"/>
        <v>144</v>
      </c>
      <c r="Z49" s="83">
        <f t="shared" si="38"/>
        <v>25.919999999999998</v>
      </c>
      <c r="AB49" s="82">
        <v>0.157</v>
      </c>
      <c r="AC49" s="90">
        <f t="shared" si="45"/>
        <v>144</v>
      </c>
      <c r="AD49" s="83">
        <f t="shared" si="39"/>
        <v>22.608000000000001</v>
      </c>
      <c r="AF49" s="42">
        <f t="shared" si="1"/>
        <v>-3.3119999999999976</v>
      </c>
      <c r="AG49" s="85">
        <f t="shared" si="2"/>
        <v>-0.12777777777777768</v>
      </c>
      <c r="AI49" s="42">
        <f t="shared" si="27"/>
        <v>3.1679999999999993</v>
      </c>
      <c r="AJ49" s="85">
        <f t="shared" si="7"/>
        <v>0.14012738853503182</v>
      </c>
      <c r="AL49" s="82">
        <f t="shared" si="49"/>
        <v>0.157</v>
      </c>
      <c r="AM49" s="90">
        <f t="shared" si="46"/>
        <v>144</v>
      </c>
      <c r="AN49" s="83">
        <f t="shared" si="40"/>
        <v>22.608000000000001</v>
      </c>
      <c r="AP49" s="42">
        <f t="shared" si="8"/>
        <v>0</v>
      </c>
      <c r="AQ49" s="85">
        <f t="shared" si="3"/>
        <v>0</v>
      </c>
      <c r="AS49" s="42">
        <f t="shared" si="41"/>
        <v>3.1679999999999993</v>
      </c>
      <c r="AT49" s="85">
        <f t="shared" si="10"/>
        <v>0.14012738853503182</v>
      </c>
      <c r="AX49" s="82">
        <v>0.13500000000000001</v>
      </c>
      <c r="AY49" s="90">
        <v>144</v>
      </c>
      <c r="AZ49" s="83">
        <v>19.440000000000001</v>
      </c>
      <c r="BB49" s="82">
        <v>0.13500000000000001</v>
      </c>
      <c r="BC49" s="90">
        <v>144</v>
      </c>
      <c r="BD49" s="83">
        <v>19.440000000000001</v>
      </c>
    </row>
    <row r="50" spans="2:56" s="92" customFormat="1" ht="13.5" hidden="1" thickBot="1">
      <c r="B50" s="91" t="s">
        <v>63</v>
      </c>
      <c r="D50" s="93" t="s">
        <v>39</v>
      </c>
      <c r="E50" s="94"/>
      <c r="F50" s="89">
        <v>8.3000000000000004E-2</v>
      </c>
      <c r="G50" s="95">
        <f>IF(AND($A$1=1, D19&gt;=600), 600, IF(AND($A$1=1, AND(D19&lt;600, D19&gt;=0)), D19, IF(AND($A$1=2, D19&gt;=1000), 1000, IF(AND($A$1=2, AND(D19&lt;1000, D19&gt;=0)), D19))))</f>
        <v>600</v>
      </c>
      <c r="H50" s="83">
        <f>G50*F50</f>
        <v>49.800000000000004</v>
      </c>
      <c r="J50" s="82">
        <f t="shared" si="47"/>
        <v>8.3000000000000004E-2</v>
      </c>
      <c r="K50" s="95">
        <f t="shared" si="42"/>
        <v>600</v>
      </c>
      <c r="L50" s="83">
        <f>K50*J50</f>
        <v>49.800000000000004</v>
      </c>
      <c r="N50" s="96">
        <f t="shared" si="33"/>
        <v>0</v>
      </c>
      <c r="O50" s="84">
        <f t="shared" si="34"/>
        <v>0</v>
      </c>
      <c r="Q50" s="82">
        <f t="shared" si="48"/>
        <v>8.3000000000000004E-2</v>
      </c>
      <c r="R50" s="95">
        <f t="shared" si="43"/>
        <v>600</v>
      </c>
      <c r="S50" s="83">
        <f>R50*Q50</f>
        <v>49.800000000000004</v>
      </c>
      <c r="U50" s="96">
        <f t="shared" si="5"/>
        <v>0</v>
      </c>
      <c r="V50" s="84">
        <f t="shared" si="0"/>
        <v>0</v>
      </c>
      <c r="X50" s="82">
        <v>0.10299999999999999</v>
      </c>
      <c r="Y50" s="95">
        <f t="shared" si="44"/>
        <v>600</v>
      </c>
      <c r="Z50" s="83">
        <f>Y50*X50</f>
        <v>61.8</v>
      </c>
      <c r="AB50" s="82">
        <v>9.0999999999999998E-2</v>
      </c>
      <c r="AC50" s="95">
        <f t="shared" si="45"/>
        <v>600</v>
      </c>
      <c r="AD50" s="83">
        <f>AC50*AB50</f>
        <v>54.6</v>
      </c>
      <c r="AF50" s="96">
        <f t="shared" si="1"/>
        <v>-7.1999999999999957</v>
      </c>
      <c r="AG50" s="85">
        <f t="shared" si="2"/>
        <v>-0.11650485436893197</v>
      </c>
      <c r="AI50" s="96">
        <f t="shared" si="27"/>
        <v>4.7999999999999972</v>
      </c>
      <c r="AJ50" s="85">
        <f t="shared" si="7"/>
        <v>8.7912087912087863E-2</v>
      </c>
      <c r="AL50" s="82">
        <f t="shared" si="49"/>
        <v>9.0999999999999998E-2</v>
      </c>
      <c r="AM50" s="95">
        <f t="shared" si="46"/>
        <v>600</v>
      </c>
      <c r="AN50" s="83">
        <f>AM50*AL50</f>
        <v>54.6</v>
      </c>
      <c r="AP50" s="96">
        <f t="shared" si="8"/>
        <v>0</v>
      </c>
      <c r="AQ50" s="85">
        <f t="shared" si="3"/>
        <v>0</v>
      </c>
      <c r="AS50" s="96">
        <f t="shared" si="41"/>
        <v>4.7999999999999972</v>
      </c>
      <c r="AT50" s="85">
        <f t="shared" si="10"/>
        <v>8.7912087912087863E-2</v>
      </c>
      <c r="AX50" s="82">
        <v>8.3000000000000004E-2</v>
      </c>
      <c r="AY50" s="95">
        <v>600</v>
      </c>
      <c r="AZ50" s="83">
        <v>49.800000000000004</v>
      </c>
      <c r="BB50" s="82">
        <v>8.3000000000000004E-2</v>
      </c>
      <c r="BC50" s="95">
        <v>600</v>
      </c>
      <c r="BD50" s="83">
        <v>49.800000000000004</v>
      </c>
    </row>
    <row r="51" spans="2:56" s="92" customFormat="1" ht="13.5" hidden="1" thickBot="1">
      <c r="B51" s="91" t="s">
        <v>64</v>
      </c>
      <c r="D51" s="93" t="s">
        <v>39</v>
      </c>
      <c r="E51" s="94"/>
      <c r="F51" s="89">
        <v>9.7000000000000003E-2</v>
      </c>
      <c r="G51" s="95">
        <f>IF(AND($A$1=1, D19&gt;=600), D19-600, IF(AND($A$1=1, AND(D19&lt;600, D19&gt;=0)), 0, IF(AND($A$1=2, D19&gt;=1000), D19-1000, IF(AND($A$1=2, AND(D19&lt;1000, D19&gt;=0)), 0))))</f>
        <v>200</v>
      </c>
      <c r="H51" s="83">
        <f>G51*F51</f>
        <v>19.400000000000002</v>
      </c>
      <c r="J51" s="82">
        <f t="shared" si="47"/>
        <v>9.7000000000000003E-2</v>
      </c>
      <c r="K51" s="95">
        <f t="shared" si="42"/>
        <v>200</v>
      </c>
      <c r="L51" s="83">
        <f>K51*J51</f>
        <v>19.400000000000002</v>
      </c>
      <c r="N51" s="96">
        <f t="shared" si="33"/>
        <v>0</v>
      </c>
      <c r="O51" s="84">
        <f t="shared" si="34"/>
        <v>0</v>
      </c>
      <c r="Q51" s="82">
        <f t="shared" si="48"/>
        <v>9.7000000000000003E-2</v>
      </c>
      <c r="R51" s="95">
        <f t="shared" si="43"/>
        <v>200</v>
      </c>
      <c r="S51" s="83">
        <f>R51*Q51</f>
        <v>19.400000000000002</v>
      </c>
      <c r="U51" s="96">
        <f t="shared" si="5"/>
        <v>0</v>
      </c>
      <c r="V51" s="84">
        <f t="shared" si="0"/>
        <v>0</v>
      </c>
      <c r="X51" s="82">
        <v>0.121</v>
      </c>
      <c r="Y51" s="95">
        <f t="shared" si="44"/>
        <v>200</v>
      </c>
      <c r="Z51" s="83">
        <f>Y51*X51</f>
        <v>24.2</v>
      </c>
      <c r="AB51" s="82">
        <v>0.106</v>
      </c>
      <c r="AC51" s="95">
        <f t="shared" si="45"/>
        <v>200</v>
      </c>
      <c r="AD51" s="83">
        <f>AC51*AB51</f>
        <v>21.2</v>
      </c>
      <c r="AF51" s="96">
        <f t="shared" si="1"/>
        <v>-3</v>
      </c>
      <c r="AG51" s="85">
        <f t="shared" si="2"/>
        <v>-0.12396694214876033</v>
      </c>
      <c r="AI51" s="96">
        <f t="shared" si="27"/>
        <v>1.7999999999999972</v>
      </c>
      <c r="AJ51" s="85">
        <f t="shared" si="7"/>
        <v>8.4905660377358361E-2</v>
      </c>
      <c r="AL51" s="82">
        <f t="shared" si="49"/>
        <v>0.106</v>
      </c>
      <c r="AM51" s="95">
        <f t="shared" si="46"/>
        <v>200</v>
      </c>
      <c r="AN51" s="83">
        <f>AM51*AL51</f>
        <v>21.2</v>
      </c>
      <c r="AP51" s="96">
        <f t="shared" si="8"/>
        <v>0</v>
      </c>
      <c r="AQ51" s="85">
        <f t="shared" si="3"/>
        <v>0</v>
      </c>
      <c r="AS51" s="96">
        <f t="shared" si="41"/>
        <v>1.7999999999999972</v>
      </c>
      <c r="AT51" s="85">
        <f t="shared" si="10"/>
        <v>8.4905660377358361E-2</v>
      </c>
      <c r="AX51" s="82">
        <v>9.7000000000000003E-2</v>
      </c>
      <c r="AY51" s="95">
        <v>200</v>
      </c>
      <c r="AZ51" s="83">
        <v>19.400000000000002</v>
      </c>
      <c r="BB51" s="82">
        <v>9.7000000000000003E-2</v>
      </c>
      <c r="BC51" s="95">
        <v>200</v>
      </c>
      <c r="BD51" s="83">
        <v>19.400000000000002</v>
      </c>
    </row>
    <row r="52" spans="2:56" ht="8.25" customHeight="1" thickBot="1">
      <c r="B52" s="97"/>
      <c r="C52" s="98"/>
      <c r="D52" s="99"/>
      <c r="E52" s="98"/>
      <c r="F52" s="100"/>
      <c r="G52" s="101"/>
      <c r="H52" s="102"/>
      <c r="I52" s="103"/>
      <c r="J52" s="100"/>
      <c r="K52" s="104"/>
      <c r="L52" s="102"/>
      <c r="M52" s="103"/>
      <c r="N52" s="105"/>
      <c r="O52" s="106"/>
      <c r="Q52" s="100"/>
      <c r="R52" s="104"/>
      <c r="S52" s="102"/>
      <c r="T52" s="103"/>
      <c r="U52" s="105"/>
      <c r="V52" s="106"/>
      <c r="X52" s="100"/>
      <c r="Y52" s="104"/>
      <c r="Z52" s="102"/>
      <c r="AA52" s="103"/>
      <c r="AB52" s="100"/>
      <c r="AC52" s="104"/>
      <c r="AD52" s="102"/>
      <c r="AE52" s="103"/>
      <c r="AF52" s="105"/>
      <c r="AG52" s="107"/>
      <c r="AI52" s="105"/>
      <c r="AJ52" s="107"/>
      <c r="AL52" s="100"/>
      <c r="AM52" s="104"/>
      <c r="AN52" s="102"/>
      <c r="AO52" s="103"/>
      <c r="AP52" s="105"/>
      <c r="AQ52" s="107"/>
      <c r="AS52" s="105"/>
      <c r="AT52" s="107"/>
      <c r="AX52" s="100"/>
      <c r="AY52" s="104"/>
      <c r="AZ52" s="102"/>
      <c r="BB52" s="100"/>
      <c r="BC52" s="104"/>
      <c r="BD52" s="102"/>
    </row>
    <row r="53" spans="2:56">
      <c r="B53" s="108" t="s">
        <v>65</v>
      </c>
      <c r="C53" s="109"/>
      <c r="D53" s="109"/>
      <c r="E53" s="109"/>
      <c r="F53" s="110"/>
      <c r="G53" s="111"/>
      <c r="H53" s="112">
        <f>SUM(H42:H49,H41)</f>
        <v>118.53534399999999</v>
      </c>
      <c r="I53" s="113"/>
      <c r="J53" s="114"/>
      <c r="K53" s="114"/>
      <c r="L53" s="112">
        <f>SUM(L42:L49,L41)</f>
        <v>118.53534399999999</v>
      </c>
      <c r="M53" s="115"/>
      <c r="N53" s="116">
        <f t="shared" ref="N53" si="50">L53-H53</f>
        <v>0</v>
      </c>
      <c r="O53" s="117">
        <f t="shared" ref="O53" si="51">IF((H53)=0,"",(N53/H53))</f>
        <v>0</v>
      </c>
      <c r="Q53" s="114"/>
      <c r="R53" s="114"/>
      <c r="S53" s="112">
        <f>SUM(S42:S49,S41)</f>
        <v>119.84604200466363</v>
      </c>
      <c r="T53" s="115"/>
      <c r="U53" s="116">
        <f>S53-L53</f>
        <v>1.3106980046636352</v>
      </c>
      <c r="V53" s="117">
        <f>IF((L53)=0,"",(U53/L53))</f>
        <v>1.1057444644220505E-2</v>
      </c>
      <c r="X53" s="114"/>
      <c r="Y53" s="114"/>
      <c r="Z53" s="112">
        <f>SUM(Z42:Z49,Z41)</f>
        <v>135.47033531745981</v>
      </c>
      <c r="AA53" s="115"/>
      <c r="AB53" s="114"/>
      <c r="AC53" s="114"/>
      <c r="AD53" s="112">
        <f>SUM(AD42:AD49,AD41)</f>
        <v>120.02776772659625</v>
      </c>
      <c r="AE53" s="115"/>
      <c r="AF53" s="116">
        <f>AD53-Z53</f>
        <v>-15.442567590863561</v>
      </c>
      <c r="AG53" s="118">
        <f>IF((Z53)=0,"",(AF53/Z53))</f>
        <v>-0.1139922445358654</v>
      </c>
      <c r="AI53" s="116">
        <f t="shared" ref="AI53:AI57" si="52">AD53-AZ53</f>
        <v>-0.1029608764884955</v>
      </c>
      <c r="AJ53" s="118">
        <f t="shared" ref="AJ53:AJ57" si="53">IF((AD53)=0,"",(AI53/AD53))</f>
        <v>-8.5780880906677901E-4</v>
      </c>
      <c r="AL53" s="114"/>
      <c r="AM53" s="114"/>
      <c r="AN53" s="112">
        <f>SUM(AN42:AN49,AN41)</f>
        <v>122.37638372659626</v>
      </c>
      <c r="AO53" s="115"/>
      <c r="AP53" s="116">
        <f>AN53-AD53</f>
        <v>2.3486160000000069</v>
      </c>
      <c r="AQ53" s="118">
        <f>IF((AD53)=0,"",(AP53/AD53))</f>
        <v>1.9567272177799494E-2</v>
      </c>
      <c r="AS53" s="116">
        <f t="shared" ref="AS53:AS57" si="54">AN53-BD53</f>
        <v>1.5856551235115006</v>
      </c>
      <c r="AT53" s="118">
        <f t="shared" ref="AT53:AT57" si="55">IF((AN53)=0,"",(AS53/AN53))</f>
        <v>1.295719872760783E-2</v>
      </c>
      <c r="AX53" s="114"/>
      <c r="AY53" s="114"/>
      <c r="AZ53" s="112">
        <f>SUM(AZ41:AZ49)</f>
        <v>120.13072860308475</v>
      </c>
      <c r="BB53" s="114"/>
      <c r="BC53" s="114"/>
      <c r="BD53" s="112">
        <f>SUM(BD41:BD49)</f>
        <v>120.79072860308476</v>
      </c>
    </row>
    <row r="54" spans="2:56">
      <c r="B54" s="119" t="s">
        <v>66</v>
      </c>
      <c r="C54" s="109"/>
      <c r="D54" s="109"/>
      <c r="E54" s="109"/>
      <c r="F54" s="120">
        <v>0.13</v>
      </c>
      <c r="G54" s="121"/>
      <c r="H54" s="122">
        <f>H53*F54</f>
        <v>15.409594719999999</v>
      </c>
      <c r="I54" s="123"/>
      <c r="J54" s="124">
        <v>0.13</v>
      </c>
      <c r="K54" s="123"/>
      <c r="L54" s="125">
        <f>L53*J54</f>
        <v>15.409594719999999</v>
      </c>
      <c r="M54" s="126"/>
      <c r="N54" s="127">
        <f t="shared" si="33"/>
        <v>0</v>
      </c>
      <c r="O54" s="128">
        <f t="shared" si="34"/>
        <v>0</v>
      </c>
      <c r="Q54" s="124">
        <v>0.13</v>
      </c>
      <c r="R54" s="123"/>
      <c r="S54" s="125">
        <f>S53*Q54</f>
        <v>15.579985460606272</v>
      </c>
      <c r="T54" s="126"/>
      <c r="U54" s="127">
        <f>S54-L54</f>
        <v>0.17039074060627257</v>
      </c>
      <c r="V54" s="128">
        <f>IF((L54)=0,"",(U54/L54))</f>
        <v>1.1057444644220505E-2</v>
      </c>
      <c r="X54" s="124">
        <v>0.13</v>
      </c>
      <c r="Y54" s="123"/>
      <c r="Z54" s="125">
        <f>Z53*X54</f>
        <v>17.611143591269776</v>
      </c>
      <c r="AA54" s="126"/>
      <c r="AB54" s="124">
        <v>0.13</v>
      </c>
      <c r="AC54" s="123"/>
      <c r="AD54" s="125">
        <f>AD53*AB54</f>
        <v>15.603609804457513</v>
      </c>
      <c r="AE54" s="126"/>
      <c r="AF54" s="127">
        <f>AD54-Z54</f>
        <v>-2.0075337868122638</v>
      </c>
      <c r="AG54" s="129">
        <f>IF((Z54)=0,"",(AF54/Z54))</f>
        <v>-0.11399224453586544</v>
      </c>
      <c r="AI54" s="127">
        <f t="shared" si="52"/>
        <v>-1.3384913943504273E-2</v>
      </c>
      <c r="AJ54" s="129">
        <f t="shared" si="53"/>
        <v>-8.578088090667699E-4</v>
      </c>
      <c r="AL54" s="124">
        <v>0.13</v>
      </c>
      <c r="AM54" s="123"/>
      <c r="AN54" s="125">
        <f>AN53*AL54</f>
        <v>15.908929884457514</v>
      </c>
      <c r="AO54" s="126"/>
      <c r="AP54" s="127">
        <f>AN54-AD54</f>
        <v>0.30532008000000133</v>
      </c>
      <c r="AQ54" s="129">
        <f>IF((AD54)=0,"",(AP54/AD54))</f>
        <v>1.9567272177799522E-2</v>
      </c>
      <c r="AS54" s="127">
        <f t="shared" si="54"/>
        <v>0.20613516605649451</v>
      </c>
      <c r="AT54" s="129">
        <f t="shared" si="55"/>
        <v>1.2957198727607795E-2</v>
      </c>
      <c r="AX54" s="124">
        <v>0.13</v>
      </c>
      <c r="AY54" s="123"/>
      <c r="AZ54" s="125">
        <f>AZ53*0.13</f>
        <v>15.616994718401017</v>
      </c>
      <c r="BB54" s="124">
        <v>0.13</v>
      </c>
      <c r="BC54" s="123"/>
      <c r="BD54" s="125">
        <f>BD53*0.13</f>
        <v>15.702794718401019</v>
      </c>
    </row>
    <row r="55" spans="2:56" ht="13.5" thickBot="1">
      <c r="B55" s="130" t="s">
        <v>67</v>
      </c>
      <c r="C55" s="109"/>
      <c r="D55" s="109"/>
      <c r="E55" s="109"/>
      <c r="F55" s="131"/>
      <c r="G55" s="121"/>
      <c r="H55" s="122">
        <f>H53+H54</f>
        <v>133.94493871999998</v>
      </c>
      <c r="I55" s="123"/>
      <c r="J55" s="123"/>
      <c r="K55" s="123"/>
      <c r="L55" s="125">
        <f>L53+L54</f>
        <v>133.94493871999998</v>
      </c>
      <c r="M55" s="126"/>
      <c r="N55" s="127">
        <f t="shared" si="33"/>
        <v>0</v>
      </c>
      <c r="O55" s="128">
        <f t="shared" si="34"/>
        <v>0</v>
      </c>
      <c r="Q55" s="123"/>
      <c r="R55" s="123"/>
      <c r="S55" s="125">
        <f>S53+S54</f>
        <v>135.4260274652699</v>
      </c>
      <c r="T55" s="126"/>
      <c r="U55" s="127">
        <f>S55-L55</f>
        <v>1.4810887452699149</v>
      </c>
      <c r="V55" s="128">
        <f>IF((L55)=0,"",(U55/L55))</f>
        <v>1.105744464422056E-2</v>
      </c>
      <c r="X55" s="123"/>
      <c r="Y55" s="123"/>
      <c r="Z55" s="125">
        <f>Z53+Z54</f>
        <v>153.08147890872959</v>
      </c>
      <c r="AA55" s="126"/>
      <c r="AB55" s="123"/>
      <c r="AC55" s="123"/>
      <c r="AD55" s="125">
        <f>AD53+AD54</f>
        <v>135.63137753105377</v>
      </c>
      <c r="AE55" s="126"/>
      <c r="AF55" s="127">
        <f>AD55-Z55</f>
        <v>-17.450101377675821</v>
      </c>
      <c r="AG55" s="129">
        <f>IF((Z55)=0,"",(AF55/Z55))</f>
        <v>-0.11399224453586537</v>
      </c>
      <c r="AI55" s="127">
        <f t="shared" si="52"/>
        <v>-0.11634579043197846</v>
      </c>
      <c r="AJ55" s="129">
        <f t="shared" si="53"/>
        <v>-8.5780880906662072E-4</v>
      </c>
      <c r="AL55" s="123"/>
      <c r="AM55" s="123"/>
      <c r="AN55" s="125">
        <f>AN53+AN54</f>
        <v>138.28531361105377</v>
      </c>
      <c r="AO55" s="126"/>
      <c r="AP55" s="127">
        <f>AN55-AD55</f>
        <v>2.653936079999994</v>
      </c>
      <c r="AQ55" s="129">
        <f>IF((AD55)=0,"",(AP55/AD55))</f>
        <v>1.9567272177799393E-2</v>
      </c>
      <c r="AS55" s="127">
        <f t="shared" si="54"/>
        <v>1.7917902895679845</v>
      </c>
      <c r="AT55" s="129">
        <f t="shared" si="55"/>
        <v>1.295719872760775E-2</v>
      </c>
      <c r="AX55" s="123"/>
      <c r="AY55" s="123"/>
      <c r="AZ55" s="125">
        <f>AZ53+AZ54</f>
        <v>135.74772332148575</v>
      </c>
      <c r="BB55" s="123"/>
      <c r="BC55" s="123"/>
      <c r="BD55" s="125">
        <f>BD53+BD54</f>
        <v>136.49352332148578</v>
      </c>
    </row>
    <row r="56" spans="2:56" ht="15.75" hidden="1" customHeight="1">
      <c r="B56" s="379" t="s">
        <v>68</v>
      </c>
      <c r="C56" s="379"/>
      <c r="D56" s="379"/>
      <c r="E56" s="109"/>
      <c r="F56" s="131"/>
      <c r="G56" s="121"/>
      <c r="H56" s="132">
        <f>ROUND(-H55*10%,2)</f>
        <v>-13.39</v>
      </c>
      <c r="I56" s="123"/>
      <c r="J56" s="123"/>
      <c r="K56" s="123"/>
      <c r="L56" s="133">
        <f>ROUND(-L55*10%,2)</f>
        <v>-13.39</v>
      </c>
      <c r="M56" s="126"/>
      <c r="N56" s="134">
        <f t="shared" si="33"/>
        <v>0</v>
      </c>
      <c r="O56" s="135">
        <f t="shared" si="34"/>
        <v>0</v>
      </c>
      <c r="Q56" s="123"/>
      <c r="R56" s="123"/>
      <c r="S56" s="133"/>
      <c r="T56" s="126"/>
      <c r="U56" s="134">
        <f>S56-L56</f>
        <v>13.39</v>
      </c>
      <c r="V56" s="135">
        <f>IF((L56)=0,"",(U56/L56))</f>
        <v>-1</v>
      </c>
      <c r="X56" s="123"/>
      <c r="Y56" s="123"/>
      <c r="Z56" s="133"/>
      <c r="AA56" s="126"/>
      <c r="AB56" s="123"/>
      <c r="AC56" s="123"/>
      <c r="AD56" s="133"/>
      <c r="AE56" s="126"/>
      <c r="AF56" s="134">
        <f>AD56-Z56</f>
        <v>0</v>
      </c>
      <c r="AG56" s="136" t="str">
        <f>IF((Z56)=0,"",(AF56/Z56))</f>
        <v/>
      </c>
      <c r="AI56" s="134">
        <f t="shared" si="52"/>
        <v>0</v>
      </c>
      <c r="AJ56" s="136" t="str">
        <f t="shared" si="53"/>
        <v/>
      </c>
      <c r="AL56" s="123"/>
      <c r="AM56" s="123"/>
      <c r="AN56" s="133"/>
      <c r="AO56" s="126"/>
      <c r="AP56" s="134">
        <f>AN56-AD56</f>
        <v>0</v>
      </c>
      <c r="AQ56" s="136" t="str">
        <f>IF((AD56)=0,"",(AP56/AD56))</f>
        <v/>
      </c>
      <c r="AS56" s="134">
        <f t="shared" si="54"/>
        <v>0</v>
      </c>
      <c r="AT56" s="136" t="str">
        <f t="shared" si="55"/>
        <v/>
      </c>
      <c r="AX56" s="123"/>
      <c r="AY56" s="123"/>
      <c r="AZ56" s="133"/>
      <c r="BB56" s="123"/>
      <c r="BC56" s="123"/>
      <c r="BD56" s="133"/>
    </row>
    <row r="57" spans="2:56" ht="13.5" hidden="1" customHeight="1" thickBot="1">
      <c r="B57" s="380" t="s">
        <v>69</v>
      </c>
      <c r="C57" s="380"/>
      <c r="D57" s="380"/>
      <c r="E57" s="137"/>
      <c r="F57" s="138"/>
      <c r="G57" s="139"/>
      <c r="H57" s="140">
        <f>H55+H56</f>
        <v>120.55493871999998</v>
      </c>
      <c r="I57" s="141"/>
      <c r="J57" s="141"/>
      <c r="K57" s="141"/>
      <c r="L57" s="142">
        <f>L55+L56</f>
        <v>120.55493871999998</v>
      </c>
      <c r="M57" s="143"/>
      <c r="N57" s="144">
        <f t="shared" si="33"/>
        <v>0</v>
      </c>
      <c r="O57" s="145">
        <f t="shared" si="34"/>
        <v>0</v>
      </c>
      <c r="Q57" s="141"/>
      <c r="R57" s="141"/>
      <c r="S57" s="142">
        <f>S55+S56</f>
        <v>135.4260274652699</v>
      </c>
      <c r="T57" s="143"/>
      <c r="U57" s="144">
        <f>S57-L57</f>
        <v>14.871088745269915</v>
      </c>
      <c r="V57" s="145">
        <f>IF((L57)=0,"",(U57/L57))</f>
        <v>0.12335528434724186</v>
      </c>
      <c r="X57" s="141"/>
      <c r="Y57" s="141"/>
      <c r="Z57" s="142">
        <f>Z55+Z56</f>
        <v>153.08147890872959</v>
      </c>
      <c r="AA57" s="143"/>
      <c r="AB57" s="141"/>
      <c r="AC57" s="141"/>
      <c r="AD57" s="142">
        <f>AD55+AD56</f>
        <v>135.63137753105377</v>
      </c>
      <c r="AE57" s="143"/>
      <c r="AF57" s="144">
        <f>AD57-Z57</f>
        <v>-17.450101377675821</v>
      </c>
      <c r="AG57" s="146">
        <f>IF((Z57)=0,"",(AF57/Z57))</f>
        <v>-0.11399224453586537</v>
      </c>
      <c r="AI57" s="144">
        <f t="shared" si="52"/>
        <v>-1.3312013692726907</v>
      </c>
      <c r="AJ57" s="146">
        <f t="shared" si="53"/>
        <v>-9.8148481089333668E-3</v>
      </c>
      <c r="AL57" s="141"/>
      <c r="AM57" s="141"/>
      <c r="AN57" s="142">
        <f>AN55+AN56</f>
        <v>138.28531361105377</v>
      </c>
      <c r="AO57" s="143"/>
      <c r="AP57" s="144">
        <f>AN57-AD57</f>
        <v>2.653936079999994</v>
      </c>
      <c r="AQ57" s="146">
        <f>IF((AD57)=0,"",(AP57/AD57))</f>
        <v>1.9567272177799393E-2</v>
      </c>
      <c r="AS57" s="144">
        <f t="shared" si="54"/>
        <v>0.57693471072730063</v>
      </c>
      <c r="AT57" s="146">
        <f t="shared" si="55"/>
        <v>4.172060616285023E-3</v>
      </c>
      <c r="AX57" s="141"/>
      <c r="AY57" s="141"/>
      <c r="AZ57" s="142">
        <v>136.96257890032646</v>
      </c>
      <c r="BB57" s="141"/>
      <c r="BC57" s="141"/>
      <c r="BD57" s="142">
        <v>137.70837890032647</v>
      </c>
    </row>
    <row r="58" spans="2:56" s="154" customFormat="1" ht="8.25" customHeight="1" thickBot="1">
      <c r="B58" s="147"/>
      <c r="C58" s="148"/>
      <c r="D58" s="149"/>
      <c r="E58" s="148"/>
      <c r="F58" s="100"/>
      <c r="G58" s="150"/>
      <c r="H58" s="102"/>
      <c r="I58" s="151"/>
      <c r="J58" s="100"/>
      <c r="K58" s="152"/>
      <c r="L58" s="102"/>
      <c r="M58" s="151"/>
      <c r="N58" s="153"/>
      <c r="O58" s="106"/>
      <c r="Q58" s="100"/>
      <c r="R58" s="152"/>
      <c r="S58" s="102"/>
      <c r="T58" s="151"/>
      <c r="U58" s="153"/>
      <c r="V58" s="106"/>
      <c r="X58" s="100"/>
      <c r="Y58" s="152"/>
      <c r="Z58" s="102"/>
      <c r="AA58" s="151"/>
      <c r="AB58" s="100"/>
      <c r="AC58" s="152"/>
      <c r="AD58" s="102"/>
      <c r="AE58" s="151"/>
      <c r="AF58" s="153"/>
      <c r="AG58" s="107"/>
      <c r="AI58" s="153"/>
      <c r="AJ58" s="107"/>
      <c r="AL58" s="100"/>
      <c r="AM58" s="152"/>
      <c r="AN58" s="102"/>
      <c r="AO58" s="151"/>
      <c r="AP58" s="153"/>
      <c r="AQ58" s="107"/>
      <c r="AS58" s="153"/>
      <c r="AT58" s="107"/>
      <c r="AX58" s="100"/>
      <c r="AY58" s="152"/>
      <c r="AZ58" s="102"/>
      <c r="BB58" s="100"/>
      <c r="BC58" s="152"/>
      <c r="BD58" s="102"/>
    </row>
    <row r="59" spans="2:56" s="154" customFormat="1" hidden="1" outlineLevel="1">
      <c r="B59" s="155" t="s">
        <v>70</v>
      </c>
      <c r="C59" s="156"/>
      <c r="D59" s="156"/>
      <c r="E59" s="156"/>
      <c r="F59" s="157"/>
      <c r="G59" s="158"/>
      <c r="H59" s="159">
        <f>SUM(H50:H51,H41,H42:H46)</f>
        <v>113.76734400000001</v>
      </c>
      <c r="I59" s="160"/>
      <c r="J59" s="161"/>
      <c r="K59" s="161"/>
      <c r="L59" s="159">
        <f>SUM(L50:L51,L41,L42:L46)</f>
        <v>113.76734400000001</v>
      </c>
      <c r="M59" s="162"/>
      <c r="N59" s="163">
        <f t="shared" ref="N59:N63" si="56">L59-H59</f>
        <v>0</v>
      </c>
      <c r="O59" s="117">
        <f t="shared" ref="O59:O63" si="57">IF((H59)=0,"",(N59/H59))</f>
        <v>0</v>
      </c>
      <c r="Q59" s="161"/>
      <c r="R59" s="161"/>
      <c r="S59" s="159">
        <f>SUM(S50:S51,S41,S42:S46)</f>
        <v>115.07804200466363</v>
      </c>
      <c r="T59" s="162"/>
      <c r="U59" s="163">
        <f>S59-L59</f>
        <v>1.310698004663621</v>
      </c>
      <c r="V59" s="117">
        <f>IF((L59)=0,"",(U59/L59))</f>
        <v>1.152086318077023E-2</v>
      </c>
      <c r="X59" s="161"/>
      <c r="Y59" s="161"/>
      <c r="Z59" s="159">
        <f>SUM(Z50:Z51,Z41,Z42:Z46)</f>
        <v>131.99833531745983</v>
      </c>
      <c r="AA59" s="162"/>
      <c r="AB59" s="161"/>
      <c r="AC59" s="161"/>
      <c r="AD59" s="159">
        <f>SUM(AD50:AD51,AD41,AD42:AD46)</f>
        <v>117.52376772659623</v>
      </c>
      <c r="AE59" s="162"/>
      <c r="AF59" s="163">
        <f>AD59-Z59</f>
        <v>-14.4745675908636</v>
      </c>
      <c r="AG59" s="118">
        <f>IF((Z59)=0,"",(AF59/Z59))</f>
        <v>-0.10965719799459474</v>
      </c>
      <c r="AI59" s="163">
        <f t="shared" ref="AI59:AI63" si="58">AD59-AZ59</f>
        <v>1.0859456909090994</v>
      </c>
      <c r="AJ59" s="118">
        <f t="shared" ref="AJ59:AJ63" si="59">IF((AD59)=0,"",(AI59/AD59))</f>
        <v>9.2402218880134179E-3</v>
      </c>
      <c r="AL59" s="161"/>
      <c r="AM59" s="161"/>
      <c r="AN59" s="159">
        <f>SUM(AN50:AN51,AN41,AN42:AN46)</f>
        <v>119.87238372659623</v>
      </c>
      <c r="AO59" s="162"/>
      <c r="AP59" s="163">
        <f>AN59-AD59</f>
        <v>2.3486159999999927</v>
      </c>
      <c r="AQ59" s="118">
        <f>IF((AD59)=0,"",(AP59/AD59))</f>
        <v>1.9984178906378686E-2</v>
      </c>
      <c r="AS59" s="163">
        <f t="shared" ref="AS59:AS63" si="60">AN59-BD59</f>
        <v>2.7745616909090813</v>
      </c>
      <c r="AT59" s="118">
        <f t="shared" ref="AT59:AT63" si="61">IF((AN59)=0,"",(AS59/AN59))</f>
        <v>2.3145962436496421E-2</v>
      </c>
      <c r="AX59" s="161"/>
      <c r="AY59" s="161"/>
      <c r="AZ59" s="159">
        <v>116.43782203568713</v>
      </c>
      <c r="BB59" s="161"/>
      <c r="BC59" s="161"/>
      <c r="BD59" s="159">
        <v>117.09782203568714</v>
      </c>
    </row>
    <row r="60" spans="2:56" s="154" customFormat="1" hidden="1" outlineLevel="1">
      <c r="B60" s="164" t="s">
        <v>66</v>
      </c>
      <c r="C60" s="156"/>
      <c r="D60" s="156"/>
      <c r="E60" s="156"/>
      <c r="F60" s="165">
        <v>0.13</v>
      </c>
      <c r="G60" s="158"/>
      <c r="H60" s="166">
        <f>H59*F60</f>
        <v>14.789754720000001</v>
      </c>
      <c r="I60" s="167"/>
      <c r="J60" s="168">
        <v>0.13</v>
      </c>
      <c r="K60" s="169"/>
      <c r="L60" s="170">
        <f>L59*J60</f>
        <v>14.789754720000001</v>
      </c>
      <c r="M60" s="171"/>
      <c r="N60" s="172">
        <f t="shared" si="56"/>
        <v>0</v>
      </c>
      <c r="O60" s="128">
        <f t="shared" si="57"/>
        <v>0</v>
      </c>
      <c r="Q60" s="168">
        <v>0.13</v>
      </c>
      <c r="R60" s="169"/>
      <c r="S60" s="170">
        <f>S59*Q60</f>
        <v>14.960145460606272</v>
      </c>
      <c r="T60" s="171"/>
      <c r="U60" s="172">
        <f>S60-L60</f>
        <v>0.1703907406062708</v>
      </c>
      <c r="V60" s="128">
        <f>IF((L60)=0,"",(U60/L60))</f>
        <v>1.1520863180770235E-2</v>
      </c>
      <c r="X60" s="168">
        <v>0.13</v>
      </c>
      <c r="Y60" s="169"/>
      <c r="Z60" s="170">
        <f>Z59*X60</f>
        <v>17.159783591269779</v>
      </c>
      <c r="AA60" s="171"/>
      <c r="AB60" s="168">
        <v>0.13</v>
      </c>
      <c r="AC60" s="169"/>
      <c r="AD60" s="170">
        <f>AD59*AB60</f>
        <v>15.27808980445751</v>
      </c>
      <c r="AE60" s="171"/>
      <c r="AF60" s="172">
        <f>AD60-Z60</f>
        <v>-1.881693786812269</v>
      </c>
      <c r="AG60" s="129">
        <f>IF((Z60)=0,"",(AF60/Z60))</f>
        <v>-0.10965719799459479</v>
      </c>
      <c r="AI60" s="172">
        <f t="shared" si="58"/>
        <v>0.14117293981818158</v>
      </c>
      <c r="AJ60" s="129">
        <f t="shared" si="59"/>
        <v>9.2402218880133294E-3</v>
      </c>
      <c r="AL60" s="168">
        <v>0.13</v>
      </c>
      <c r="AM60" s="169"/>
      <c r="AN60" s="170">
        <f>AN59*AL60</f>
        <v>15.58340988445751</v>
      </c>
      <c r="AO60" s="171"/>
      <c r="AP60" s="172">
        <f>AN60-AD60</f>
        <v>0.30532007999999955</v>
      </c>
      <c r="AQ60" s="129">
        <f>IF((AD60)=0,"",(AP60/AD60))</f>
        <v>1.998417890637872E-2</v>
      </c>
      <c r="AS60" s="172">
        <f t="shared" si="60"/>
        <v>0.36069301981818036</v>
      </c>
      <c r="AT60" s="129">
        <f t="shared" si="61"/>
        <v>2.3145962436496408E-2</v>
      </c>
      <c r="AX60" s="168">
        <v>0.13</v>
      </c>
      <c r="AY60" s="169"/>
      <c r="AZ60" s="170">
        <v>15.136916864639328</v>
      </c>
      <c r="BB60" s="168">
        <v>0.13</v>
      </c>
      <c r="BC60" s="169"/>
      <c r="BD60" s="170">
        <v>15.222716864639329</v>
      </c>
    </row>
    <row r="61" spans="2:56" s="154" customFormat="1" hidden="1" outlineLevel="1">
      <c r="B61" s="173" t="s">
        <v>67</v>
      </c>
      <c r="C61" s="156"/>
      <c r="D61" s="156"/>
      <c r="E61" s="156"/>
      <c r="F61" s="174"/>
      <c r="G61" s="175"/>
      <c r="H61" s="166">
        <f>H59+H60</f>
        <v>128.55709872</v>
      </c>
      <c r="I61" s="167"/>
      <c r="J61" s="167"/>
      <c r="K61" s="167"/>
      <c r="L61" s="170">
        <f>L59+L60</f>
        <v>128.55709872</v>
      </c>
      <c r="M61" s="171"/>
      <c r="N61" s="172">
        <f t="shared" si="56"/>
        <v>0</v>
      </c>
      <c r="O61" s="128">
        <f t="shared" si="57"/>
        <v>0</v>
      </c>
      <c r="Q61" s="167"/>
      <c r="R61" s="167"/>
      <c r="S61" s="170">
        <f>S59+S60</f>
        <v>130.03818746526991</v>
      </c>
      <c r="T61" s="171"/>
      <c r="U61" s="172">
        <f>S61-L61</f>
        <v>1.4810887452699149</v>
      </c>
      <c r="V61" s="128">
        <f>IF((L61)=0,"",(U61/L61))</f>
        <v>1.152086318077041E-2</v>
      </c>
      <c r="X61" s="167"/>
      <c r="Y61" s="167"/>
      <c r="Z61" s="170">
        <f>Z59+Z60</f>
        <v>149.15811890872962</v>
      </c>
      <c r="AA61" s="171"/>
      <c r="AB61" s="167"/>
      <c r="AC61" s="167"/>
      <c r="AD61" s="170">
        <f>AD59+AD60</f>
        <v>132.80185753105374</v>
      </c>
      <c r="AE61" s="171"/>
      <c r="AF61" s="172">
        <f>AD61-Z61</f>
        <v>-16.356261377675878</v>
      </c>
      <c r="AG61" s="129">
        <f>IF((Z61)=0,"",(AF61/Z61))</f>
        <v>-0.10965719799459479</v>
      </c>
      <c r="AI61" s="172">
        <f t="shared" si="58"/>
        <v>1.2271186307272899</v>
      </c>
      <c r="AJ61" s="129">
        <f t="shared" si="59"/>
        <v>9.2402218880134751E-3</v>
      </c>
      <c r="AL61" s="167"/>
      <c r="AM61" s="167"/>
      <c r="AN61" s="170">
        <f>AN59+AN60</f>
        <v>135.45579361105374</v>
      </c>
      <c r="AO61" s="171"/>
      <c r="AP61" s="172">
        <f>AN61-AD61</f>
        <v>2.653936079999994</v>
      </c>
      <c r="AQ61" s="129">
        <f>IF((AD61)=0,"",(AP61/AD61))</f>
        <v>1.9984178906378703E-2</v>
      </c>
      <c r="AS61" s="172">
        <f t="shared" si="60"/>
        <v>3.1352547107272528</v>
      </c>
      <c r="AT61" s="129">
        <f t="shared" si="61"/>
        <v>2.3145962436496356E-2</v>
      </c>
      <c r="AX61" s="167"/>
      <c r="AY61" s="167"/>
      <c r="AZ61" s="170">
        <v>131.57473890032645</v>
      </c>
      <c r="BB61" s="167"/>
      <c r="BC61" s="167"/>
      <c r="BD61" s="170">
        <v>132.32053890032648</v>
      </c>
    </row>
    <row r="62" spans="2:56" s="154" customFormat="1" ht="15.75" hidden="1" customHeight="1" outlineLevel="1">
      <c r="B62" s="381" t="s">
        <v>68</v>
      </c>
      <c r="C62" s="381"/>
      <c r="D62" s="381"/>
      <c r="E62" s="156"/>
      <c r="F62" s="174"/>
      <c r="G62" s="175"/>
      <c r="H62" s="176">
        <f>ROUND(-H61*10%,2)</f>
        <v>-12.86</v>
      </c>
      <c r="I62" s="167"/>
      <c r="J62" s="167"/>
      <c r="K62" s="167"/>
      <c r="L62" s="177">
        <f>ROUND(-L61*10%,2)</f>
        <v>-12.86</v>
      </c>
      <c r="M62" s="171"/>
      <c r="N62" s="178">
        <f t="shared" si="56"/>
        <v>0</v>
      </c>
      <c r="O62" s="135">
        <f t="shared" si="57"/>
        <v>0</v>
      </c>
      <c r="Q62" s="167"/>
      <c r="R62" s="167"/>
      <c r="S62" s="177"/>
      <c r="T62" s="171"/>
      <c r="U62" s="178">
        <f>S62-L62</f>
        <v>12.86</v>
      </c>
      <c r="V62" s="135">
        <f>IF((L62)=0,"",(U62/L62))</f>
        <v>-1</v>
      </c>
      <c r="X62" s="167"/>
      <c r="Y62" s="167"/>
      <c r="Z62" s="177"/>
      <c r="AA62" s="171"/>
      <c r="AB62" s="167"/>
      <c r="AC62" s="167"/>
      <c r="AD62" s="177"/>
      <c r="AE62" s="171"/>
      <c r="AF62" s="178">
        <f>AD62-Z62</f>
        <v>0</v>
      </c>
      <c r="AG62" s="136" t="str">
        <f>IF((Z62)=0,"",(AF62/Z62))</f>
        <v/>
      </c>
      <c r="AI62" s="178">
        <f t="shared" si="58"/>
        <v>0</v>
      </c>
      <c r="AJ62" s="136" t="str">
        <f t="shared" si="59"/>
        <v/>
      </c>
      <c r="AL62" s="167"/>
      <c r="AM62" s="167"/>
      <c r="AN62" s="177"/>
      <c r="AO62" s="171"/>
      <c r="AP62" s="178">
        <f>AN62-AD62</f>
        <v>0</v>
      </c>
      <c r="AQ62" s="136" t="str">
        <f>IF((AD62)=0,"",(AP62/AD62))</f>
        <v/>
      </c>
      <c r="AS62" s="178">
        <f t="shared" si="60"/>
        <v>0</v>
      </c>
      <c r="AT62" s="136" t="str">
        <f t="shared" si="61"/>
        <v/>
      </c>
      <c r="AX62" s="167"/>
      <c r="AY62" s="167"/>
      <c r="AZ62" s="177"/>
      <c r="BB62" s="167"/>
      <c r="BC62" s="167"/>
      <c r="BD62" s="177"/>
    </row>
    <row r="63" spans="2:56" s="154" customFormat="1" ht="13.5" hidden="1" customHeight="1" outlineLevel="1" thickBot="1">
      <c r="B63" s="382" t="s">
        <v>71</v>
      </c>
      <c r="C63" s="382"/>
      <c r="D63" s="382"/>
      <c r="E63" s="179"/>
      <c r="F63" s="180"/>
      <c r="G63" s="181"/>
      <c r="H63" s="182">
        <f>SUM(H61:H62)</f>
        <v>115.69709872</v>
      </c>
      <c r="I63" s="183"/>
      <c r="J63" s="183"/>
      <c r="K63" s="183"/>
      <c r="L63" s="184">
        <f>SUM(L61:L62)</f>
        <v>115.69709872</v>
      </c>
      <c r="M63" s="185"/>
      <c r="N63" s="186">
        <f t="shared" si="56"/>
        <v>0</v>
      </c>
      <c r="O63" s="187">
        <f t="shared" si="57"/>
        <v>0</v>
      </c>
      <c r="Q63" s="183"/>
      <c r="R63" s="183"/>
      <c r="S63" s="184">
        <f>SUM(S61:S62)</f>
        <v>130.03818746526991</v>
      </c>
      <c r="T63" s="185"/>
      <c r="U63" s="186">
        <f>S63-L63</f>
        <v>14.341088745269914</v>
      </c>
      <c r="V63" s="187">
        <f>IF((L63)=0,"",(U63/L63))</f>
        <v>0.1239537456334749</v>
      </c>
      <c r="X63" s="183"/>
      <c r="Y63" s="183"/>
      <c r="Z63" s="184">
        <f>SUM(Z61:Z62)</f>
        <v>149.15811890872962</v>
      </c>
      <c r="AA63" s="185"/>
      <c r="AB63" s="183"/>
      <c r="AC63" s="183"/>
      <c r="AD63" s="184">
        <f>SUM(AD61:AD62)</f>
        <v>132.80185753105374</v>
      </c>
      <c r="AE63" s="185"/>
      <c r="AF63" s="186">
        <f>AD63-Z63</f>
        <v>-16.356261377675878</v>
      </c>
      <c r="AG63" s="188">
        <f>IF((Z63)=0,"",(AF63/Z63))</f>
        <v>-0.10965719799459479</v>
      </c>
      <c r="AI63" s="186">
        <f t="shared" si="58"/>
        <v>1.2271186307272899</v>
      </c>
      <c r="AJ63" s="188">
        <f t="shared" si="59"/>
        <v>9.2402218880134751E-3</v>
      </c>
      <c r="AL63" s="183"/>
      <c r="AM63" s="183"/>
      <c r="AN63" s="184">
        <f>SUM(AN61:AN62)</f>
        <v>135.45579361105374</v>
      </c>
      <c r="AO63" s="185"/>
      <c r="AP63" s="186">
        <f>AN63-AD63</f>
        <v>2.653936079999994</v>
      </c>
      <c r="AQ63" s="188">
        <f>IF((AD63)=0,"",(AP63/AD63))</f>
        <v>1.9984178906378703E-2</v>
      </c>
      <c r="AS63" s="186">
        <f t="shared" si="60"/>
        <v>3.1352547107272528</v>
      </c>
      <c r="AT63" s="188">
        <f t="shared" si="61"/>
        <v>2.3145962436496356E-2</v>
      </c>
      <c r="AX63" s="183"/>
      <c r="AY63" s="183"/>
      <c r="AZ63" s="184">
        <v>131.57473890032645</v>
      </c>
      <c r="BB63" s="183"/>
      <c r="BC63" s="183"/>
      <c r="BD63" s="184">
        <v>132.32053890032648</v>
      </c>
    </row>
    <row r="64" spans="2:56" s="154" customFormat="1" ht="8.25" hidden="1" customHeight="1" outlineLevel="1" thickBot="1">
      <c r="B64" s="147"/>
      <c r="C64" s="148"/>
      <c r="D64" s="149"/>
      <c r="E64" s="148"/>
      <c r="F64" s="189"/>
      <c r="G64" s="190"/>
      <c r="H64" s="191"/>
      <c r="I64" s="192"/>
      <c r="J64" s="189"/>
      <c r="K64" s="150"/>
      <c r="L64" s="193"/>
      <c r="M64" s="151"/>
      <c r="N64" s="194"/>
      <c r="O64" s="106"/>
      <c r="Q64" s="189"/>
      <c r="R64" s="150"/>
      <c r="S64" s="193"/>
      <c r="T64" s="151"/>
      <c r="U64" s="194"/>
      <c r="V64" s="106"/>
      <c r="X64" s="189"/>
      <c r="Y64" s="150"/>
      <c r="Z64" s="193"/>
      <c r="AA64" s="151"/>
      <c r="AB64" s="189"/>
      <c r="AC64" s="150"/>
      <c r="AD64" s="193"/>
      <c r="AE64" s="151"/>
      <c r="AF64" s="194"/>
      <c r="AG64" s="107"/>
      <c r="AI64" s="194"/>
      <c r="AJ64" s="107"/>
      <c r="AL64" s="189"/>
      <c r="AM64" s="150"/>
      <c r="AN64" s="193"/>
      <c r="AO64" s="151"/>
      <c r="AP64" s="194"/>
      <c r="AQ64" s="107"/>
      <c r="AS64" s="194"/>
      <c r="AT64" s="107"/>
      <c r="AX64" s="189"/>
      <c r="AY64" s="150"/>
      <c r="AZ64" s="193"/>
      <c r="BB64" s="189"/>
      <c r="BC64" s="150"/>
      <c r="BD64" s="193"/>
    </row>
    <row r="65" spans="1:56" ht="10.5" customHeight="1" collapsed="1">
      <c r="L65" s="195"/>
      <c r="S65" s="195"/>
      <c r="Z65" s="195"/>
      <c r="AD65" s="195"/>
      <c r="AG65" s="196"/>
      <c r="AJ65" s="196"/>
      <c r="AN65" s="195"/>
      <c r="AQ65" s="196"/>
      <c r="AT65" s="196"/>
      <c r="AZ65" s="195"/>
      <c r="BD65" s="195"/>
    </row>
    <row r="66" spans="1:56">
      <c r="B66" s="25" t="s">
        <v>72</v>
      </c>
      <c r="F66" s="197">
        <v>4.2999999999999997E-2</v>
      </c>
      <c r="J66" s="197">
        <f>F66</f>
        <v>4.2999999999999997E-2</v>
      </c>
      <c r="Q66" s="197">
        <v>4.8648832098523664E-2</v>
      </c>
      <c r="X66" s="197">
        <f>$Q66</f>
        <v>4.8648832098523664E-2</v>
      </c>
      <c r="AB66" s="197">
        <v>3.5900000000000001E-2</v>
      </c>
      <c r="AG66" s="196"/>
      <c r="AJ66" s="196"/>
      <c r="AL66" s="197">
        <f>AB66</f>
        <v>3.5900000000000001E-2</v>
      </c>
      <c r="AQ66" s="196"/>
      <c r="AT66" s="196"/>
      <c r="AX66" s="197">
        <v>4.8648832098523664E-2</v>
      </c>
      <c r="BB66" s="197">
        <v>4.8648832098523664E-2</v>
      </c>
    </row>
    <row r="67" spans="1:56" s="198" customFormat="1">
      <c r="B67" s="198" t="s">
        <v>73</v>
      </c>
      <c r="F67" s="199"/>
      <c r="H67" s="200">
        <f>H36/D19</f>
        <v>3.9757799999999973E-3</v>
      </c>
      <c r="J67" s="199"/>
      <c r="L67" s="200">
        <f>L36/D19</f>
        <v>3.9757799999999973E-3</v>
      </c>
      <c r="Q67" s="199"/>
      <c r="X67" s="199"/>
      <c r="AB67" s="199"/>
      <c r="AG67" s="201"/>
      <c r="AJ67" s="201"/>
      <c r="AL67" s="199"/>
      <c r="AQ67" s="201"/>
      <c r="AT67" s="201"/>
      <c r="AX67" s="199"/>
      <c r="BB67" s="199"/>
    </row>
    <row r="68" spans="1:56" s="15" customFormat="1">
      <c r="B68" s="202" t="s">
        <v>74</v>
      </c>
      <c r="F68" s="203"/>
      <c r="H68" s="204"/>
      <c r="J68" s="203"/>
      <c r="Q68" s="203"/>
      <c r="X68" s="203"/>
      <c r="AB68" s="203"/>
      <c r="AG68" s="205"/>
      <c r="AJ68" s="205"/>
      <c r="AL68" s="203"/>
      <c r="AQ68" s="205"/>
      <c r="AT68" s="205"/>
      <c r="AX68" s="203"/>
      <c r="BB68" s="203"/>
    </row>
    <row r="69" spans="1:56" s="35" customFormat="1">
      <c r="B69" s="35" t="s">
        <v>35</v>
      </c>
      <c r="D69" s="36" t="s">
        <v>36</v>
      </c>
      <c r="E69" s="37"/>
      <c r="F69" s="206">
        <f>F23</f>
        <v>8.4700000000000006</v>
      </c>
      <c r="G69" s="207">
        <f>G23</f>
        <v>1</v>
      </c>
      <c r="H69" s="208">
        <f>G69*F69</f>
        <v>8.4700000000000006</v>
      </c>
      <c r="J69" s="206">
        <f>J23</f>
        <v>8.4700000000000006</v>
      </c>
      <c r="K69" s="207">
        <f>K23</f>
        <v>1</v>
      </c>
      <c r="L69" s="208">
        <f>K69*J69</f>
        <v>8.4700000000000006</v>
      </c>
      <c r="N69" s="209">
        <f>L69-H69</f>
        <v>0</v>
      </c>
      <c r="O69" s="210">
        <f>IF((H69)=0,"",(N69/H69))</f>
        <v>0</v>
      </c>
      <c r="Q69" s="206">
        <f>Q23</f>
        <v>11.21</v>
      </c>
      <c r="R69" s="207">
        <f>R23</f>
        <v>1</v>
      </c>
      <c r="S69" s="208">
        <f>R69*Q69</f>
        <v>11.21</v>
      </c>
      <c r="U69" s="209">
        <f>S69-L69</f>
        <v>2.74</v>
      </c>
      <c r="V69" s="210">
        <f>IF((L69)=0,"",(U69/L69))</f>
        <v>0.32349468713105078</v>
      </c>
      <c r="X69" s="211">
        <f>X23</f>
        <v>14.22</v>
      </c>
      <c r="Y69" s="207">
        <f>Y23</f>
        <v>1</v>
      </c>
      <c r="Z69" s="208">
        <f>Y69*X69</f>
        <v>14.22</v>
      </c>
      <c r="AB69" s="206">
        <f>AB23</f>
        <v>17.350000000000001</v>
      </c>
      <c r="AC69" s="207">
        <f>AC23</f>
        <v>1</v>
      </c>
      <c r="AD69" s="208">
        <f>AC69*AB69</f>
        <v>17.350000000000001</v>
      </c>
      <c r="AF69" s="209">
        <f>AD69-Z69</f>
        <v>3.1300000000000008</v>
      </c>
      <c r="AG69" s="212">
        <f>IF((Z69)=0,"",(AF69/Z69))</f>
        <v>0.22011251758087205</v>
      </c>
      <c r="AI69" s="209">
        <f t="shared" ref="AI69:AI71" si="62">AD69-AZ69</f>
        <v>-0.57999999999999829</v>
      </c>
      <c r="AJ69" s="212">
        <f t="shared" ref="AJ69:AJ71" si="63">IF((AD69)=0,"",(AI69/AD69))</f>
        <v>-3.3429394812680015E-2</v>
      </c>
      <c r="AL69" s="206">
        <f>AL23</f>
        <v>20.97</v>
      </c>
      <c r="AM69" s="207">
        <f>AM23</f>
        <v>1</v>
      </c>
      <c r="AN69" s="208">
        <f>AM69*AL69</f>
        <v>20.97</v>
      </c>
      <c r="AP69" s="209">
        <f>AN69-AD69</f>
        <v>3.6199999999999974</v>
      </c>
      <c r="AQ69" s="212">
        <f>IF((AD69)=0,"",(AP69/AD69))</f>
        <v>0.2086455331412102</v>
      </c>
      <c r="AS69" s="209">
        <f t="shared" ref="AS69:AS71" si="64">AN69-BD69</f>
        <v>-0.58000000000000185</v>
      </c>
      <c r="AT69" s="212">
        <f t="shared" ref="AT69:AT71" si="65">IF((AN69)=0,"",(AS69/AN69))</f>
        <v>-2.7658559847401138E-2</v>
      </c>
      <c r="AX69" s="206">
        <v>17.93</v>
      </c>
      <c r="AY69" s="207">
        <v>1</v>
      </c>
      <c r="AZ69" s="208">
        <v>17.93</v>
      </c>
      <c r="BB69" s="206">
        <v>21.55</v>
      </c>
      <c r="BC69" s="207">
        <v>1</v>
      </c>
      <c r="BD69" s="208">
        <v>21.55</v>
      </c>
    </row>
    <row r="70" spans="1:56" s="35" customFormat="1">
      <c r="B70" s="35" t="s">
        <v>40</v>
      </c>
      <c r="D70" s="36" t="s">
        <v>39</v>
      </c>
      <c r="E70" s="37"/>
      <c r="F70" s="213">
        <f>F27</f>
        <v>1.2E-2</v>
      </c>
      <c r="G70" s="214">
        <f>$D$19</f>
        <v>800</v>
      </c>
      <c r="H70" s="215">
        <f t="shared" ref="H70" si="66">G70*F70</f>
        <v>9.6</v>
      </c>
      <c r="J70" s="213">
        <f>J27</f>
        <v>1.2E-2</v>
      </c>
      <c r="K70" s="214">
        <f>$D$19</f>
        <v>800</v>
      </c>
      <c r="L70" s="215">
        <f t="shared" ref="L70" si="67">K70*J70</f>
        <v>9.6</v>
      </c>
      <c r="N70" s="216">
        <f t="shared" ref="N70" si="68">L70-H70</f>
        <v>0</v>
      </c>
      <c r="O70" s="217">
        <f>IF((H70)=0,"",(N70/H70))</f>
        <v>0</v>
      </c>
      <c r="Q70" s="213">
        <f>Q27</f>
        <v>1.4200000000000001E-2</v>
      </c>
      <c r="R70" s="214">
        <f>$D$19</f>
        <v>800</v>
      </c>
      <c r="S70" s="215">
        <f>R70*Q70</f>
        <v>11.360000000000001</v>
      </c>
      <c r="U70" s="216">
        <f>S70-L70</f>
        <v>1.7600000000000016</v>
      </c>
      <c r="V70" s="217">
        <f>IF((L70)=0,"",(U70/L70))</f>
        <v>0.18333333333333351</v>
      </c>
      <c r="X70" s="213">
        <f>X27</f>
        <v>1.09E-2</v>
      </c>
      <c r="Y70" s="214">
        <f>$D$19</f>
        <v>800</v>
      </c>
      <c r="Z70" s="215">
        <f t="shared" ref="Z70" si="69">Y70*X70</f>
        <v>8.7200000000000006</v>
      </c>
      <c r="AB70" s="213">
        <f>AB27</f>
        <v>7.7999999999999996E-3</v>
      </c>
      <c r="AC70" s="214">
        <f>$D$19</f>
        <v>800</v>
      </c>
      <c r="AD70" s="215">
        <f t="shared" ref="AD70" si="70">AC70*AB70</f>
        <v>6.2399999999999993</v>
      </c>
      <c r="AF70" s="216">
        <f>AD70-Z70</f>
        <v>-2.4800000000000013</v>
      </c>
      <c r="AG70" s="218">
        <f>IF((Z70)=0,"",(AF70/Z70))</f>
        <v>-0.28440366972477077</v>
      </c>
      <c r="AI70" s="216">
        <f t="shared" si="62"/>
        <v>0</v>
      </c>
      <c r="AJ70" s="218">
        <f t="shared" si="63"/>
        <v>0</v>
      </c>
      <c r="AL70" s="213">
        <f>AL27</f>
        <v>4.1000000000000003E-3</v>
      </c>
      <c r="AM70" s="214">
        <f>$D$19</f>
        <v>800</v>
      </c>
      <c r="AN70" s="215">
        <f t="shared" ref="AN70" si="71">AM70*AL70</f>
        <v>3.2800000000000002</v>
      </c>
      <c r="AP70" s="216">
        <f>AN70-AD70</f>
        <v>-2.9599999999999991</v>
      </c>
      <c r="AQ70" s="218">
        <f>IF((AD70)=0,"",(AP70/AD70))</f>
        <v>-0.47435897435897428</v>
      </c>
      <c r="AS70" s="216">
        <f t="shared" si="64"/>
        <v>0</v>
      </c>
      <c r="AT70" s="218">
        <f t="shared" si="65"/>
        <v>0</v>
      </c>
      <c r="AX70" s="213">
        <v>7.7999999999999996E-3</v>
      </c>
      <c r="AY70" s="214">
        <v>800</v>
      </c>
      <c r="AZ70" s="215">
        <v>6.2399999999999993</v>
      </c>
      <c r="BB70" s="213">
        <v>4.1000000000000003E-3</v>
      </c>
      <c r="BC70" s="214">
        <v>800</v>
      </c>
      <c r="BD70" s="215">
        <v>3.2800000000000002</v>
      </c>
    </row>
    <row r="71" spans="1:56" s="219" customFormat="1" ht="13.5" thickBot="1">
      <c r="B71" s="220" t="s">
        <v>75</v>
      </c>
      <c r="C71" s="221"/>
      <c r="D71" s="222"/>
      <c r="E71" s="221"/>
      <c r="F71" s="223"/>
      <c r="G71" s="224"/>
      <c r="H71" s="225">
        <f>SUM(H69:H70)</f>
        <v>18.07</v>
      </c>
      <c r="I71" s="226"/>
      <c r="J71" s="223"/>
      <c r="K71" s="224"/>
      <c r="L71" s="225">
        <f>SUM(L69:L70)</f>
        <v>18.07</v>
      </c>
      <c r="M71" s="226"/>
      <c r="N71" s="227">
        <f>L71-H71</f>
        <v>0</v>
      </c>
      <c r="O71" s="228">
        <f>IF((H71)=0,"",(N71/H71))</f>
        <v>0</v>
      </c>
      <c r="Q71" s="223"/>
      <c r="R71" s="224"/>
      <c r="S71" s="225">
        <f>SUM(S69:S70)</f>
        <v>22.57</v>
      </c>
      <c r="T71" s="226"/>
      <c r="U71" s="227">
        <f>S71-L71</f>
        <v>4.5</v>
      </c>
      <c r="V71" s="228">
        <f>IF((L71)=0,"",(U71/L71))</f>
        <v>0.24903154399557276</v>
      </c>
      <c r="X71" s="223"/>
      <c r="Y71" s="224"/>
      <c r="Z71" s="225">
        <f>SUM(Z69:Z70)</f>
        <v>22.94</v>
      </c>
      <c r="AA71" s="226"/>
      <c r="AB71" s="223"/>
      <c r="AC71" s="224"/>
      <c r="AD71" s="225">
        <f>SUM(AD69:AD70)</f>
        <v>23.59</v>
      </c>
      <c r="AE71" s="226"/>
      <c r="AF71" s="227">
        <f>AD71-Z71</f>
        <v>0.64999999999999858</v>
      </c>
      <c r="AG71" s="229">
        <f>IF((Z71)=0,"",(AF71/Z71))</f>
        <v>2.8334786399302463E-2</v>
      </c>
      <c r="AI71" s="227">
        <f t="shared" si="62"/>
        <v>-0.57999999999999829</v>
      </c>
      <c r="AJ71" s="229">
        <f t="shared" si="63"/>
        <v>-2.4586689275116504E-2</v>
      </c>
      <c r="AL71" s="223"/>
      <c r="AM71" s="224"/>
      <c r="AN71" s="225">
        <f>SUM(AN69:AN70)</f>
        <v>24.25</v>
      </c>
      <c r="AO71" s="226"/>
      <c r="AP71" s="227">
        <f>AN71-AD71</f>
        <v>0.66000000000000014</v>
      </c>
      <c r="AQ71" s="229">
        <f>IF((AD71)=0,"",(AP71/AD71))</f>
        <v>2.7977956761339556E-2</v>
      </c>
      <c r="AS71" s="227">
        <f t="shared" si="64"/>
        <v>-0.58000000000000185</v>
      </c>
      <c r="AT71" s="229">
        <f t="shared" si="65"/>
        <v>-2.3917525773195954E-2</v>
      </c>
      <c r="AX71" s="223"/>
      <c r="AY71" s="224"/>
      <c r="AZ71" s="225">
        <v>24.169999999999998</v>
      </c>
      <c r="BB71" s="223"/>
      <c r="BC71" s="224"/>
      <c r="BD71" s="225">
        <v>24.830000000000002</v>
      </c>
    </row>
    <row r="72" spans="1:56" ht="10.5" customHeight="1" thickTop="1">
      <c r="AG72" s="196"/>
      <c r="AJ72" s="196"/>
    </row>
    <row r="73" spans="1:56" ht="10.5" customHeight="1">
      <c r="A73" s="230" t="s">
        <v>76</v>
      </c>
      <c r="AG73" s="196"/>
      <c r="AJ73" s="196"/>
    </row>
    <row r="74" spans="1:56" ht="10.5" customHeight="1"/>
    <row r="75" spans="1:56">
      <c r="A75" s="11" t="s">
        <v>77</v>
      </c>
    </row>
    <row r="76" spans="1:56">
      <c r="A76" s="11" t="s">
        <v>78</v>
      </c>
    </row>
    <row r="78" spans="1:56">
      <c r="A78" s="28" t="s">
        <v>79</v>
      </c>
    </row>
    <row r="79" spans="1:56">
      <c r="A79" s="28" t="s">
        <v>80</v>
      </c>
    </row>
    <row r="81" spans="1:54">
      <c r="A81" s="11" t="s">
        <v>81</v>
      </c>
    </row>
    <row r="82" spans="1:54">
      <c r="A82" s="11" t="s">
        <v>82</v>
      </c>
    </row>
    <row r="83" spans="1:54">
      <c r="A83" s="11" t="s">
        <v>83</v>
      </c>
    </row>
    <row r="84" spans="1:54">
      <c r="A84" s="11" t="s">
        <v>84</v>
      </c>
    </row>
    <row r="85" spans="1:54">
      <c r="A85" s="11" t="s">
        <v>85</v>
      </c>
    </row>
    <row r="87" spans="1:54">
      <c r="A87" s="231"/>
      <c r="B87" s="11" t="s">
        <v>86</v>
      </c>
    </row>
    <row r="88" spans="1:54">
      <c r="A88" s="15"/>
      <c r="D88" s="232"/>
    </row>
    <row r="89" spans="1:54">
      <c r="A89" s="15"/>
      <c r="D89" s="233"/>
    </row>
    <row r="90" spans="1:54">
      <c r="A90" s="15"/>
    </row>
    <row r="91" spans="1:54">
      <c r="B91" s="28" t="s">
        <v>87</v>
      </c>
      <c r="F91" s="234">
        <f>G36</f>
        <v>34.399999999999977</v>
      </c>
      <c r="G91" s="35"/>
      <c r="H91" s="35"/>
      <c r="I91" s="35"/>
      <c r="J91" s="234">
        <f>K36</f>
        <v>34.399999999999977</v>
      </c>
      <c r="Q91" s="234">
        <f>R36</f>
        <v>38.919065678818924</v>
      </c>
      <c r="X91" s="234">
        <f>Y36</f>
        <v>38.919065678818924</v>
      </c>
      <c r="AB91" s="234">
        <f>AC36</f>
        <v>28.720000000000027</v>
      </c>
      <c r="AL91" s="234">
        <f>AM36</f>
        <v>28.720000000000027</v>
      </c>
      <c r="AX91" s="234">
        <f>AY36</f>
        <v>38.919065678818924</v>
      </c>
      <c r="BB91" s="234">
        <f>BC36</f>
        <v>38.919065678818924</v>
      </c>
    </row>
    <row r="92" spans="1:54">
      <c r="B92" s="28"/>
      <c r="D92" s="11" t="str">
        <f>F92&amp;"/"&amp;J92</f>
        <v>34/34</v>
      </c>
      <c r="F92" s="234">
        <f>ROUND(F91,0)</f>
        <v>34</v>
      </c>
      <c r="J92" s="235">
        <f>ROUND(J91,0)</f>
        <v>34</v>
      </c>
    </row>
    <row r="93" spans="1:54">
      <c r="D93" s="11" t="str">
        <f>F93&amp;"/"&amp;J93</f>
        <v>834/834</v>
      </c>
      <c r="F93" s="236">
        <f>$D19+F92</f>
        <v>834</v>
      </c>
      <c r="J93" s="236">
        <f>$D19+J92</f>
        <v>834</v>
      </c>
    </row>
  </sheetData>
  <sheetProtection selectLockedCells="1"/>
  <mergeCells count="32">
    <mergeCell ref="B56:D56"/>
    <mergeCell ref="B57:D57"/>
    <mergeCell ref="B62:D62"/>
    <mergeCell ref="B63:D63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64 E50:E51 E58">
      <formula1>#REF!</formula1>
    </dataValidation>
    <dataValidation type="list" allowBlank="1" showInputMessage="1" showErrorMessage="1" prompt="Select Charge Unit - monthly, per kWh, per kW" sqref="D69:D70 D23:D28 D42:D52 D64 D58 D30:D37 D39:D40">
      <formula1>"Monthly, per kWh, per kW"</formula1>
    </dataValidation>
    <dataValidation type="list" allowBlank="1" showInputMessage="1" showErrorMessage="1" sqref="E69:E70 E23:E28 E52 E42:E49 E30:E37 E39:E40">
      <formula1>#REF!</formula1>
    </dataValidation>
  </dataValidations>
  <pageMargins left="0.74803149606299213" right="0.15748031496062992" top="0.39370078740157483" bottom="0.39370078740157483" header="0.31496062992125984" footer="0.31496062992125984"/>
  <pageSetup paperSize="5" scale="78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8">
    <tabColor rgb="FFFFFF00"/>
    <pageSetUpPr fitToPage="1"/>
  </sheetPr>
  <dimension ref="A1:BD95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42" sqref="AL42"/>
    </sheetView>
  </sheetViews>
  <sheetFormatPr defaultColWidth="9.140625" defaultRowHeight="12.75" outlineLevelRow="1" outlineLevelCol="1"/>
  <cols>
    <col min="1" max="1" width="2.140625" style="11" customWidth="1"/>
    <col min="2" max="2" width="27" style="11" customWidth="1"/>
    <col min="3" max="3" width="1.28515625" style="11" customWidth="1"/>
    <col min="4" max="4" width="13" style="11" bestFit="1" customWidth="1"/>
    <col min="5" max="5" width="1.28515625" style="11" customWidth="1"/>
    <col min="6" max="6" width="10.710937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0.7109375" style="11" hidden="1" customWidth="1"/>
    <col min="11" max="11" width="8.5703125" style="11" hidden="1" customWidth="1"/>
    <col min="12" max="12" width="9.7109375" style="11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10.28515625" style="11" hidden="1" customWidth="1"/>
    <col min="18" max="18" width="8.5703125" style="11" hidden="1" customWidth="1"/>
    <col min="19" max="19" width="11.85546875" style="11" hidden="1" customWidth="1"/>
    <col min="20" max="20" width="2.85546875" style="11" hidden="1" customWidth="1"/>
    <col min="21" max="21" width="9" style="11" hidden="1" customWidth="1"/>
    <col min="22" max="22" width="9.28515625" style="11" hidden="1" customWidth="1"/>
    <col min="23" max="23" width="3.85546875" style="11" hidden="1" customWidth="1"/>
    <col min="24" max="24" width="11.28515625" style="11" customWidth="1" outlineLevel="1"/>
    <col min="25" max="25" width="8.5703125" style="11" customWidth="1" outlineLevel="1"/>
    <col min="26" max="26" width="9.7109375" style="11" customWidth="1" outlineLevel="1"/>
    <col min="27" max="27" width="2.85546875" style="11" customWidth="1" outlineLevel="1"/>
    <col min="28" max="28" width="10.42578125" style="11" bestFit="1" customWidth="1"/>
    <col min="29" max="29" width="8.5703125" style="11" customWidth="1"/>
    <col min="30" max="30" width="11.42578125" style="11" bestFit="1" customWidth="1"/>
    <col min="31" max="31" width="2.85546875" style="11" customWidth="1"/>
    <col min="32" max="32" width="8.85546875" style="11" customWidth="1"/>
    <col min="33" max="33" width="8.42578125" style="11" customWidth="1"/>
    <col min="34" max="34" width="2.28515625" style="11" customWidth="1"/>
    <col min="35" max="35" width="9.42578125" style="11" customWidth="1"/>
    <col min="36" max="36" width="8.42578125" style="11" customWidth="1"/>
    <col min="37" max="37" width="2.28515625" style="11" customWidth="1"/>
    <col min="38" max="38" width="9.42578125" style="11" bestFit="1" customWidth="1"/>
    <col min="39" max="39" width="8.5703125" style="11" customWidth="1"/>
    <col min="40" max="40" width="9" style="11" customWidth="1"/>
    <col min="41" max="41" width="2.85546875" style="11" customWidth="1"/>
    <col min="42" max="42" width="7.7109375" style="11" customWidth="1"/>
    <col min="43" max="43" width="8.140625" style="11" customWidth="1"/>
    <col min="44" max="44" width="2.28515625" style="11" customWidth="1"/>
    <col min="45" max="45" width="9.140625" style="11" customWidth="1"/>
    <col min="46" max="46" width="8.42578125" style="11" customWidth="1"/>
    <col min="47" max="47" width="2.28515625" style="11" customWidth="1"/>
    <col min="48" max="49" width="9.140625" style="11"/>
    <col min="50" max="50" width="10.42578125" style="11" bestFit="1" customWidth="1"/>
    <col min="51" max="51" width="8.5703125" style="11" customWidth="1"/>
    <col min="52" max="52" width="11.42578125" style="11" bestFit="1" customWidth="1"/>
    <col min="53" max="53" width="2.85546875" style="11" customWidth="1"/>
    <col min="54" max="54" width="10.28515625" style="11" customWidth="1"/>
    <col min="55" max="55" width="8.5703125" style="11" customWidth="1"/>
    <col min="56" max="56" width="9" style="11" customWidth="1"/>
    <col min="57" max="16384" width="9.140625" style="11"/>
  </cols>
  <sheetData>
    <row r="1" spans="1:56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P1"/>
      <c r="Q1" s="4"/>
      <c r="R1" s="4"/>
    </row>
    <row r="2" spans="1:56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P2"/>
      <c r="Q2" s="6"/>
      <c r="R2" s="6"/>
    </row>
    <row r="3" spans="1:56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P3"/>
    </row>
    <row r="4" spans="1:56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P4"/>
      <c r="Q4" s="8"/>
      <c r="R4" s="8"/>
    </row>
    <row r="5" spans="1:56" s="5" customFormat="1" ht="15" customHeight="1">
      <c r="B5" s="2" t="s">
        <v>4</v>
      </c>
      <c r="C5" s="3"/>
      <c r="D5" s="9"/>
      <c r="E5" s="10"/>
      <c r="P5"/>
    </row>
    <row r="6" spans="1:56" s="5" customFormat="1" ht="9" customHeight="1">
      <c r="B6" s="2"/>
      <c r="C6" s="3"/>
      <c r="D6" s="3"/>
      <c r="P6"/>
    </row>
    <row r="7" spans="1:56" s="5" customFormat="1">
      <c r="B7" s="2" t="s">
        <v>5</v>
      </c>
      <c r="C7" s="3"/>
      <c r="D7" s="9"/>
      <c r="P7"/>
    </row>
    <row r="8" spans="1:56" s="5" customFormat="1" ht="15" customHeight="1">
      <c r="C8" s="3"/>
      <c r="N8" s="11"/>
      <c r="O8"/>
      <c r="P8"/>
    </row>
    <row r="9" spans="1:56" ht="7.5" customHeight="1">
      <c r="L9"/>
      <c r="M9"/>
      <c r="N9"/>
      <c r="O9"/>
      <c r="P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  <c r="Q10" s="13"/>
      <c r="AN10" s="13"/>
      <c r="BD10" s="13"/>
    </row>
    <row r="11" spans="1:56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6" ht="7.5" hidden="1" customHeight="1">
      <c r="L12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6" ht="7.5" customHeight="1">
      <c r="L13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6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6" ht="15.75">
      <c r="B15" s="17" t="s">
        <v>88</v>
      </c>
      <c r="C15" s="18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R15" s="20"/>
      <c r="S15" s="20"/>
      <c r="T15" s="20"/>
      <c r="U15" s="20"/>
      <c r="V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0"/>
      <c r="AJ15" s="20"/>
      <c r="AL15" s="20"/>
      <c r="AM15" s="20"/>
      <c r="AN15" s="20"/>
      <c r="AO15" s="20"/>
      <c r="AP15" s="20"/>
      <c r="AQ15" s="20"/>
      <c r="AS15" s="20"/>
      <c r="AT15" s="20"/>
      <c r="AX15" s="20"/>
      <c r="AY15" s="20"/>
      <c r="AZ15" s="20"/>
      <c r="BA15" s="20"/>
      <c r="BB15" s="20"/>
      <c r="BC15" s="20"/>
      <c r="BD15" s="20"/>
    </row>
    <row r="16" spans="1:56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0"/>
      <c r="M16" s="20"/>
      <c r="N16" s="20"/>
      <c r="O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  <c r="AL16" s="20"/>
      <c r="AM16" s="20"/>
      <c r="AN16" s="20"/>
      <c r="AO16" s="20"/>
      <c r="AP16" s="20"/>
      <c r="AQ16" s="20"/>
      <c r="AS16" s="20"/>
      <c r="AT16" s="20"/>
      <c r="AX16" s="20"/>
      <c r="AY16" s="20"/>
      <c r="AZ16" s="20"/>
      <c r="BA16" s="20"/>
      <c r="BB16" s="20"/>
      <c r="BC16" s="20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20"/>
      <c r="R17" s="20"/>
      <c r="S17" s="20"/>
      <c r="T17" s="20"/>
      <c r="U17" s="20"/>
      <c r="V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0"/>
      <c r="AJ17" s="20"/>
      <c r="AL17" s="20"/>
      <c r="AM17" s="20"/>
      <c r="AN17" s="20"/>
      <c r="AO17" s="20"/>
      <c r="AP17" s="20"/>
      <c r="AQ17" s="20"/>
      <c r="AS17" s="20"/>
      <c r="AT17" s="20"/>
      <c r="AX17" s="20"/>
      <c r="AY17" s="20"/>
      <c r="AZ17" s="20"/>
      <c r="BA17" s="20"/>
      <c r="BB17" s="20"/>
      <c r="BC17" s="20"/>
      <c r="BD17" s="20"/>
    </row>
    <row r="18" spans="2:56">
      <c r="B18" s="28"/>
      <c r="D18" s="25" t="s">
        <v>12</v>
      </c>
      <c r="E18" s="25"/>
    </row>
    <row r="19" spans="2:56">
      <c r="B19" s="22" t="s">
        <v>13</v>
      </c>
      <c r="D19" s="26">
        <v>2000</v>
      </c>
    </row>
    <row r="20" spans="2:56">
      <c r="B20" s="28"/>
      <c r="D20" s="27"/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83" t="s">
        <v>22</v>
      </c>
      <c r="AJ20" s="384"/>
      <c r="AL20" s="369" t="s">
        <v>23</v>
      </c>
      <c r="AM20" s="372"/>
      <c r="AN20" s="370"/>
      <c r="AP20" s="369" t="s">
        <v>24</v>
      </c>
      <c r="AQ20" s="370"/>
      <c r="AS20" s="383" t="s">
        <v>25</v>
      </c>
      <c r="AT20" s="384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31" t="s">
        <v>31</v>
      </c>
      <c r="N21" s="375" t="s">
        <v>32</v>
      </c>
      <c r="O21" s="377" t="s">
        <v>33</v>
      </c>
      <c r="Q21" s="30" t="s">
        <v>29</v>
      </c>
      <c r="R21" s="32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32" t="s">
        <v>30</v>
      </c>
      <c r="Z21" s="31" t="s">
        <v>31</v>
      </c>
      <c r="AB21" s="30" t="s">
        <v>29</v>
      </c>
      <c r="AC21" s="32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32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32" t="s">
        <v>30</v>
      </c>
      <c r="AZ21" s="31" t="s">
        <v>31</v>
      </c>
      <c r="BB21" s="30" t="s">
        <v>29</v>
      </c>
      <c r="BC21" s="32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34"/>
      <c r="L22" s="34" t="s">
        <v>34</v>
      </c>
      <c r="N22" s="376"/>
      <c r="O22" s="378"/>
      <c r="Q22" s="33" t="s">
        <v>34</v>
      </c>
      <c r="R22" s="34"/>
      <c r="S22" s="34" t="s">
        <v>34</v>
      </c>
      <c r="U22" s="376"/>
      <c r="V22" s="378"/>
      <c r="X22" s="33" t="s">
        <v>34</v>
      </c>
      <c r="Y22" s="34"/>
      <c r="Z22" s="34" t="s">
        <v>34</v>
      </c>
      <c r="AB22" s="33" t="s">
        <v>34</v>
      </c>
      <c r="AC22" s="34"/>
      <c r="AD22" s="34" t="s">
        <v>34</v>
      </c>
      <c r="AF22" s="376"/>
      <c r="AG22" s="378"/>
      <c r="AI22" s="376"/>
      <c r="AJ22" s="378"/>
      <c r="AL22" s="33" t="s">
        <v>34</v>
      </c>
      <c r="AM22" s="34"/>
      <c r="AN22" s="34" t="s">
        <v>34</v>
      </c>
      <c r="AP22" s="376"/>
      <c r="AQ22" s="378"/>
      <c r="AS22" s="376"/>
      <c r="AT22" s="378"/>
      <c r="AX22" s="33" t="s">
        <v>34</v>
      </c>
      <c r="AY22" s="34"/>
      <c r="AZ22" s="34" t="s">
        <v>34</v>
      </c>
      <c r="BB22" s="33" t="s">
        <v>34</v>
      </c>
      <c r="BC22" s="34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38">
        <v>8.3800000000000008</v>
      </c>
      <c r="G23" s="39">
        <v>1</v>
      </c>
      <c r="H23" s="40">
        <f>G23*F23</f>
        <v>8.3800000000000008</v>
      </c>
      <c r="J23" s="38">
        <f>F23</f>
        <v>8.3800000000000008</v>
      </c>
      <c r="K23" s="41">
        <v>1</v>
      </c>
      <c r="L23" s="40">
        <f>K23*J23</f>
        <v>8.3800000000000008</v>
      </c>
      <c r="N23" s="42">
        <f>L23-H23</f>
        <v>0</v>
      </c>
      <c r="O23" s="43">
        <f>IF((H23)=0,"",(N23/H23))</f>
        <v>0</v>
      </c>
      <c r="Q23" s="38">
        <v>16.02</v>
      </c>
      <c r="R23" s="41">
        <v>1</v>
      </c>
      <c r="S23" s="40">
        <f>R23*Q23</f>
        <v>16.02</v>
      </c>
      <c r="U23" s="42">
        <f>S23-L23</f>
        <v>7.6399999999999988</v>
      </c>
      <c r="V23" s="43">
        <f t="shared" ref="V23:V51" si="0">IF((L23)=0,"",(U23/L23))</f>
        <v>0.91169451073985652</v>
      </c>
      <c r="X23" s="44">
        <v>16.239999999999998</v>
      </c>
      <c r="Y23" s="41">
        <v>1</v>
      </c>
      <c r="Z23" s="40">
        <f>Y23*X23</f>
        <v>16.239999999999998</v>
      </c>
      <c r="AB23" s="44">
        <v>16.07</v>
      </c>
      <c r="AC23" s="41">
        <v>1</v>
      </c>
      <c r="AD23" s="40">
        <f>AC23*AB23</f>
        <v>16.07</v>
      </c>
      <c r="AF23" s="42">
        <f t="shared" ref="AF23:AF51" si="1">AD23-Z23</f>
        <v>-0.16999999999999815</v>
      </c>
      <c r="AG23" s="45">
        <f t="shared" ref="AG23:AG51" si="2">IF((Z23)=0,"",(AF23/Z23))</f>
        <v>-1.0467980295566389E-2</v>
      </c>
      <c r="AI23" s="42">
        <f>AD23-AZ23</f>
        <v>-0.92999999999999972</v>
      </c>
      <c r="AJ23" s="45">
        <f>IF((AD23)=0,"",(AI23/AD23))</f>
        <v>-5.7871810827629107E-2</v>
      </c>
      <c r="AL23" s="44">
        <v>16.47</v>
      </c>
      <c r="AM23" s="41">
        <v>1</v>
      </c>
      <c r="AN23" s="40">
        <f>AM23*AL23</f>
        <v>16.47</v>
      </c>
      <c r="AP23" s="42">
        <f>AN23-AD23</f>
        <v>0.39999999999999858</v>
      </c>
      <c r="AQ23" s="45">
        <f t="shared" ref="AQ23:AQ51" si="3">IF((AD23)=0,"",(AP23/AD23))</f>
        <v>2.4891101431238242E-2</v>
      </c>
      <c r="AS23" s="42">
        <f>AN23-BD23</f>
        <v>-0.90000000000000213</v>
      </c>
      <c r="AT23" s="45">
        <f>IF((AN23)=0,"",(AS23/AN23))</f>
        <v>-5.4644808743169529E-2</v>
      </c>
      <c r="AX23" s="44">
        <v>17</v>
      </c>
      <c r="AY23" s="41">
        <v>1</v>
      </c>
      <c r="AZ23" s="40">
        <v>17</v>
      </c>
      <c r="BB23" s="44">
        <v>17.37</v>
      </c>
      <c r="BC23" s="41">
        <v>1</v>
      </c>
      <c r="BD23" s="40">
        <v>17.37</v>
      </c>
    </row>
    <row r="24" spans="2:56" s="35" customFormat="1" hidden="1">
      <c r="B24" s="35" t="s">
        <v>37</v>
      </c>
      <c r="D24" s="36" t="s">
        <v>36</v>
      </c>
      <c r="E24" s="37"/>
      <c r="F24" s="38">
        <v>0.43</v>
      </c>
      <c r="G24" s="39">
        <v>1</v>
      </c>
      <c r="H24" s="40">
        <f t="shared" ref="H24:H28" si="4">G24*F24</f>
        <v>0.43</v>
      </c>
      <c r="J24" s="38">
        <v>0.43</v>
      </c>
      <c r="K24" s="41">
        <v>1</v>
      </c>
      <c r="L24" s="40">
        <f>K24*J24</f>
        <v>0.43</v>
      </c>
      <c r="N24" s="42">
        <f>L24-H24</f>
        <v>0</v>
      </c>
      <c r="O24" s="43">
        <f>IF((H24)=0,"",(N24/H24))</f>
        <v>0</v>
      </c>
      <c r="Q24" s="38">
        <v>0</v>
      </c>
      <c r="R24" s="41">
        <v>1</v>
      </c>
      <c r="S24" s="40">
        <f>R24*Q24</f>
        <v>0</v>
      </c>
      <c r="U24" s="42">
        <f t="shared" ref="U24:U51" si="5">S24-L24</f>
        <v>-0.43</v>
      </c>
      <c r="V24" s="43">
        <f t="shared" si="0"/>
        <v>-1</v>
      </c>
      <c r="X24" s="38">
        <v>0</v>
      </c>
      <c r="Y24" s="41">
        <v>1</v>
      </c>
      <c r="Z24" s="40">
        <f>Y24*X24</f>
        <v>0</v>
      </c>
      <c r="AB24" s="38">
        <v>0</v>
      </c>
      <c r="AC24" s="41">
        <v>1</v>
      </c>
      <c r="AD24" s="40">
        <f>AC24*AB24</f>
        <v>0</v>
      </c>
      <c r="AF24" s="42">
        <f t="shared" si="1"/>
        <v>0</v>
      </c>
      <c r="AG24" s="45" t="str">
        <f t="shared" si="2"/>
        <v/>
      </c>
      <c r="AI24" s="42">
        <f t="shared" ref="AI24:AI29" si="6">AD24-AZ24</f>
        <v>0</v>
      </c>
      <c r="AJ24" s="45" t="str">
        <f t="shared" ref="AJ24:AJ51" si="7">IF((AD24)=0,"",(AI24/AD24))</f>
        <v/>
      </c>
      <c r="AL24" s="38">
        <v>0</v>
      </c>
      <c r="AM24" s="41">
        <v>1</v>
      </c>
      <c r="AN24" s="40">
        <f>AM24*AL24</f>
        <v>0</v>
      </c>
      <c r="AP24" s="42">
        <f t="shared" ref="AP24:AP51" si="8">AN24-AD24</f>
        <v>0</v>
      </c>
      <c r="AQ24" s="45" t="str">
        <f t="shared" si="3"/>
        <v/>
      </c>
      <c r="AS24" s="42">
        <f t="shared" ref="AS24:AS29" si="9">AN24-BD24</f>
        <v>0</v>
      </c>
      <c r="AT24" s="45" t="str">
        <f t="shared" ref="AT24:AT28" si="10">IF((AN24)=0,"",(AS24/AN24))</f>
        <v/>
      </c>
      <c r="AX24" s="38">
        <v>0</v>
      </c>
      <c r="AY24" s="41">
        <v>1</v>
      </c>
      <c r="AZ24" s="40">
        <v>0</v>
      </c>
      <c r="BB24" s="38">
        <v>0</v>
      </c>
      <c r="BC24" s="41">
        <v>1</v>
      </c>
      <c r="BD24" s="40">
        <v>0</v>
      </c>
    </row>
    <row r="25" spans="2:56" s="35" customFormat="1" hidden="1">
      <c r="B25" s="35" t="s">
        <v>38</v>
      </c>
      <c r="D25" s="36" t="s">
        <v>36</v>
      </c>
      <c r="E25" s="37"/>
      <c r="F25" s="38">
        <v>2.4900000000000002</v>
      </c>
      <c r="G25" s="39">
        <v>1</v>
      </c>
      <c r="H25" s="40">
        <f t="shared" si="4"/>
        <v>2.4900000000000002</v>
      </c>
      <c r="J25" s="38">
        <v>2.4900000000000002</v>
      </c>
      <c r="K25" s="41">
        <v>1</v>
      </c>
      <c r="L25" s="40">
        <f t="shared" ref="L25:L28" si="11">K25*J25</f>
        <v>2.4900000000000002</v>
      </c>
      <c r="N25" s="42">
        <f t="shared" ref="N25:N29" si="12">L25-H25</f>
        <v>0</v>
      </c>
      <c r="O25" s="43">
        <f t="shared" ref="O25:O29" si="13">IF((H25)=0,"",(N25/H25))</f>
        <v>0</v>
      </c>
      <c r="Q25" s="38">
        <v>0</v>
      </c>
      <c r="R25" s="41">
        <v>1</v>
      </c>
      <c r="S25" s="40">
        <f t="shared" ref="S25:S28" si="14">R25*Q25</f>
        <v>0</v>
      </c>
      <c r="U25" s="42">
        <f t="shared" si="5"/>
        <v>-2.4900000000000002</v>
      </c>
      <c r="V25" s="43">
        <f t="shared" si="0"/>
        <v>-1</v>
      </c>
      <c r="X25" s="38">
        <v>0</v>
      </c>
      <c r="Y25" s="41">
        <v>1</v>
      </c>
      <c r="Z25" s="40">
        <f t="shared" ref="Z25:Z28" si="15">Y25*X25</f>
        <v>0</v>
      </c>
      <c r="AB25" s="38">
        <v>0</v>
      </c>
      <c r="AC25" s="41">
        <v>1</v>
      </c>
      <c r="AD25" s="40">
        <f t="shared" ref="AD25:AD28" si="16">AC25*AB25</f>
        <v>0</v>
      </c>
      <c r="AF25" s="42">
        <f t="shared" si="1"/>
        <v>0</v>
      </c>
      <c r="AG25" s="45" t="str">
        <f t="shared" si="2"/>
        <v/>
      </c>
      <c r="AI25" s="42">
        <f t="shared" si="6"/>
        <v>0</v>
      </c>
      <c r="AJ25" s="45" t="str">
        <f t="shared" si="7"/>
        <v/>
      </c>
      <c r="AL25" s="38">
        <v>0</v>
      </c>
      <c r="AM25" s="41">
        <v>1</v>
      </c>
      <c r="AN25" s="40">
        <f t="shared" ref="AN25:AN28" si="17">AM25*AL25</f>
        <v>0</v>
      </c>
      <c r="AP25" s="42">
        <f t="shared" si="8"/>
        <v>0</v>
      </c>
      <c r="AQ25" s="45" t="str">
        <f t="shared" si="3"/>
        <v/>
      </c>
      <c r="AS25" s="42">
        <f t="shared" si="9"/>
        <v>0</v>
      </c>
      <c r="AT25" s="45" t="str">
        <f t="shared" si="10"/>
        <v/>
      </c>
      <c r="AX25" s="38">
        <v>0</v>
      </c>
      <c r="AY25" s="41">
        <v>1</v>
      </c>
      <c r="AZ25" s="40">
        <v>0</v>
      </c>
      <c r="BB25" s="38">
        <v>0</v>
      </c>
      <c r="BC25" s="41">
        <v>1</v>
      </c>
      <c r="BD25" s="40">
        <v>0</v>
      </c>
    </row>
    <row r="26" spans="2:56" s="35" customFormat="1" hidden="1">
      <c r="B26" s="46"/>
      <c r="D26" s="36" t="s">
        <v>39</v>
      </c>
      <c r="E26" s="37"/>
      <c r="F26" s="38"/>
      <c r="G26" s="39">
        <f>$D$19</f>
        <v>2000</v>
      </c>
      <c r="H26" s="40">
        <f t="shared" si="4"/>
        <v>0</v>
      </c>
      <c r="J26" s="38"/>
      <c r="K26" s="39">
        <f>$D$19</f>
        <v>2000</v>
      </c>
      <c r="L26" s="40">
        <f t="shared" si="11"/>
        <v>0</v>
      </c>
      <c r="N26" s="42">
        <f t="shared" si="12"/>
        <v>0</v>
      </c>
      <c r="O26" s="43" t="str">
        <f t="shared" si="13"/>
        <v/>
      </c>
      <c r="Q26" s="38"/>
      <c r="R26" s="39">
        <f>$D$19</f>
        <v>2000</v>
      </c>
      <c r="S26" s="40">
        <f t="shared" si="14"/>
        <v>0</v>
      </c>
      <c r="U26" s="42">
        <f t="shared" si="5"/>
        <v>0</v>
      </c>
      <c r="V26" s="43" t="str">
        <f t="shared" si="0"/>
        <v/>
      </c>
      <c r="X26" s="38"/>
      <c r="Y26" s="39">
        <f>$D$19</f>
        <v>2000</v>
      </c>
      <c r="Z26" s="40">
        <f t="shared" si="15"/>
        <v>0</v>
      </c>
      <c r="AB26" s="38"/>
      <c r="AC26" s="39">
        <f>$D$19</f>
        <v>2000</v>
      </c>
      <c r="AD26" s="40">
        <f t="shared" si="16"/>
        <v>0</v>
      </c>
      <c r="AF26" s="42">
        <f t="shared" si="1"/>
        <v>0</v>
      </c>
      <c r="AG26" s="45" t="str">
        <f t="shared" si="2"/>
        <v/>
      </c>
      <c r="AI26" s="42">
        <f t="shared" si="6"/>
        <v>0</v>
      </c>
      <c r="AJ26" s="45" t="str">
        <f t="shared" si="7"/>
        <v/>
      </c>
      <c r="AL26" s="38"/>
      <c r="AM26" s="39">
        <f>$D$19</f>
        <v>2000</v>
      </c>
      <c r="AN26" s="40">
        <f t="shared" si="17"/>
        <v>0</v>
      </c>
      <c r="AP26" s="42">
        <f t="shared" si="8"/>
        <v>0</v>
      </c>
      <c r="AQ26" s="45" t="str">
        <f t="shared" si="3"/>
        <v/>
      </c>
      <c r="AS26" s="42">
        <f t="shared" si="9"/>
        <v>0</v>
      </c>
      <c r="AT26" s="45" t="str">
        <f t="shared" si="10"/>
        <v/>
      </c>
      <c r="AX26" s="38"/>
      <c r="AY26" s="39">
        <v>2000</v>
      </c>
      <c r="AZ26" s="40">
        <v>0</v>
      </c>
      <c r="BB26" s="38"/>
      <c r="BC26" s="39">
        <v>2000</v>
      </c>
      <c r="BD26" s="40">
        <v>0</v>
      </c>
    </row>
    <row r="27" spans="2:56" s="35" customFormat="1">
      <c r="B27" s="35" t="s">
        <v>40</v>
      </c>
      <c r="D27" s="36" t="s">
        <v>39</v>
      </c>
      <c r="E27" s="37"/>
      <c r="F27" s="38">
        <v>1.7000000000000001E-2</v>
      </c>
      <c r="G27" s="39">
        <f>$D$19</f>
        <v>2000</v>
      </c>
      <c r="H27" s="40">
        <f t="shared" si="4"/>
        <v>34</v>
      </c>
      <c r="J27" s="38">
        <f>F27</f>
        <v>1.7000000000000001E-2</v>
      </c>
      <c r="K27" s="39">
        <f>$G27</f>
        <v>2000</v>
      </c>
      <c r="L27" s="40">
        <f t="shared" si="11"/>
        <v>34</v>
      </c>
      <c r="N27" s="42">
        <f t="shared" si="12"/>
        <v>0</v>
      </c>
      <c r="O27" s="43">
        <f t="shared" si="13"/>
        <v>0</v>
      </c>
      <c r="Q27" s="38">
        <v>1.5699999999999999E-2</v>
      </c>
      <c r="R27" s="39">
        <f>$G27</f>
        <v>2000</v>
      </c>
      <c r="S27" s="40">
        <f t="shared" si="14"/>
        <v>31.4</v>
      </c>
      <c r="U27" s="42">
        <f t="shared" si="5"/>
        <v>-2.6000000000000014</v>
      </c>
      <c r="V27" s="43">
        <f t="shared" si="0"/>
        <v>-7.6470588235294165E-2</v>
      </c>
      <c r="X27" s="38">
        <v>1.61E-2</v>
      </c>
      <c r="Y27" s="39">
        <f>$G27</f>
        <v>2000</v>
      </c>
      <c r="Z27" s="40">
        <f t="shared" si="15"/>
        <v>32.200000000000003</v>
      </c>
      <c r="AB27" s="38">
        <v>1.7000000000000001E-2</v>
      </c>
      <c r="AC27" s="39">
        <f>$G27</f>
        <v>2000</v>
      </c>
      <c r="AD27" s="40">
        <f t="shared" si="16"/>
        <v>34</v>
      </c>
      <c r="AF27" s="42">
        <f t="shared" si="1"/>
        <v>1.7999999999999972</v>
      </c>
      <c r="AG27" s="45">
        <f t="shared" si="2"/>
        <v>5.5900621118012327E-2</v>
      </c>
      <c r="AI27" s="42">
        <f t="shared" si="6"/>
        <v>-0.20000000000000284</v>
      </c>
      <c r="AJ27" s="45">
        <f t="shared" si="7"/>
        <v>-5.8823529411765538E-3</v>
      </c>
      <c r="AL27" s="38">
        <v>1.78E-2</v>
      </c>
      <c r="AM27" s="39">
        <f>$G27</f>
        <v>2000</v>
      </c>
      <c r="AN27" s="40">
        <f t="shared" si="17"/>
        <v>35.6</v>
      </c>
      <c r="AP27" s="42">
        <f t="shared" si="8"/>
        <v>1.6000000000000014</v>
      </c>
      <c r="AQ27" s="45">
        <f t="shared" si="3"/>
        <v>4.7058823529411806E-2</v>
      </c>
      <c r="AS27" s="42">
        <f t="shared" si="9"/>
        <v>0.20000000000000284</v>
      </c>
      <c r="AT27" s="45">
        <f t="shared" si="10"/>
        <v>5.6179775280899673E-3</v>
      </c>
      <c r="AX27" s="38">
        <v>1.7100000000000001E-2</v>
      </c>
      <c r="AY27" s="39">
        <v>2000</v>
      </c>
      <c r="AZ27" s="40">
        <v>34.200000000000003</v>
      </c>
      <c r="BB27" s="38">
        <v>1.77E-2</v>
      </c>
      <c r="BC27" s="39">
        <v>2000</v>
      </c>
      <c r="BD27" s="40">
        <v>35.4</v>
      </c>
    </row>
    <row r="28" spans="2:56" s="35" customFormat="1" hidden="1">
      <c r="B28" s="238" t="str">
        <f>'App.2-W_(Resi)'!B28</f>
        <v>2015 Oct-Dec Recovery</v>
      </c>
      <c r="D28" s="36" t="s">
        <v>36</v>
      </c>
      <c r="E28" s="37"/>
      <c r="F28" s="38"/>
      <c r="G28" s="39">
        <v>1</v>
      </c>
      <c r="H28" s="40">
        <f t="shared" si="4"/>
        <v>0</v>
      </c>
      <c r="J28" s="38">
        <v>0</v>
      </c>
      <c r="K28" s="39">
        <f>$G28</f>
        <v>1</v>
      </c>
      <c r="L28" s="40">
        <f t="shared" si="11"/>
        <v>0</v>
      </c>
      <c r="N28" s="42">
        <f t="shared" si="12"/>
        <v>0</v>
      </c>
      <c r="O28" s="43" t="str">
        <f t="shared" si="13"/>
        <v/>
      </c>
      <c r="Q28" s="38">
        <v>1.6</v>
      </c>
      <c r="R28" s="39">
        <f>$G28</f>
        <v>1</v>
      </c>
      <c r="S28" s="40">
        <f t="shared" si="14"/>
        <v>1.6</v>
      </c>
      <c r="U28" s="42">
        <f t="shared" si="5"/>
        <v>1.6</v>
      </c>
      <c r="V28" s="43" t="str">
        <f t="shared" si="0"/>
        <v/>
      </c>
      <c r="X28" s="38">
        <v>0</v>
      </c>
      <c r="Y28" s="39">
        <f>$G28</f>
        <v>1</v>
      </c>
      <c r="Z28" s="40">
        <f t="shared" si="15"/>
        <v>0</v>
      </c>
      <c r="AB28" s="38">
        <v>0</v>
      </c>
      <c r="AC28" s="39">
        <f>$G28</f>
        <v>1</v>
      </c>
      <c r="AD28" s="40">
        <f t="shared" si="16"/>
        <v>0</v>
      </c>
      <c r="AF28" s="42">
        <f t="shared" si="1"/>
        <v>0</v>
      </c>
      <c r="AG28" s="45" t="str">
        <f t="shared" si="2"/>
        <v/>
      </c>
      <c r="AI28" s="42">
        <f t="shared" si="6"/>
        <v>0</v>
      </c>
      <c r="AJ28" s="45" t="str">
        <f t="shared" si="7"/>
        <v/>
      </c>
      <c r="AL28" s="38">
        <v>0</v>
      </c>
      <c r="AM28" s="39">
        <f>$G28</f>
        <v>1</v>
      </c>
      <c r="AN28" s="40">
        <f t="shared" si="17"/>
        <v>0</v>
      </c>
      <c r="AP28" s="42">
        <f t="shared" si="8"/>
        <v>0</v>
      </c>
      <c r="AQ28" s="45" t="str">
        <f t="shared" si="3"/>
        <v/>
      </c>
      <c r="AS28" s="42">
        <f t="shared" si="9"/>
        <v>0</v>
      </c>
      <c r="AT28" s="45" t="str">
        <f t="shared" si="10"/>
        <v/>
      </c>
      <c r="AX28" s="38">
        <v>0</v>
      </c>
      <c r="AY28" s="39">
        <v>1</v>
      </c>
      <c r="AZ28" s="40">
        <v>0</v>
      </c>
      <c r="BB28" s="38">
        <v>0</v>
      </c>
      <c r="BC28" s="39">
        <v>1</v>
      </c>
      <c r="BD28" s="40">
        <v>0</v>
      </c>
    </row>
    <row r="29" spans="2:56" s="15" customFormat="1">
      <c r="B29" s="48" t="s">
        <v>42</v>
      </c>
      <c r="C29" s="49"/>
      <c r="D29" s="50"/>
      <c r="E29" s="49"/>
      <c r="F29" s="51"/>
      <c r="G29" s="52"/>
      <c r="H29" s="53">
        <f>SUM(H23:H28)</f>
        <v>45.3</v>
      </c>
      <c r="I29" s="54"/>
      <c r="J29" s="55"/>
      <c r="K29" s="56"/>
      <c r="L29" s="53">
        <f>SUM(L23:L28)</f>
        <v>45.3</v>
      </c>
      <c r="M29" s="54"/>
      <c r="N29" s="57">
        <f t="shared" si="12"/>
        <v>0</v>
      </c>
      <c r="O29" s="58">
        <f t="shared" si="13"/>
        <v>0</v>
      </c>
      <c r="Q29" s="55"/>
      <c r="R29" s="56"/>
      <c r="S29" s="53">
        <f>SUM(S23:S28)</f>
        <v>49.02</v>
      </c>
      <c r="T29" s="54"/>
      <c r="U29" s="57">
        <f t="shared" si="5"/>
        <v>3.720000000000006</v>
      </c>
      <c r="V29" s="58">
        <f t="shared" si="0"/>
        <v>8.2119205298013379E-2</v>
      </c>
      <c r="X29" s="55"/>
      <c r="Y29" s="56"/>
      <c r="Z29" s="53">
        <f>SUM(Z23:Z28)</f>
        <v>48.44</v>
      </c>
      <c r="AA29" s="54"/>
      <c r="AB29" s="55"/>
      <c r="AC29" s="56"/>
      <c r="AD29" s="53">
        <f>SUM(AD23:AD28)</f>
        <v>50.07</v>
      </c>
      <c r="AE29" s="54"/>
      <c r="AF29" s="57">
        <f t="shared" si="1"/>
        <v>1.6300000000000026</v>
      </c>
      <c r="AG29" s="59">
        <f t="shared" si="2"/>
        <v>3.3649876135425326E-2</v>
      </c>
      <c r="AI29" s="57">
        <f t="shared" si="6"/>
        <v>-1.1300000000000026</v>
      </c>
      <c r="AJ29" s="59">
        <f t="shared" si="7"/>
        <v>-2.2568404234072349E-2</v>
      </c>
      <c r="AL29" s="55"/>
      <c r="AM29" s="56"/>
      <c r="AN29" s="53">
        <f>SUM(AN23:AN28)</f>
        <v>52.07</v>
      </c>
      <c r="AO29" s="54"/>
      <c r="AP29" s="57">
        <f t="shared" si="8"/>
        <v>2</v>
      </c>
      <c r="AQ29" s="59">
        <f t="shared" si="3"/>
        <v>3.9944078290393446E-2</v>
      </c>
      <c r="AS29" s="57">
        <f t="shared" si="9"/>
        <v>-0.69999999999999574</v>
      </c>
      <c r="AT29" s="59" t="str">
        <f>IF((AM29)=0,"",(AS29/AM29))</f>
        <v/>
      </c>
      <c r="AX29" s="55"/>
      <c r="AY29" s="56"/>
      <c r="AZ29" s="53">
        <v>51.2</v>
      </c>
      <c r="BA29" s="54"/>
      <c r="BB29" s="55"/>
      <c r="BC29" s="56"/>
      <c r="BD29" s="53">
        <v>52.769999999999996</v>
      </c>
    </row>
    <row r="30" spans="2:56" s="35" customFormat="1" ht="25.5">
      <c r="B30" s="60" t="s">
        <v>43</v>
      </c>
      <c r="D30" s="36" t="s">
        <v>39</v>
      </c>
      <c r="E30" s="37"/>
      <c r="F30" s="38">
        <v>2.9999999999999997E-4</v>
      </c>
      <c r="G30" s="39">
        <f>$D$19</f>
        <v>2000</v>
      </c>
      <c r="H30" s="40">
        <f>G30*F30</f>
        <v>0.6</v>
      </c>
      <c r="J30" s="38">
        <v>2.9999999999999997E-4</v>
      </c>
      <c r="K30" s="39">
        <f>$G30</f>
        <v>2000</v>
      </c>
      <c r="L30" s="40">
        <f>K30*J30</f>
        <v>0.6</v>
      </c>
      <c r="N30" s="42">
        <f>L30-H30</f>
        <v>0</v>
      </c>
      <c r="O30" s="43">
        <f>IF((H30)=0,"",(N30/H30))</f>
        <v>0</v>
      </c>
      <c r="Q30" s="38">
        <v>0</v>
      </c>
      <c r="R30" s="39">
        <f>$G30</f>
        <v>2000</v>
      </c>
      <c r="S30" s="40">
        <f>R30*Q30</f>
        <v>0</v>
      </c>
      <c r="U30" s="42">
        <f t="shared" si="5"/>
        <v>-0.6</v>
      </c>
      <c r="V30" s="43">
        <f t="shared" si="0"/>
        <v>-1</v>
      </c>
      <c r="X30" s="38">
        <v>0</v>
      </c>
      <c r="Y30" s="39">
        <f>$G30</f>
        <v>2000</v>
      </c>
      <c r="Z30" s="40">
        <f>Y30*X30</f>
        <v>0</v>
      </c>
      <c r="AB30" s="38">
        <v>-1.8E-3</v>
      </c>
      <c r="AC30" s="39">
        <f>$G30</f>
        <v>2000</v>
      </c>
      <c r="AD30" s="40">
        <f>AC30*AB30</f>
        <v>-3.6</v>
      </c>
      <c r="AF30" s="42">
        <f t="shared" si="1"/>
        <v>-3.6</v>
      </c>
      <c r="AG30" s="45" t="str">
        <f t="shared" si="2"/>
        <v/>
      </c>
      <c r="AI30" s="42">
        <f>AD30-AZ30</f>
        <v>-3.6</v>
      </c>
      <c r="AJ30" s="45">
        <f t="shared" si="7"/>
        <v>1</v>
      </c>
      <c r="AL30" s="38">
        <v>0</v>
      </c>
      <c r="AM30" s="39">
        <f>$G30</f>
        <v>2000</v>
      </c>
      <c r="AN30" s="40">
        <f>AM30*AL30</f>
        <v>0</v>
      </c>
      <c r="AP30" s="42">
        <f t="shared" si="8"/>
        <v>3.6</v>
      </c>
      <c r="AQ30" s="45">
        <f t="shared" si="3"/>
        <v>-1</v>
      </c>
      <c r="AS30" s="42">
        <f>AN30-BD30</f>
        <v>0</v>
      </c>
      <c r="AT30" s="45" t="str">
        <f t="shared" ref="AT30:AT51" si="18">IF((AN30)=0,"",(AS30/AN30))</f>
        <v/>
      </c>
      <c r="AX30" s="38"/>
      <c r="AY30" s="39"/>
      <c r="AZ30" s="40"/>
      <c r="BB30" s="38"/>
      <c r="BC30" s="39"/>
      <c r="BD30" s="40"/>
    </row>
    <row r="31" spans="2:56" s="35" customFormat="1" ht="38.25">
      <c r="B31" s="60" t="s">
        <v>44</v>
      </c>
      <c r="D31" s="36" t="s">
        <v>39</v>
      </c>
      <c r="E31" s="37"/>
      <c r="F31" s="38"/>
      <c r="G31" s="39"/>
      <c r="H31" s="40"/>
      <c r="J31" s="38"/>
      <c r="K31" s="39"/>
      <c r="L31" s="40"/>
      <c r="N31" s="42"/>
      <c r="O31" s="43"/>
      <c r="Q31" s="38"/>
      <c r="R31" s="39"/>
      <c r="S31" s="40"/>
      <c r="U31" s="42"/>
      <c r="V31" s="43"/>
      <c r="X31" s="38">
        <f>Q31</f>
        <v>0</v>
      </c>
      <c r="Y31" s="39">
        <f>$G30</f>
        <v>2000</v>
      </c>
      <c r="Z31" s="40">
        <f t="shared" ref="Z31:Z34" si="19">Y31*X31</f>
        <v>0</v>
      </c>
      <c r="AA31" s="62"/>
      <c r="AB31" s="38">
        <v>-1.8E-3</v>
      </c>
      <c r="AC31" s="39">
        <v>2000</v>
      </c>
      <c r="AD31" s="40">
        <f t="shared" ref="AD31:AD34" si="20">AC31*AB31</f>
        <v>-3.6</v>
      </c>
      <c r="AE31" s="62"/>
      <c r="AF31" s="42">
        <f t="shared" si="1"/>
        <v>-3.6</v>
      </c>
      <c r="AG31" s="45" t="str">
        <f t="shared" si="2"/>
        <v/>
      </c>
      <c r="AI31" s="42">
        <f>AD31-AZ31</f>
        <v>-3.6</v>
      </c>
      <c r="AJ31" s="45">
        <f t="shared" si="7"/>
        <v>1</v>
      </c>
      <c r="AL31" s="38">
        <f>AB31</f>
        <v>-1.8E-3</v>
      </c>
      <c r="AM31" s="39">
        <v>2000</v>
      </c>
      <c r="AN31" s="40">
        <f t="shared" ref="AN31:AN34" si="21">AM31*AL31</f>
        <v>-3.6</v>
      </c>
      <c r="AO31" s="62"/>
      <c r="AP31" s="42">
        <f t="shared" si="8"/>
        <v>0</v>
      </c>
      <c r="AQ31" s="45">
        <f t="shared" si="3"/>
        <v>0</v>
      </c>
      <c r="AS31" s="42">
        <f>AN31-BD31</f>
        <v>-3.6</v>
      </c>
      <c r="AT31" s="45">
        <f t="shared" si="18"/>
        <v>1</v>
      </c>
      <c r="AX31" s="38"/>
      <c r="AY31" s="39"/>
      <c r="AZ31" s="40"/>
      <c r="BA31" s="62"/>
      <c r="BB31" s="38"/>
      <c r="BC31" s="39"/>
      <c r="BD31" s="40"/>
    </row>
    <row r="32" spans="2:56" s="35" customFormat="1" ht="25.5">
      <c r="B32" s="60" t="s">
        <v>45</v>
      </c>
      <c r="D32" s="36" t="s">
        <v>39</v>
      </c>
      <c r="E32" s="37"/>
      <c r="F32" s="38"/>
      <c r="G32" s="39">
        <f>$D$19</f>
        <v>2000</v>
      </c>
      <c r="H32" s="40">
        <f t="shared" ref="H32:H36" si="22">G32*F32</f>
        <v>0</v>
      </c>
      <c r="I32" s="61"/>
      <c r="J32" s="38"/>
      <c r="K32" s="39">
        <f>$G32</f>
        <v>2000</v>
      </c>
      <c r="L32" s="40">
        <f t="shared" ref="L32:L36" si="23">K32*J32</f>
        <v>0</v>
      </c>
      <c r="M32" s="62"/>
      <c r="N32" s="42">
        <f t="shared" ref="N32:N36" si="24">L32-H32</f>
        <v>0</v>
      </c>
      <c r="O32" s="43" t="str">
        <f t="shared" ref="O32:O36" si="25">IF((H32)=0,"",(N32/H32))</f>
        <v/>
      </c>
      <c r="Q32" s="38">
        <v>6.2668691405646593E-4</v>
      </c>
      <c r="R32" s="39">
        <f>$G32</f>
        <v>2000</v>
      </c>
      <c r="S32" s="40">
        <f t="shared" ref="S32:S34" si="26">R32*Q32</f>
        <v>1.2533738281129319</v>
      </c>
      <c r="T32" s="62"/>
      <c r="U32" s="42">
        <f t="shared" si="5"/>
        <v>1.2533738281129319</v>
      </c>
      <c r="V32" s="43" t="str">
        <f t="shared" si="0"/>
        <v/>
      </c>
      <c r="X32" s="38">
        <f>Q32</f>
        <v>6.2668691405646593E-4</v>
      </c>
      <c r="Y32" s="39">
        <f>$G32</f>
        <v>2000</v>
      </c>
      <c r="Z32" s="40">
        <f t="shared" si="19"/>
        <v>1.2533738281129319</v>
      </c>
      <c r="AA32" s="62"/>
      <c r="AB32" s="38">
        <f>X32</f>
        <v>6.2668691405646593E-4</v>
      </c>
      <c r="AC32" s="39">
        <f>$G32</f>
        <v>2000</v>
      </c>
      <c r="AD32" s="40">
        <f t="shared" si="20"/>
        <v>1.2533738281129319</v>
      </c>
      <c r="AE32" s="62"/>
      <c r="AF32" s="42">
        <f t="shared" si="1"/>
        <v>0</v>
      </c>
      <c r="AG32" s="45">
        <f t="shared" si="2"/>
        <v>0</v>
      </c>
      <c r="AI32" s="42">
        <f>AD32-AZ32</f>
        <v>0</v>
      </c>
      <c r="AJ32" s="45">
        <f t="shared" si="7"/>
        <v>0</v>
      </c>
      <c r="AL32" s="38">
        <f>AB32</f>
        <v>6.2668691405646593E-4</v>
      </c>
      <c r="AM32" s="39">
        <f>$G32</f>
        <v>2000</v>
      </c>
      <c r="AN32" s="40">
        <f t="shared" si="21"/>
        <v>1.2533738281129319</v>
      </c>
      <c r="AO32" s="62"/>
      <c r="AP32" s="42">
        <f t="shared" si="8"/>
        <v>0</v>
      </c>
      <c r="AQ32" s="45">
        <f t="shared" si="3"/>
        <v>0</v>
      </c>
      <c r="AS32" s="42">
        <f>AN32-BD32</f>
        <v>0</v>
      </c>
      <c r="AT32" s="45">
        <f t="shared" si="18"/>
        <v>0</v>
      </c>
      <c r="AX32" s="38">
        <v>6.2668691405646593E-4</v>
      </c>
      <c r="AY32" s="39">
        <v>2000</v>
      </c>
      <c r="AZ32" s="40">
        <v>1.2533738281129319</v>
      </c>
      <c r="BA32" s="62"/>
      <c r="BB32" s="38">
        <v>6.2668691405646593E-4</v>
      </c>
      <c r="BC32" s="39">
        <v>2000</v>
      </c>
      <c r="BD32" s="40">
        <v>1.2533738281129319</v>
      </c>
    </row>
    <row r="33" spans="2:56" s="35" customFormat="1" ht="38.25">
      <c r="B33" s="60" t="s">
        <v>46</v>
      </c>
      <c r="D33" s="36" t="s">
        <v>39</v>
      </c>
      <c r="E33" s="37"/>
      <c r="F33" s="38"/>
      <c r="G33" s="39">
        <f>$D$19</f>
        <v>2000</v>
      </c>
      <c r="H33" s="40">
        <f t="shared" si="22"/>
        <v>0</v>
      </c>
      <c r="I33" s="61"/>
      <c r="J33" s="38"/>
      <c r="K33" s="39">
        <f>$G33</f>
        <v>2000</v>
      </c>
      <c r="L33" s="40">
        <f t="shared" si="23"/>
        <v>0</v>
      </c>
      <c r="M33" s="62"/>
      <c r="N33" s="42">
        <f t="shared" si="24"/>
        <v>0</v>
      </c>
      <c r="O33" s="43" t="str">
        <f t="shared" si="25"/>
        <v/>
      </c>
      <c r="Q33" s="38">
        <v>1.3438667907529872E-3</v>
      </c>
      <c r="R33" s="39">
        <f>$G33</f>
        <v>2000</v>
      </c>
      <c r="S33" s="40">
        <f t="shared" si="26"/>
        <v>2.6877335815059742</v>
      </c>
      <c r="T33" s="62"/>
      <c r="U33" s="42">
        <f t="shared" si="5"/>
        <v>2.6877335815059742</v>
      </c>
      <c r="V33" s="43" t="str">
        <f t="shared" si="0"/>
        <v/>
      </c>
      <c r="X33" s="38">
        <f>Q33</f>
        <v>1.3438667907529872E-3</v>
      </c>
      <c r="Y33" s="39">
        <f>$G33</f>
        <v>2000</v>
      </c>
      <c r="Z33" s="40">
        <f t="shared" si="19"/>
        <v>2.6877335815059742</v>
      </c>
      <c r="AA33" s="62"/>
      <c r="AB33" s="38">
        <f>X33</f>
        <v>1.3438667907529872E-3</v>
      </c>
      <c r="AC33" s="39">
        <f>$G33</f>
        <v>2000</v>
      </c>
      <c r="AD33" s="40">
        <f t="shared" si="20"/>
        <v>2.6877335815059742</v>
      </c>
      <c r="AE33" s="62"/>
      <c r="AF33" s="42">
        <f t="shared" si="1"/>
        <v>0</v>
      </c>
      <c r="AG33" s="45">
        <f t="shared" si="2"/>
        <v>0</v>
      </c>
      <c r="AI33" s="42">
        <f>AD33-AZ33</f>
        <v>0</v>
      </c>
      <c r="AJ33" s="45">
        <f t="shared" si="7"/>
        <v>0</v>
      </c>
      <c r="AL33" s="38">
        <f>AB33</f>
        <v>1.3438667907529872E-3</v>
      </c>
      <c r="AM33" s="39">
        <f>$G33</f>
        <v>2000</v>
      </c>
      <c r="AN33" s="40">
        <f t="shared" si="21"/>
        <v>2.6877335815059742</v>
      </c>
      <c r="AO33" s="62"/>
      <c r="AP33" s="42">
        <f t="shared" si="8"/>
        <v>0</v>
      </c>
      <c r="AQ33" s="45">
        <f t="shared" si="3"/>
        <v>0</v>
      </c>
      <c r="AS33" s="42">
        <f>AN33-BD33</f>
        <v>0</v>
      </c>
      <c r="AT33" s="45">
        <f t="shared" si="18"/>
        <v>0</v>
      </c>
      <c r="AX33" s="38">
        <v>1.3438667907529872E-3</v>
      </c>
      <c r="AY33" s="39">
        <v>2000</v>
      </c>
      <c r="AZ33" s="40">
        <v>2.6877335815059742</v>
      </c>
      <c r="BA33" s="62"/>
      <c r="BB33" s="38">
        <v>1.3438667907529872E-3</v>
      </c>
      <c r="BC33" s="39">
        <v>2000</v>
      </c>
      <c r="BD33" s="40">
        <v>2.6877335815059742</v>
      </c>
    </row>
    <row r="34" spans="2:56" s="35" customFormat="1" ht="38.25">
      <c r="B34" s="60" t="str">
        <f>'App.2-W_(Resi)'!B34</f>
        <v>Deferral &amp; Variance Accounts Disposition Rate Rider for Group 2 DVAs (2015)</v>
      </c>
      <c r="D34" s="36" t="s">
        <v>39</v>
      </c>
      <c r="E34" s="37"/>
      <c r="F34" s="38"/>
      <c r="G34" s="39">
        <f>$D$19</f>
        <v>2000</v>
      </c>
      <c r="H34" s="40">
        <f t="shared" si="22"/>
        <v>0</v>
      </c>
      <c r="I34" s="61"/>
      <c r="J34" s="38">
        <v>0</v>
      </c>
      <c r="K34" s="39">
        <f>$G34</f>
        <v>2000</v>
      </c>
      <c r="L34" s="40">
        <f t="shared" si="23"/>
        <v>0</v>
      </c>
      <c r="M34" s="62"/>
      <c r="N34" s="42">
        <f t="shared" si="24"/>
        <v>0</v>
      </c>
      <c r="O34" s="43" t="str">
        <f t="shared" si="25"/>
        <v/>
      </c>
      <c r="Q34" s="38">
        <v>7.2240724574972355E-5</v>
      </c>
      <c r="R34" s="39">
        <f>$G34</f>
        <v>2000</v>
      </c>
      <c r="S34" s="40">
        <f t="shared" si="26"/>
        <v>0.14448144914994471</v>
      </c>
      <c r="T34" s="62"/>
      <c r="U34" s="42">
        <f t="shared" si="5"/>
        <v>0.14448144914994471</v>
      </c>
      <c r="V34" s="43" t="str">
        <f t="shared" si="0"/>
        <v/>
      </c>
      <c r="X34" s="38">
        <f>Q34</f>
        <v>7.2240724574972355E-5</v>
      </c>
      <c r="Y34" s="39">
        <f>$G34</f>
        <v>2000</v>
      </c>
      <c r="Z34" s="40">
        <f t="shared" si="19"/>
        <v>0.14448144914994471</v>
      </c>
      <c r="AA34" s="62"/>
      <c r="AB34" s="38">
        <f>X34</f>
        <v>7.2240724574972355E-5</v>
      </c>
      <c r="AC34" s="39">
        <f>$G34</f>
        <v>2000</v>
      </c>
      <c r="AD34" s="40">
        <f t="shared" si="20"/>
        <v>0.14448144914994471</v>
      </c>
      <c r="AE34" s="62"/>
      <c r="AF34" s="42">
        <f t="shared" si="1"/>
        <v>0</v>
      </c>
      <c r="AG34" s="45">
        <f t="shared" si="2"/>
        <v>0</v>
      </c>
      <c r="AI34" s="42">
        <f t="shared" ref="AI34:AI51" si="27">AD34-AZ34</f>
        <v>0</v>
      </c>
      <c r="AJ34" s="45">
        <f t="shared" si="7"/>
        <v>0</v>
      </c>
      <c r="AL34" s="38">
        <f>AB34</f>
        <v>7.2240724574972355E-5</v>
      </c>
      <c r="AM34" s="39">
        <f>$G34</f>
        <v>2000</v>
      </c>
      <c r="AN34" s="40">
        <f t="shared" si="21"/>
        <v>0.14448144914994471</v>
      </c>
      <c r="AO34" s="62"/>
      <c r="AP34" s="42">
        <f t="shared" si="8"/>
        <v>0</v>
      </c>
      <c r="AQ34" s="45">
        <f t="shared" si="3"/>
        <v>0</v>
      </c>
      <c r="AS34" s="42">
        <f t="shared" ref="AS34:AS38" si="28">AN34-BD34</f>
        <v>0</v>
      </c>
      <c r="AT34" s="45">
        <f t="shared" si="18"/>
        <v>0</v>
      </c>
      <c r="AX34" s="38">
        <v>7.2240724574972355E-5</v>
      </c>
      <c r="AY34" s="39">
        <v>2000</v>
      </c>
      <c r="AZ34" s="40">
        <v>0.14448144914994471</v>
      </c>
      <c r="BA34" s="62"/>
      <c r="BB34" s="38">
        <v>7.2240724574972355E-5</v>
      </c>
      <c r="BC34" s="39">
        <v>2000</v>
      </c>
      <c r="BD34" s="40">
        <v>0.14448144914994471</v>
      </c>
    </row>
    <row r="35" spans="2:56" s="35" customFormat="1">
      <c r="B35" s="64" t="s">
        <v>48</v>
      </c>
      <c r="D35" s="36" t="s">
        <v>39</v>
      </c>
      <c r="E35" s="37"/>
      <c r="F35" s="38"/>
      <c r="G35" s="39">
        <f>$D$19</f>
        <v>2000</v>
      </c>
      <c r="H35" s="40">
        <f>G35*F35</f>
        <v>0</v>
      </c>
      <c r="J35" s="38"/>
      <c r="K35" s="39">
        <f>$G35</f>
        <v>2000</v>
      </c>
      <c r="L35" s="40">
        <f>K35*J35</f>
        <v>0</v>
      </c>
      <c r="N35" s="42">
        <f>L35-H35</f>
        <v>0</v>
      </c>
      <c r="O35" s="43" t="str">
        <f t="shared" si="25"/>
        <v/>
      </c>
      <c r="Q35" s="38"/>
      <c r="R35" s="39">
        <f>$G35</f>
        <v>2000</v>
      </c>
      <c r="S35" s="40">
        <f>R35*Q35</f>
        <v>0</v>
      </c>
      <c r="U35" s="42">
        <f t="shared" si="5"/>
        <v>0</v>
      </c>
      <c r="V35" s="43" t="str">
        <f t="shared" si="0"/>
        <v/>
      </c>
      <c r="X35" s="38"/>
      <c r="Y35" s="39">
        <f>$G35</f>
        <v>2000</v>
      </c>
      <c r="Z35" s="40">
        <f>Y35*X35</f>
        <v>0</v>
      </c>
      <c r="AB35" s="38"/>
      <c r="AC35" s="39">
        <f>$G35</f>
        <v>2000</v>
      </c>
      <c r="AD35" s="40">
        <f>AC35*AB35</f>
        <v>0</v>
      </c>
      <c r="AF35" s="42">
        <f t="shared" si="1"/>
        <v>0</v>
      </c>
      <c r="AG35" s="45" t="str">
        <f t="shared" si="2"/>
        <v/>
      </c>
      <c r="AI35" s="42">
        <f>AD35-AZ35</f>
        <v>0</v>
      </c>
      <c r="AJ35" s="45" t="str">
        <f t="shared" si="7"/>
        <v/>
      </c>
      <c r="AL35" s="38"/>
      <c r="AM35" s="39">
        <f>$G35</f>
        <v>2000</v>
      </c>
      <c r="AN35" s="40">
        <f>AM35*AL35</f>
        <v>0</v>
      </c>
      <c r="AP35" s="42">
        <f t="shared" si="8"/>
        <v>0</v>
      </c>
      <c r="AQ35" s="45" t="str">
        <f t="shared" si="3"/>
        <v/>
      </c>
      <c r="AS35" s="42">
        <f t="shared" si="28"/>
        <v>0</v>
      </c>
      <c r="AT35" s="45" t="str">
        <f t="shared" si="18"/>
        <v/>
      </c>
      <c r="AX35" s="38"/>
      <c r="AY35" s="39">
        <v>2000</v>
      </c>
      <c r="AZ35" s="40">
        <v>0</v>
      </c>
      <c r="BB35" s="38"/>
      <c r="BC35" s="39">
        <v>2000</v>
      </c>
      <c r="BD35" s="40">
        <v>0</v>
      </c>
    </row>
    <row r="36" spans="2:56" s="35" customFormat="1">
      <c r="B36" s="64" t="s">
        <v>49</v>
      </c>
      <c r="D36" s="36" t="s">
        <v>39</v>
      </c>
      <c r="E36" s="37"/>
      <c r="F36" s="65">
        <f>IF(ISBLANK($D$16)=TRUE, 0, IF($D$16="TOU", 0.64*F47+0.18*F48+0.18*F49, IF(AND($D$16="non-TOU", G51&gt;0), F51,F50)))</f>
        <v>9.2460000000000001E-2</v>
      </c>
      <c r="G36" s="66">
        <f>$D$19*(1+F66)-$D$19</f>
        <v>86</v>
      </c>
      <c r="H36" s="40">
        <f t="shared" si="22"/>
        <v>7.9515599999999997</v>
      </c>
      <c r="J36" s="65">
        <f>IF(ISBLANK($D$16)=TRUE, 0, IF($D$16="TOU", 0.64*J47+0.18*J48+0.18*J49, IF(AND($D$16="non-TOU", K51&gt;0), J51,J50)))</f>
        <v>9.2460000000000001E-2</v>
      </c>
      <c r="K36" s="66">
        <f>$D$19*(1+J66)-$D$19</f>
        <v>86</v>
      </c>
      <c r="L36" s="40">
        <f t="shared" si="23"/>
        <v>7.9515599999999997</v>
      </c>
      <c r="N36" s="42">
        <f t="shared" si="24"/>
        <v>0</v>
      </c>
      <c r="O36" s="43">
        <f t="shared" si="25"/>
        <v>0</v>
      </c>
      <c r="Q36" s="65">
        <f>IF(ISBLANK($D$16)=TRUE, 0, IF($D$16="TOU", 0.64*Q47+0.18*Q48+0.18*Q49, IF(AND($D$16="non-TOU", R51&gt;0), Q51,Q50)))</f>
        <v>9.2460000000000001E-2</v>
      </c>
      <c r="R36" s="66">
        <f>$D$19*(1+Q66)-$D$19</f>
        <v>97.297664197047197</v>
      </c>
      <c r="S36" s="40">
        <f t="shared" ref="S36" si="29">R36*Q36</f>
        <v>8.9961420316589837</v>
      </c>
      <c r="U36" s="42">
        <f t="shared" si="5"/>
        <v>1.044582031658984</v>
      </c>
      <c r="V36" s="43">
        <f t="shared" si="0"/>
        <v>0.13136818833775812</v>
      </c>
      <c r="X36" s="65">
        <f>IF(ISBLANK($D$16)=TRUE, 0, IF($D$16="TOU", 0.64*X47+0.18*X48+0.18*X49, IF(AND($D$16="non-TOU", Y51&gt;0), X51,X50)))</f>
        <v>0.11183999999999999</v>
      </c>
      <c r="Y36" s="66">
        <f>$D$19*(1+X66)-$D$19</f>
        <v>97.297664197047197</v>
      </c>
      <c r="Z36" s="40">
        <f t="shared" ref="Z36" si="30">Y36*X36</f>
        <v>10.881770763797759</v>
      </c>
      <c r="AB36" s="65">
        <f>IF(ISBLANK($D$16)=TRUE, 0, IF($D$16="TOU", 0.64*AB47+0.18*AB48+0.18*AB49, IF(AND($D$16="non-TOU", AC51&gt;0), AB51,AB50)))</f>
        <v>9.7879999999999995E-2</v>
      </c>
      <c r="AC36" s="66">
        <f>$D$19*(1+AB66)-$D$19</f>
        <v>71.800000000000182</v>
      </c>
      <c r="AD36" s="40">
        <f t="shared" ref="AD36" si="31">AC36*AB36</f>
        <v>7.0277840000000174</v>
      </c>
      <c r="AF36" s="42">
        <f t="shared" si="1"/>
        <v>-3.8539867637977414</v>
      </c>
      <c r="AG36" s="45">
        <f t="shared" si="2"/>
        <v>-0.35416908216992182</v>
      </c>
      <c r="AI36" s="42">
        <f t="shared" si="27"/>
        <v>-1.9683580316589664</v>
      </c>
      <c r="AJ36" s="45">
        <f t="shared" si="7"/>
        <v>-0.28008231779163412</v>
      </c>
      <c r="AL36" s="65">
        <f>IF(ISBLANK($D$16)=TRUE, 0, IF($D$16="TOU", 0.64*AL47+0.18*AL48+0.18*AL49, IF(AND($D$16="non-TOU", AM51&gt;0), AL51,AL50)))</f>
        <v>9.7879999999999995E-2</v>
      </c>
      <c r="AM36" s="66">
        <f>$D$19*(1+AL66)-$D$19</f>
        <v>71.800000000000182</v>
      </c>
      <c r="AN36" s="40">
        <f t="shared" ref="AN36" si="32">AM36*AL36</f>
        <v>7.0277840000000174</v>
      </c>
      <c r="AP36" s="42">
        <f t="shared" si="8"/>
        <v>0</v>
      </c>
      <c r="AQ36" s="45">
        <f t="shared" si="3"/>
        <v>0</v>
      </c>
      <c r="AS36" s="42">
        <f t="shared" si="28"/>
        <v>-1.9683580316589664</v>
      </c>
      <c r="AT36" s="45">
        <f t="shared" si="18"/>
        <v>-0.28008231779163412</v>
      </c>
      <c r="AX36" s="65">
        <v>9.2460000000000001E-2</v>
      </c>
      <c r="AY36" s="66">
        <v>97.297664197047197</v>
      </c>
      <c r="AZ36" s="40">
        <v>8.9961420316589837</v>
      </c>
      <c r="BB36" s="65">
        <v>9.2460000000000001E-2</v>
      </c>
      <c r="BC36" s="66">
        <v>97.297664197047197</v>
      </c>
      <c r="BD36" s="40">
        <v>8.9961420316589837</v>
      </c>
    </row>
    <row r="37" spans="2:56" s="35" customFormat="1">
      <c r="B37" s="64" t="s">
        <v>50</v>
      </c>
      <c r="D37" s="36" t="s">
        <v>36</v>
      </c>
      <c r="E37" s="37"/>
      <c r="F37" s="65">
        <v>0.79</v>
      </c>
      <c r="G37" s="39">
        <v>1</v>
      </c>
      <c r="H37" s="40">
        <f>G37*F37</f>
        <v>0.79</v>
      </c>
      <c r="J37" s="65">
        <v>0.79</v>
      </c>
      <c r="K37" s="39">
        <v>1</v>
      </c>
      <c r="L37" s="40">
        <f>K37*J37</f>
        <v>0.79</v>
      </c>
      <c r="N37" s="42">
        <f>L37-H37</f>
        <v>0</v>
      </c>
      <c r="O37" s="43">
        <f>IF((H37)=0,"",(N37/H37))</f>
        <v>0</v>
      </c>
      <c r="Q37" s="65">
        <v>0.79</v>
      </c>
      <c r="R37" s="39">
        <v>1</v>
      </c>
      <c r="S37" s="40">
        <f>R37*Q37</f>
        <v>0.79</v>
      </c>
      <c r="U37" s="42">
        <f t="shared" si="5"/>
        <v>0</v>
      </c>
      <c r="V37" s="43">
        <f t="shared" si="0"/>
        <v>0</v>
      </c>
      <c r="X37" s="65">
        <v>0.79</v>
      </c>
      <c r="Y37" s="39">
        <v>1</v>
      </c>
      <c r="Z37" s="40">
        <f>Y37*X37</f>
        <v>0.79</v>
      </c>
      <c r="AB37" s="65">
        <v>0.79</v>
      </c>
      <c r="AC37" s="39">
        <v>1</v>
      </c>
      <c r="AD37" s="40">
        <f>AC37*AB37</f>
        <v>0.79</v>
      </c>
      <c r="AF37" s="42">
        <f t="shared" si="1"/>
        <v>0</v>
      </c>
      <c r="AG37" s="45">
        <f t="shared" si="2"/>
        <v>0</v>
      </c>
      <c r="AI37" s="42">
        <f t="shared" si="27"/>
        <v>0</v>
      </c>
      <c r="AJ37" s="45">
        <f t="shared" si="7"/>
        <v>0</v>
      </c>
      <c r="AL37" s="65">
        <v>0.79</v>
      </c>
      <c r="AM37" s="39">
        <v>1</v>
      </c>
      <c r="AN37" s="40">
        <f>AM37*AL37</f>
        <v>0.79</v>
      </c>
      <c r="AP37" s="42">
        <f t="shared" si="8"/>
        <v>0</v>
      </c>
      <c r="AQ37" s="45">
        <f t="shared" si="3"/>
        <v>0</v>
      </c>
      <c r="AS37" s="42">
        <f t="shared" si="28"/>
        <v>0</v>
      </c>
      <c r="AT37" s="45">
        <f t="shared" si="18"/>
        <v>0</v>
      </c>
      <c r="AX37" s="65">
        <v>0.79</v>
      </c>
      <c r="AY37" s="39">
        <v>1</v>
      </c>
      <c r="AZ37" s="40">
        <v>0.79</v>
      </c>
      <c r="BB37" s="65">
        <v>0.79</v>
      </c>
      <c r="BC37" s="39">
        <v>1</v>
      </c>
      <c r="BD37" s="40">
        <v>0.79</v>
      </c>
    </row>
    <row r="38" spans="2:56" ht="25.5">
      <c r="B38" s="67" t="s">
        <v>51</v>
      </c>
      <c r="C38" s="68"/>
      <c r="D38" s="69"/>
      <c r="E38" s="68"/>
      <c r="F38" s="70"/>
      <c r="G38" s="71"/>
      <c r="H38" s="72">
        <f>SUM(H30:H37)+H29</f>
        <v>54.641559999999998</v>
      </c>
      <c r="I38" s="54"/>
      <c r="J38" s="71"/>
      <c r="K38" s="73"/>
      <c r="L38" s="72">
        <f>SUM(L30:L37)+L29</f>
        <v>54.641559999999998</v>
      </c>
      <c r="M38" s="54"/>
      <c r="N38" s="57">
        <f t="shared" ref="N38:N57" si="33">L38-H38</f>
        <v>0</v>
      </c>
      <c r="O38" s="58">
        <f t="shared" ref="O38:O57" si="34">IF((H38)=0,"",(N38/H38))</f>
        <v>0</v>
      </c>
      <c r="Q38" s="71"/>
      <c r="R38" s="73"/>
      <c r="S38" s="72">
        <f>SUM(S30:S37)+S29</f>
        <v>62.891730890427837</v>
      </c>
      <c r="T38" s="54"/>
      <c r="U38" s="57">
        <f t="shared" si="5"/>
        <v>8.2501708904278388</v>
      </c>
      <c r="V38" s="58">
        <f t="shared" si="0"/>
        <v>0.15098710378012339</v>
      </c>
      <c r="X38" s="71"/>
      <c r="Y38" s="73"/>
      <c r="Z38" s="72">
        <f>SUM(Z30:Z37)+Z29</f>
        <v>64.197359622566609</v>
      </c>
      <c r="AA38" s="54"/>
      <c r="AB38" s="71"/>
      <c r="AC38" s="73"/>
      <c r="AD38" s="72">
        <f>SUM(AD30:AD37)+AD29</f>
        <v>54.773372858768866</v>
      </c>
      <c r="AE38" s="54"/>
      <c r="AF38" s="57">
        <f t="shared" si="1"/>
        <v>-9.4239867637977426</v>
      </c>
      <c r="AG38" s="59">
        <f t="shared" si="2"/>
        <v>-0.14679710846682595</v>
      </c>
      <c r="AI38" s="57">
        <f t="shared" si="27"/>
        <v>-10.298358031658964</v>
      </c>
      <c r="AJ38" s="59">
        <f t="shared" si="7"/>
        <v>-0.18801759859143424</v>
      </c>
      <c r="AL38" s="71"/>
      <c r="AM38" s="73"/>
      <c r="AN38" s="72">
        <f>SUM(AN30:AN37)+AN29</f>
        <v>60.373372858768867</v>
      </c>
      <c r="AO38" s="54"/>
      <c r="AP38" s="57">
        <f t="shared" si="8"/>
        <v>5.6000000000000014</v>
      </c>
      <c r="AQ38" s="59">
        <f t="shared" si="3"/>
        <v>0.10223945884142276</v>
      </c>
      <c r="AS38" s="57">
        <f t="shared" si="28"/>
        <v>-6.2683580316589556</v>
      </c>
      <c r="AT38" s="59">
        <f t="shared" si="18"/>
        <v>-0.10382653369926001</v>
      </c>
      <c r="AX38" s="71"/>
      <c r="AY38" s="73"/>
      <c r="AZ38" s="72">
        <v>65.07173089042783</v>
      </c>
      <c r="BA38" s="54"/>
      <c r="BB38" s="71"/>
      <c r="BC38" s="73"/>
      <c r="BD38" s="72">
        <v>66.641730890427823</v>
      </c>
    </row>
    <row r="39" spans="2:56" s="35" customFormat="1">
      <c r="B39" s="35" t="s">
        <v>52</v>
      </c>
      <c r="D39" s="36" t="s">
        <v>39</v>
      </c>
      <c r="E39" s="37"/>
      <c r="F39" s="38">
        <v>6.7999999999999996E-3</v>
      </c>
      <c r="G39" s="74">
        <f>$D$19*(1+F66)</f>
        <v>2086</v>
      </c>
      <c r="H39" s="40">
        <f>G39*F39</f>
        <v>14.184799999999999</v>
      </c>
      <c r="J39" s="38">
        <f>F39</f>
        <v>6.7999999999999996E-3</v>
      </c>
      <c r="K39" s="74">
        <f>$D$19*(1+J66)</f>
        <v>2086</v>
      </c>
      <c r="L39" s="40">
        <f>K39*J39</f>
        <v>14.184799999999999</v>
      </c>
      <c r="N39" s="42">
        <f t="shared" si="33"/>
        <v>0</v>
      </c>
      <c r="O39" s="43">
        <f t="shared" si="34"/>
        <v>0</v>
      </c>
      <c r="Q39" s="38">
        <v>6.8999999999999999E-3</v>
      </c>
      <c r="R39" s="74">
        <f>$D$19*(1+Q66)</f>
        <v>2097.2976641970472</v>
      </c>
      <c r="S39" s="40">
        <f>R39*Q39</f>
        <v>14.471353882959626</v>
      </c>
      <c r="U39" s="42">
        <f t="shared" si="5"/>
        <v>0.2865538829596268</v>
      </c>
      <c r="V39" s="43">
        <f t="shared" si="0"/>
        <v>2.0201475026762932E-2</v>
      </c>
      <c r="X39" s="38">
        <v>6.8999999999999999E-3</v>
      </c>
      <c r="Y39" s="74">
        <f>$D$19*(1+X66)</f>
        <v>2097.2976641970472</v>
      </c>
      <c r="Z39" s="40">
        <f>Y39*X39</f>
        <v>14.471353882959626</v>
      </c>
      <c r="AB39" s="38">
        <v>7.0000000000000001E-3</v>
      </c>
      <c r="AC39" s="74">
        <f>$D$19*(1+AB66)</f>
        <v>2071.8000000000002</v>
      </c>
      <c r="AD39" s="40">
        <f>AC39*AB39</f>
        <v>14.502600000000001</v>
      </c>
      <c r="AF39" s="42">
        <f t="shared" si="1"/>
        <v>3.1246117040375054E-2</v>
      </c>
      <c r="AG39" s="45">
        <f t="shared" si="2"/>
        <v>2.1591702679020323E-3</v>
      </c>
      <c r="AI39" s="42">
        <f t="shared" si="27"/>
        <v>-0.58554580943177648</v>
      </c>
      <c r="AJ39" s="45">
        <f t="shared" si="7"/>
        <v>-4.0375229919585205E-2</v>
      </c>
      <c r="AL39" s="38">
        <v>7.1000000000000004E-3</v>
      </c>
      <c r="AM39" s="74">
        <f>$D$19*(1+AL66)</f>
        <v>2071.8000000000002</v>
      </c>
      <c r="AN39" s="40">
        <f>AM39*AL39</f>
        <v>14.709780000000002</v>
      </c>
      <c r="AP39" s="42">
        <f t="shared" si="8"/>
        <v>0.20718000000000103</v>
      </c>
      <c r="AQ39" s="45">
        <f t="shared" si="3"/>
        <v>1.4285714285714356E-2</v>
      </c>
      <c r="AS39" s="42">
        <f>AN39-BD39</f>
        <v>-0.37836580943177545</v>
      </c>
      <c r="AT39" s="45">
        <f t="shared" si="18"/>
        <v>-2.5722057667196613E-2</v>
      </c>
      <c r="AX39" s="38">
        <v>7.1940888825660762E-3</v>
      </c>
      <c r="AY39" s="74">
        <v>2097.2976641970472</v>
      </c>
      <c r="AZ39" s="40">
        <v>15.088145809431778</v>
      </c>
      <c r="BB39" s="38">
        <v>7.1940888825660762E-3</v>
      </c>
      <c r="BC39" s="74">
        <v>2097.2976641970472</v>
      </c>
      <c r="BD39" s="40">
        <v>15.088145809431778</v>
      </c>
    </row>
    <row r="40" spans="2:56" s="35" customFormat="1" ht="25.5">
      <c r="B40" s="75" t="s">
        <v>53</v>
      </c>
      <c r="D40" s="36" t="s">
        <v>39</v>
      </c>
      <c r="E40" s="37"/>
      <c r="F40" s="38">
        <v>5.1999999999999998E-3</v>
      </c>
      <c r="G40" s="74">
        <f>G39</f>
        <v>2086</v>
      </c>
      <c r="H40" s="40">
        <f>G40*F40</f>
        <v>10.847199999999999</v>
      </c>
      <c r="J40" s="38">
        <f>F40</f>
        <v>5.1999999999999998E-3</v>
      </c>
      <c r="K40" s="74">
        <f>K39</f>
        <v>2086</v>
      </c>
      <c r="L40" s="40">
        <f>K40*J40</f>
        <v>10.847199999999999</v>
      </c>
      <c r="N40" s="42">
        <f t="shared" si="33"/>
        <v>0</v>
      </c>
      <c r="O40" s="43">
        <f t="shared" si="34"/>
        <v>0</v>
      </c>
      <c r="Q40" s="38">
        <v>5.6502680734270023E-3</v>
      </c>
      <c r="R40" s="74">
        <f>R39</f>
        <v>2097.2976641970472</v>
      </c>
      <c r="S40" s="40">
        <f>R40*Q40</f>
        <v>11.850294032485602</v>
      </c>
      <c r="U40" s="42">
        <f t="shared" si="5"/>
        <v>1.0030940324856026</v>
      </c>
      <c r="V40" s="43">
        <f t="shared" si="0"/>
        <v>9.2474927399292223E-2</v>
      </c>
      <c r="X40" s="38">
        <v>5.6502680734270023E-3</v>
      </c>
      <c r="Y40" s="74">
        <f>Y39</f>
        <v>2097.2976641970472</v>
      </c>
      <c r="Z40" s="40">
        <f>Y40*X40</f>
        <v>11.850294032485602</v>
      </c>
      <c r="AB40" s="38">
        <v>6.3E-3</v>
      </c>
      <c r="AC40" s="74">
        <f>AC39</f>
        <v>2071.8000000000002</v>
      </c>
      <c r="AD40" s="40">
        <f>AC40*AB40</f>
        <v>13.052340000000001</v>
      </c>
      <c r="AF40" s="42">
        <f t="shared" si="1"/>
        <v>1.2020459675143993</v>
      </c>
      <c r="AG40" s="45">
        <f t="shared" si="2"/>
        <v>0.10143596135413949</v>
      </c>
      <c r="AI40" s="42">
        <f t="shared" si="27"/>
        <v>1.2020459675143993</v>
      </c>
      <c r="AJ40" s="45">
        <f t="shared" si="7"/>
        <v>9.2094288649728642E-2</v>
      </c>
      <c r="AL40" s="38">
        <v>6.4000000000000003E-3</v>
      </c>
      <c r="AM40" s="74">
        <f>AM39</f>
        <v>2071.8000000000002</v>
      </c>
      <c r="AN40" s="40">
        <f>AM40*AL40</f>
        <v>13.259520000000002</v>
      </c>
      <c r="AP40" s="42">
        <f t="shared" si="8"/>
        <v>0.20718000000000103</v>
      </c>
      <c r="AQ40" s="45">
        <f t="shared" si="3"/>
        <v>1.5873015873015952E-2</v>
      </c>
      <c r="AS40" s="42">
        <f>AN40-BD40</f>
        <v>1.4092259675144003</v>
      </c>
      <c r="AT40" s="45">
        <f t="shared" si="18"/>
        <v>0.1062803153895767</v>
      </c>
      <c r="AX40" s="38">
        <v>5.6502680734270023E-3</v>
      </c>
      <c r="AY40" s="74">
        <v>2097.2976641970472</v>
      </c>
      <c r="AZ40" s="40">
        <v>11.850294032485602</v>
      </c>
      <c r="BB40" s="38">
        <v>5.6502680734270023E-3</v>
      </c>
      <c r="BC40" s="74">
        <v>2097.2976641970472</v>
      </c>
      <c r="BD40" s="40">
        <v>11.850294032485602</v>
      </c>
    </row>
    <row r="41" spans="2:56" ht="25.5">
      <c r="B41" s="67" t="s">
        <v>54</v>
      </c>
      <c r="C41" s="49"/>
      <c r="D41" s="77"/>
      <c r="E41" s="49"/>
      <c r="F41" s="78"/>
      <c r="G41" s="71"/>
      <c r="H41" s="72">
        <f>SUM(H38:H40)</f>
        <v>79.673559999999995</v>
      </c>
      <c r="I41" s="79"/>
      <c r="J41" s="80"/>
      <c r="K41" s="71"/>
      <c r="L41" s="72">
        <f>SUM(L38:L40)</f>
        <v>79.673559999999995</v>
      </c>
      <c r="M41" s="79"/>
      <c r="N41" s="57">
        <f t="shared" si="33"/>
        <v>0</v>
      </c>
      <c r="O41" s="58">
        <f>IF((H41)=0,"",(N41/H41))</f>
        <v>0</v>
      </c>
      <c r="Q41" s="80"/>
      <c r="R41" s="71"/>
      <c r="S41" s="72">
        <f>SUM(S38:S40)</f>
        <v>89.213378805873077</v>
      </c>
      <c r="T41" s="79"/>
      <c r="U41" s="57">
        <f t="shared" si="5"/>
        <v>9.5398188058730824</v>
      </c>
      <c r="V41" s="58">
        <f t="shared" si="0"/>
        <v>0.11973631912359738</v>
      </c>
      <c r="X41" s="80"/>
      <c r="Y41" s="71"/>
      <c r="Z41" s="72">
        <f>SUM(Z38:Z40)</f>
        <v>90.519007538011834</v>
      </c>
      <c r="AA41" s="79"/>
      <c r="AB41" s="80"/>
      <c r="AC41" s="71"/>
      <c r="AD41" s="72">
        <f>SUM(AD38:AD40)</f>
        <v>82.328312858768868</v>
      </c>
      <c r="AE41" s="79"/>
      <c r="AF41" s="57">
        <f t="shared" si="1"/>
        <v>-8.1906946792429665</v>
      </c>
      <c r="AG41" s="59">
        <f t="shared" si="2"/>
        <v>-9.0485909004287643E-2</v>
      </c>
      <c r="AI41" s="57">
        <f t="shared" si="27"/>
        <v>-9.6818578735763481</v>
      </c>
      <c r="AJ41" s="59">
        <f t="shared" si="7"/>
        <v>-0.11760058644934474</v>
      </c>
      <c r="AL41" s="80"/>
      <c r="AM41" s="71"/>
      <c r="AN41" s="72">
        <f>SUM(AN38:AN40)</f>
        <v>88.342672858768879</v>
      </c>
      <c r="AO41" s="79"/>
      <c r="AP41" s="57">
        <f t="shared" si="8"/>
        <v>6.0143600000000106</v>
      </c>
      <c r="AQ41" s="59">
        <f t="shared" si="3"/>
        <v>7.3053361488379084E-2</v>
      </c>
      <c r="AS41" s="57">
        <f>AN41-BD41</f>
        <v>-5.2374978735763307</v>
      </c>
      <c r="AT41" s="59">
        <f t="shared" si="18"/>
        <v>-5.9286160403470942E-2</v>
      </c>
      <c r="AX41" s="80"/>
      <c r="AY41" s="71"/>
      <c r="AZ41" s="72">
        <v>92.010170732345216</v>
      </c>
      <c r="BA41" s="79"/>
      <c r="BB41" s="80"/>
      <c r="BC41" s="71"/>
      <c r="BD41" s="72">
        <v>93.580170732345209</v>
      </c>
    </row>
    <row r="42" spans="2:56" s="35" customFormat="1" ht="25.5">
      <c r="B42" s="75" t="s">
        <v>55</v>
      </c>
      <c r="D42" s="36" t="s">
        <v>39</v>
      </c>
      <c r="E42" s="37"/>
      <c r="F42" s="82">
        <v>4.4000000000000003E-3</v>
      </c>
      <c r="G42" s="74">
        <f>G40</f>
        <v>2086</v>
      </c>
      <c r="H42" s="83">
        <f t="shared" ref="H42:H49" si="35">G42*F42</f>
        <v>9.1783999999999999</v>
      </c>
      <c r="J42" s="82">
        <v>4.4000000000000003E-3</v>
      </c>
      <c r="K42" s="74">
        <f>K40</f>
        <v>2086</v>
      </c>
      <c r="L42" s="83">
        <f t="shared" ref="L42:L49" si="36">K42*J42</f>
        <v>9.1783999999999999</v>
      </c>
      <c r="N42" s="42">
        <f t="shared" si="33"/>
        <v>0</v>
      </c>
      <c r="O42" s="84">
        <f t="shared" si="34"/>
        <v>0</v>
      </c>
      <c r="Q42" s="82">
        <v>3.5999999999999999E-3</v>
      </c>
      <c r="R42" s="74">
        <f>R40</f>
        <v>2097.2976641970472</v>
      </c>
      <c r="S42" s="83">
        <f t="shared" ref="S42:S49" si="37">R42*Q42</f>
        <v>7.5502715911093699</v>
      </c>
      <c r="U42" s="42">
        <f t="shared" si="5"/>
        <v>-1.62812840889063</v>
      </c>
      <c r="V42" s="84">
        <f t="shared" si="0"/>
        <v>-0.17738695294284734</v>
      </c>
      <c r="X42" s="82">
        <v>3.5999999999999999E-3</v>
      </c>
      <c r="Y42" s="74">
        <f>Y40</f>
        <v>2097.2976641970472</v>
      </c>
      <c r="Z42" s="83">
        <f t="shared" ref="Z42:Z49" si="38">Y42*X42</f>
        <v>7.5502715911093699</v>
      </c>
      <c r="AB42" s="82">
        <f>0.0032+0.0004</f>
        <v>3.6000000000000003E-3</v>
      </c>
      <c r="AC42" s="74">
        <f>AC40</f>
        <v>2071.8000000000002</v>
      </c>
      <c r="AD42" s="83">
        <f t="shared" ref="AD42:AD49" si="39">AC42*AB42</f>
        <v>7.4584800000000016</v>
      </c>
      <c r="AF42" s="42">
        <f t="shared" si="1"/>
        <v>-9.1791591109368298E-2</v>
      </c>
      <c r="AG42" s="85">
        <f t="shared" si="2"/>
        <v>-1.2157389307353546E-2</v>
      </c>
      <c r="AI42" s="42">
        <f t="shared" si="27"/>
        <v>-9.1791591109368298E-2</v>
      </c>
      <c r="AJ42" s="85">
        <f t="shared" si="7"/>
        <v>-1.2307010424291314E-2</v>
      </c>
      <c r="AL42" s="82">
        <f>0.0032+0.0004</f>
        <v>3.6000000000000003E-3</v>
      </c>
      <c r="AM42" s="74">
        <f>AM40</f>
        <v>2071.8000000000002</v>
      </c>
      <c r="AN42" s="83">
        <f t="shared" ref="AN42:AN49" si="40">AM42*AL42</f>
        <v>7.4584800000000016</v>
      </c>
      <c r="AP42" s="42">
        <f t="shared" si="8"/>
        <v>0</v>
      </c>
      <c r="AQ42" s="85">
        <f t="shared" si="3"/>
        <v>0</v>
      </c>
      <c r="AS42" s="42">
        <f>AN42-BD42</f>
        <v>-9.1791591109368298E-2</v>
      </c>
      <c r="AT42" s="85">
        <f t="shared" si="18"/>
        <v>-1.2307010424291314E-2</v>
      </c>
      <c r="AX42" s="82">
        <v>3.5999999999999999E-3</v>
      </c>
      <c r="AY42" s="74">
        <v>2097.2976641970472</v>
      </c>
      <c r="AZ42" s="83">
        <v>7.5502715911093699</v>
      </c>
      <c r="BB42" s="82">
        <v>3.5999999999999999E-3</v>
      </c>
      <c r="BC42" s="74">
        <v>2097.2976641970472</v>
      </c>
      <c r="BD42" s="83">
        <v>7.5502715911093699</v>
      </c>
    </row>
    <row r="43" spans="2:56" s="35" customFormat="1" ht="25.5">
      <c r="B43" s="75" t="s">
        <v>56</v>
      </c>
      <c r="D43" s="36" t="s">
        <v>39</v>
      </c>
      <c r="E43" s="37"/>
      <c r="F43" s="82">
        <v>1.2999999999999999E-3</v>
      </c>
      <c r="G43" s="74">
        <f>G40</f>
        <v>2086</v>
      </c>
      <c r="H43" s="83">
        <f t="shared" si="35"/>
        <v>2.7117999999999998</v>
      </c>
      <c r="J43" s="82">
        <v>1.2999999999999999E-3</v>
      </c>
      <c r="K43" s="74">
        <f>K40</f>
        <v>2086</v>
      </c>
      <c r="L43" s="83">
        <f t="shared" si="36"/>
        <v>2.7117999999999998</v>
      </c>
      <c r="N43" s="42">
        <f t="shared" si="33"/>
        <v>0</v>
      </c>
      <c r="O43" s="84">
        <f t="shared" si="34"/>
        <v>0</v>
      </c>
      <c r="Q43" s="82">
        <v>1.2999999999999999E-3</v>
      </c>
      <c r="R43" s="74">
        <f>R40</f>
        <v>2097.2976641970472</v>
      </c>
      <c r="S43" s="83">
        <f t="shared" si="37"/>
        <v>2.726486963456161</v>
      </c>
      <c r="U43" s="42">
        <f t="shared" si="5"/>
        <v>1.4686963456161273E-2</v>
      </c>
      <c r="V43" s="84">
        <f t="shared" si="0"/>
        <v>5.4159464031865454E-3</v>
      </c>
      <c r="X43" s="82">
        <v>1.2999999999999999E-3</v>
      </c>
      <c r="Y43" s="74">
        <f>Y40</f>
        <v>2097.2976641970472</v>
      </c>
      <c r="Z43" s="83">
        <f t="shared" si="38"/>
        <v>2.726486963456161</v>
      </c>
      <c r="AB43" s="82">
        <v>2.9999999999999997E-4</v>
      </c>
      <c r="AC43" s="74">
        <f>AC40</f>
        <v>2071.8000000000002</v>
      </c>
      <c r="AD43" s="83">
        <f t="shared" si="39"/>
        <v>0.62153999999999998</v>
      </c>
      <c r="AF43" s="42">
        <f t="shared" si="1"/>
        <v>-2.1049469634561611</v>
      </c>
      <c r="AG43" s="85">
        <f t="shared" si="2"/>
        <v>-0.77203632060938931</v>
      </c>
      <c r="AI43" s="42">
        <f t="shared" si="27"/>
        <v>-2.1049469634561611</v>
      </c>
      <c r="AJ43" s="85">
        <f t="shared" si="7"/>
        <v>-3.386663711838596</v>
      </c>
      <c r="AL43" s="82">
        <v>2.9999999999999997E-4</v>
      </c>
      <c r="AM43" s="74">
        <f>AM40</f>
        <v>2071.8000000000002</v>
      </c>
      <c r="AN43" s="83">
        <f t="shared" si="40"/>
        <v>0.62153999999999998</v>
      </c>
      <c r="AP43" s="42">
        <f t="shared" si="8"/>
        <v>0</v>
      </c>
      <c r="AQ43" s="85">
        <f t="shared" si="3"/>
        <v>0</v>
      </c>
      <c r="AS43" s="42">
        <f>AN43-BD43</f>
        <v>-2.1049469634561611</v>
      </c>
      <c r="AT43" s="85">
        <f t="shared" si="18"/>
        <v>-3.386663711838596</v>
      </c>
      <c r="AX43" s="82">
        <v>1.2999999999999999E-3</v>
      </c>
      <c r="AY43" s="74">
        <v>2097.2976641970472</v>
      </c>
      <c r="AZ43" s="83">
        <v>2.726486963456161</v>
      </c>
      <c r="BB43" s="82">
        <v>1.2999999999999999E-3</v>
      </c>
      <c r="BC43" s="74">
        <v>2097.2976641970472</v>
      </c>
      <c r="BD43" s="83">
        <v>2.726486963456161</v>
      </c>
    </row>
    <row r="44" spans="2:56" s="35" customFormat="1" ht="26.25" customHeight="1">
      <c r="B44" s="75" t="str">
        <f>'App.2-W_(Resi)'!B44</f>
        <v>Ontario Electricity Support Program (OESP)</v>
      </c>
      <c r="D44" s="36" t="s">
        <v>39</v>
      </c>
      <c r="E44" s="37"/>
      <c r="F44" s="82"/>
      <c r="G44" s="74"/>
      <c r="H44" s="83"/>
      <c r="J44" s="82"/>
      <c r="K44" s="76"/>
      <c r="L44" s="83"/>
      <c r="N44" s="42"/>
      <c r="O44" s="84"/>
      <c r="Q44" s="82">
        <v>1.1000000000000001E-3</v>
      </c>
      <c r="R44" s="74">
        <f>R43</f>
        <v>2097.2976641970472</v>
      </c>
      <c r="S44" s="83">
        <f t="shared" si="37"/>
        <v>2.3070274306167522</v>
      </c>
      <c r="U44" s="42">
        <f t="shared" si="5"/>
        <v>2.3070274306167522</v>
      </c>
      <c r="V44" s="84" t="str">
        <f>IF((L44)=0,"",(U44/L44))</f>
        <v/>
      </c>
      <c r="X44" s="82">
        <v>1.1000000000000001E-3</v>
      </c>
      <c r="Y44" s="74">
        <f>Y43</f>
        <v>2097.2976641970472</v>
      </c>
      <c r="Z44" s="83">
        <f t="shared" si="38"/>
        <v>2.3070274306167522</v>
      </c>
      <c r="AB44" s="82">
        <v>0</v>
      </c>
      <c r="AC44" s="74">
        <f>AC43</f>
        <v>2071.8000000000002</v>
      </c>
      <c r="AD44" s="83">
        <f t="shared" si="39"/>
        <v>0</v>
      </c>
      <c r="AF44" s="42">
        <f t="shared" si="1"/>
        <v>-2.3070274306167522</v>
      </c>
      <c r="AG44" s="85">
        <f t="shared" si="2"/>
        <v>-1</v>
      </c>
      <c r="AI44" s="42">
        <f t="shared" si="27"/>
        <v>-2.3070274306167522</v>
      </c>
      <c r="AJ44" s="85" t="str">
        <f t="shared" si="7"/>
        <v/>
      </c>
      <c r="AL44" s="82">
        <v>0</v>
      </c>
      <c r="AM44" s="74">
        <f>AM43</f>
        <v>2071.8000000000002</v>
      </c>
      <c r="AN44" s="83">
        <f t="shared" si="40"/>
        <v>0</v>
      </c>
      <c r="AP44" s="42">
        <f t="shared" si="8"/>
        <v>0</v>
      </c>
      <c r="AQ44" s="85" t="str">
        <f t="shared" si="3"/>
        <v/>
      </c>
      <c r="AS44" s="42">
        <f t="shared" ref="AS44:AS51" si="41">AN44-BD44</f>
        <v>-2.3070274306167522</v>
      </c>
      <c r="AT44" s="85" t="str">
        <f t="shared" si="18"/>
        <v/>
      </c>
      <c r="AX44" s="82">
        <v>1.1000000000000001E-3</v>
      </c>
      <c r="AY44" s="74">
        <v>2097.2976641970472</v>
      </c>
      <c r="AZ44" s="83">
        <v>2.3070274306167522</v>
      </c>
      <c r="BB44" s="82">
        <v>1.1000000000000001E-3</v>
      </c>
      <c r="BC44" s="74">
        <v>2097.2976641970472</v>
      </c>
      <c r="BD44" s="83">
        <v>2.3070274306167522</v>
      </c>
    </row>
    <row r="45" spans="2:56" s="35" customFormat="1">
      <c r="B45" s="35" t="s">
        <v>58</v>
      </c>
      <c r="D45" s="36" t="s">
        <v>36</v>
      </c>
      <c r="E45" s="37"/>
      <c r="F45" s="82">
        <v>0.25</v>
      </c>
      <c r="G45" s="39">
        <v>1</v>
      </c>
      <c r="H45" s="83">
        <f t="shared" si="35"/>
        <v>0.25</v>
      </c>
      <c r="J45" s="82">
        <v>0.25</v>
      </c>
      <c r="K45" s="41">
        <f>$G45</f>
        <v>1</v>
      </c>
      <c r="L45" s="83">
        <f t="shared" si="36"/>
        <v>0.25</v>
      </c>
      <c r="N45" s="42">
        <f t="shared" si="33"/>
        <v>0</v>
      </c>
      <c r="O45" s="84">
        <f t="shared" si="34"/>
        <v>0</v>
      </c>
      <c r="Q45" s="82">
        <v>0.25</v>
      </c>
      <c r="R45" s="41">
        <f>$G45</f>
        <v>1</v>
      </c>
      <c r="S45" s="83">
        <f t="shared" si="37"/>
        <v>0.25</v>
      </c>
      <c r="U45" s="42">
        <f t="shared" si="5"/>
        <v>0</v>
      </c>
      <c r="V45" s="84">
        <f t="shared" si="0"/>
        <v>0</v>
      </c>
      <c r="X45" s="82">
        <v>0.25</v>
      </c>
      <c r="Y45" s="41">
        <f>$G45</f>
        <v>1</v>
      </c>
      <c r="Z45" s="83">
        <f t="shared" si="38"/>
        <v>0.25</v>
      </c>
      <c r="AB45" s="82">
        <v>0.25</v>
      </c>
      <c r="AC45" s="41">
        <f>$G45</f>
        <v>1</v>
      </c>
      <c r="AD45" s="83">
        <f t="shared" si="39"/>
        <v>0.25</v>
      </c>
      <c r="AF45" s="42">
        <f t="shared" si="1"/>
        <v>0</v>
      </c>
      <c r="AG45" s="85">
        <f t="shared" si="2"/>
        <v>0</v>
      </c>
      <c r="AI45" s="42">
        <f t="shared" si="27"/>
        <v>0</v>
      </c>
      <c r="AJ45" s="85">
        <f t="shared" si="7"/>
        <v>0</v>
      </c>
      <c r="AL45" s="82">
        <v>0.25</v>
      </c>
      <c r="AM45" s="41">
        <f>$G45</f>
        <v>1</v>
      </c>
      <c r="AN45" s="83">
        <f t="shared" si="40"/>
        <v>0.25</v>
      </c>
      <c r="AP45" s="42">
        <f t="shared" si="8"/>
        <v>0</v>
      </c>
      <c r="AQ45" s="85">
        <f t="shared" si="3"/>
        <v>0</v>
      </c>
      <c r="AS45" s="42">
        <f t="shared" si="41"/>
        <v>0</v>
      </c>
      <c r="AT45" s="85">
        <f t="shared" si="18"/>
        <v>0</v>
      </c>
      <c r="AX45" s="82">
        <v>0.25</v>
      </c>
      <c r="AY45" s="41">
        <v>1</v>
      </c>
      <c r="AZ45" s="83">
        <v>0.25</v>
      </c>
      <c r="BB45" s="82">
        <v>0.25</v>
      </c>
      <c r="BC45" s="41">
        <v>1</v>
      </c>
      <c r="BD45" s="83">
        <v>0.25</v>
      </c>
    </row>
    <row r="46" spans="2:56" s="35" customFormat="1">
      <c r="B46" s="35" t="s">
        <v>59</v>
      </c>
      <c r="D46" s="36" t="s">
        <v>39</v>
      </c>
      <c r="E46" s="37"/>
      <c r="F46" s="82">
        <v>7.0000000000000001E-3</v>
      </c>
      <c r="G46" s="87">
        <f>$D$19</f>
        <v>2000</v>
      </c>
      <c r="H46" s="83">
        <f t="shared" si="35"/>
        <v>14</v>
      </c>
      <c r="J46" s="82">
        <f>$F46</f>
        <v>7.0000000000000001E-3</v>
      </c>
      <c r="K46" s="88">
        <f t="shared" ref="K46:K51" si="42">$G46</f>
        <v>2000</v>
      </c>
      <c r="L46" s="83">
        <f t="shared" si="36"/>
        <v>14</v>
      </c>
      <c r="N46" s="42">
        <f t="shared" si="33"/>
        <v>0</v>
      </c>
      <c r="O46" s="84">
        <f t="shared" si="34"/>
        <v>0</v>
      </c>
      <c r="Q46" s="82">
        <f>$F46</f>
        <v>7.0000000000000001E-3</v>
      </c>
      <c r="R46" s="88">
        <f t="shared" ref="R46:R51" si="43">$G46</f>
        <v>2000</v>
      </c>
      <c r="S46" s="83">
        <f t="shared" si="37"/>
        <v>14</v>
      </c>
      <c r="U46" s="42">
        <f t="shared" si="5"/>
        <v>0</v>
      </c>
      <c r="V46" s="84">
        <f t="shared" si="0"/>
        <v>0</v>
      </c>
      <c r="X46" s="82">
        <f>$F46</f>
        <v>7.0000000000000001E-3</v>
      </c>
      <c r="Y46" s="88">
        <f t="shared" ref="Y46:Y51" si="44">$G46</f>
        <v>2000</v>
      </c>
      <c r="Z46" s="83">
        <f t="shared" si="38"/>
        <v>14</v>
      </c>
      <c r="AB46" s="82">
        <v>0</v>
      </c>
      <c r="AC46" s="88">
        <f t="shared" ref="AC46:AC51" si="45">$G46</f>
        <v>2000</v>
      </c>
      <c r="AD46" s="83">
        <f t="shared" si="39"/>
        <v>0</v>
      </c>
      <c r="AF46" s="42">
        <f t="shared" si="1"/>
        <v>-14</v>
      </c>
      <c r="AG46" s="85">
        <f t="shared" si="2"/>
        <v>-1</v>
      </c>
      <c r="AI46" s="42">
        <f t="shared" si="27"/>
        <v>-14</v>
      </c>
      <c r="AJ46" s="85" t="str">
        <f t="shared" si="7"/>
        <v/>
      </c>
      <c r="AL46" s="82">
        <v>0</v>
      </c>
      <c r="AM46" s="88">
        <f t="shared" ref="AM46:AM51" si="46">$G46</f>
        <v>2000</v>
      </c>
      <c r="AN46" s="83">
        <f t="shared" si="40"/>
        <v>0</v>
      </c>
      <c r="AP46" s="42">
        <f t="shared" si="8"/>
        <v>0</v>
      </c>
      <c r="AQ46" s="85" t="str">
        <f t="shared" si="3"/>
        <v/>
      </c>
      <c r="AS46" s="42">
        <f t="shared" si="41"/>
        <v>-14</v>
      </c>
      <c r="AT46" s="85" t="str">
        <f t="shared" si="18"/>
        <v/>
      </c>
      <c r="AX46" s="82">
        <v>7.0000000000000001E-3</v>
      </c>
      <c r="AY46" s="88">
        <v>2000</v>
      </c>
      <c r="AZ46" s="83">
        <v>14</v>
      </c>
      <c r="BB46" s="82">
        <v>7.0000000000000001E-3</v>
      </c>
      <c r="BC46" s="88">
        <v>2000</v>
      </c>
      <c r="BD46" s="83">
        <v>14</v>
      </c>
    </row>
    <row r="47" spans="2:56" s="35" customFormat="1">
      <c r="B47" s="64" t="s">
        <v>60</v>
      </c>
      <c r="D47" s="36" t="s">
        <v>39</v>
      </c>
      <c r="E47" s="37"/>
      <c r="F47" s="89">
        <v>7.4999999999999997E-2</v>
      </c>
      <c r="G47" s="90">
        <f>0.64*$D$19</f>
        <v>1280</v>
      </c>
      <c r="H47" s="83">
        <f t="shared" si="35"/>
        <v>96</v>
      </c>
      <c r="J47" s="82">
        <f t="shared" ref="J47:J51" si="47">$F47</f>
        <v>7.4999999999999997E-2</v>
      </c>
      <c r="K47" s="90">
        <f t="shared" si="42"/>
        <v>1280</v>
      </c>
      <c r="L47" s="83">
        <f t="shared" si="36"/>
        <v>96</v>
      </c>
      <c r="N47" s="42">
        <f t="shared" si="33"/>
        <v>0</v>
      </c>
      <c r="O47" s="84">
        <f t="shared" si="34"/>
        <v>0</v>
      </c>
      <c r="Q47" s="82">
        <f t="shared" ref="Q47:Q51" si="48">$F47</f>
        <v>7.4999999999999997E-2</v>
      </c>
      <c r="R47" s="90">
        <f t="shared" si="43"/>
        <v>1280</v>
      </c>
      <c r="S47" s="83">
        <f t="shared" si="37"/>
        <v>96</v>
      </c>
      <c r="U47" s="42">
        <f t="shared" si="5"/>
        <v>0</v>
      </c>
      <c r="V47" s="84">
        <f t="shared" si="0"/>
        <v>0</v>
      </c>
      <c r="X47" s="82">
        <f>'App.2-W_(Resi)'!X47</f>
        <v>8.6999999999999994E-2</v>
      </c>
      <c r="Y47" s="90">
        <f t="shared" si="44"/>
        <v>1280</v>
      </c>
      <c r="Z47" s="83">
        <f t="shared" si="38"/>
        <v>111.35999999999999</v>
      </c>
      <c r="AB47" s="82">
        <f>'App.2-W_(Resi)'!AB47</f>
        <v>7.6999999999999999E-2</v>
      </c>
      <c r="AC47" s="90">
        <f t="shared" si="45"/>
        <v>1280</v>
      </c>
      <c r="AD47" s="83">
        <f t="shared" si="39"/>
        <v>98.56</v>
      </c>
      <c r="AF47" s="42">
        <f t="shared" si="1"/>
        <v>-12.799999999999983</v>
      </c>
      <c r="AG47" s="85">
        <f t="shared" si="2"/>
        <v>-0.11494252873563204</v>
      </c>
      <c r="AI47" s="42">
        <f t="shared" si="27"/>
        <v>2.5600000000000023</v>
      </c>
      <c r="AJ47" s="85">
        <f t="shared" si="7"/>
        <v>2.5974025974025997E-2</v>
      </c>
      <c r="AL47" s="82">
        <f>AB47</f>
        <v>7.6999999999999999E-2</v>
      </c>
      <c r="AM47" s="90">
        <f t="shared" si="46"/>
        <v>1280</v>
      </c>
      <c r="AN47" s="83">
        <f t="shared" si="40"/>
        <v>98.56</v>
      </c>
      <c r="AP47" s="42">
        <f t="shared" si="8"/>
        <v>0</v>
      </c>
      <c r="AQ47" s="85">
        <f t="shared" si="3"/>
        <v>0</v>
      </c>
      <c r="AS47" s="42">
        <f t="shared" si="41"/>
        <v>2.5600000000000023</v>
      </c>
      <c r="AT47" s="85">
        <f t="shared" si="18"/>
        <v>2.5974025974025997E-2</v>
      </c>
      <c r="AX47" s="82">
        <v>7.4999999999999997E-2</v>
      </c>
      <c r="AY47" s="90">
        <v>1280</v>
      </c>
      <c r="AZ47" s="83">
        <v>96</v>
      </c>
      <c r="BB47" s="82">
        <v>7.4999999999999997E-2</v>
      </c>
      <c r="BC47" s="90">
        <v>1280</v>
      </c>
      <c r="BD47" s="83">
        <v>96</v>
      </c>
    </row>
    <row r="48" spans="2:56" s="35" customFormat="1">
      <c r="B48" s="64" t="s">
        <v>61</v>
      </c>
      <c r="D48" s="36" t="s">
        <v>39</v>
      </c>
      <c r="E48" s="37"/>
      <c r="F48" s="89">
        <v>0.112</v>
      </c>
      <c r="G48" s="90">
        <f>0.18*$D$19</f>
        <v>360</v>
      </c>
      <c r="H48" s="83">
        <f t="shared" si="35"/>
        <v>40.32</v>
      </c>
      <c r="J48" s="82">
        <f t="shared" si="47"/>
        <v>0.112</v>
      </c>
      <c r="K48" s="90">
        <f t="shared" si="42"/>
        <v>360</v>
      </c>
      <c r="L48" s="83">
        <f t="shared" si="36"/>
        <v>40.32</v>
      </c>
      <c r="N48" s="42">
        <f t="shared" si="33"/>
        <v>0</v>
      </c>
      <c r="O48" s="84">
        <f t="shared" si="34"/>
        <v>0</v>
      </c>
      <c r="Q48" s="82">
        <f t="shared" si="48"/>
        <v>0.112</v>
      </c>
      <c r="R48" s="90">
        <f t="shared" si="43"/>
        <v>360</v>
      </c>
      <c r="S48" s="83">
        <f t="shared" si="37"/>
        <v>40.32</v>
      </c>
      <c r="U48" s="42">
        <f t="shared" si="5"/>
        <v>0</v>
      </c>
      <c r="V48" s="84">
        <f t="shared" si="0"/>
        <v>0</v>
      </c>
      <c r="X48" s="82">
        <f>'App.2-W_(Resi)'!X48</f>
        <v>0.13200000000000001</v>
      </c>
      <c r="Y48" s="90">
        <f t="shared" si="44"/>
        <v>360</v>
      </c>
      <c r="Z48" s="83">
        <f t="shared" si="38"/>
        <v>47.52</v>
      </c>
      <c r="AB48" s="82">
        <f>'App.2-W_(Resi)'!AB48</f>
        <v>0.113</v>
      </c>
      <c r="AC48" s="90">
        <f t="shared" si="45"/>
        <v>360</v>
      </c>
      <c r="AD48" s="83">
        <f t="shared" si="39"/>
        <v>40.68</v>
      </c>
      <c r="AF48" s="42">
        <f t="shared" si="1"/>
        <v>-6.8400000000000034</v>
      </c>
      <c r="AG48" s="85">
        <f t="shared" si="2"/>
        <v>-0.14393939393939401</v>
      </c>
      <c r="AI48" s="42">
        <f t="shared" si="27"/>
        <v>0.35999999999999943</v>
      </c>
      <c r="AJ48" s="85">
        <f t="shared" si="7"/>
        <v>8.8495575221238798E-3</v>
      </c>
      <c r="AL48" s="82">
        <f t="shared" ref="AL48:AL51" si="49">AB48</f>
        <v>0.113</v>
      </c>
      <c r="AM48" s="90">
        <f t="shared" si="46"/>
        <v>360</v>
      </c>
      <c r="AN48" s="83">
        <f t="shared" si="40"/>
        <v>40.68</v>
      </c>
      <c r="AP48" s="42">
        <f t="shared" si="8"/>
        <v>0</v>
      </c>
      <c r="AQ48" s="85">
        <f t="shared" si="3"/>
        <v>0</v>
      </c>
      <c r="AS48" s="42">
        <f t="shared" si="41"/>
        <v>0.35999999999999943</v>
      </c>
      <c r="AT48" s="85">
        <f t="shared" si="18"/>
        <v>8.8495575221238798E-3</v>
      </c>
      <c r="AX48" s="82">
        <v>0.112</v>
      </c>
      <c r="AY48" s="90">
        <v>360</v>
      </c>
      <c r="AZ48" s="83">
        <v>40.32</v>
      </c>
      <c r="BB48" s="82">
        <v>0.112</v>
      </c>
      <c r="BC48" s="90">
        <v>360</v>
      </c>
      <c r="BD48" s="83">
        <v>40.32</v>
      </c>
    </row>
    <row r="49" spans="2:56" s="35" customFormat="1" ht="13.5" thickBot="1">
      <c r="B49" s="64" t="s">
        <v>62</v>
      </c>
      <c r="D49" s="36" t="s">
        <v>39</v>
      </c>
      <c r="E49" s="37"/>
      <c r="F49" s="89">
        <v>0.13500000000000001</v>
      </c>
      <c r="G49" s="90">
        <f>0.18*$D$19</f>
        <v>360</v>
      </c>
      <c r="H49" s="83">
        <f t="shared" si="35"/>
        <v>48.6</v>
      </c>
      <c r="J49" s="82">
        <f t="shared" si="47"/>
        <v>0.13500000000000001</v>
      </c>
      <c r="K49" s="90">
        <f t="shared" si="42"/>
        <v>360</v>
      </c>
      <c r="L49" s="83">
        <f t="shared" si="36"/>
        <v>48.6</v>
      </c>
      <c r="N49" s="42">
        <f t="shared" si="33"/>
        <v>0</v>
      </c>
      <c r="O49" s="84">
        <f t="shared" si="34"/>
        <v>0</v>
      </c>
      <c r="Q49" s="82">
        <f t="shared" si="48"/>
        <v>0.13500000000000001</v>
      </c>
      <c r="R49" s="90">
        <f t="shared" si="43"/>
        <v>360</v>
      </c>
      <c r="S49" s="83">
        <f t="shared" si="37"/>
        <v>48.6</v>
      </c>
      <c r="U49" s="42">
        <f t="shared" si="5"/>
        <v>0</v>
      </c>
      <c r="V49" s="84">
        <f t="shared" si="0"/>
        <v>0</v>
      </c>
      <c r="X49" s="82">
        <f>'App.2-W_(Resi)'!X49</f>
        <v>0.18</v>
      </c>
      <c r="Y49" s="90">
        <f t="shared" si="44"/>
        <v>360</v>
      </c>
      <c r="Z49" s="83">
        <f t="shared" si="38"/>
        <v>64.8</v>
      </c>
      <c r="AB49" s="82">
        <f>'App.2-W_(Resi)'!AB49</f>
        <v>0.157</v>
      </c>
      <c r="AC49" s="90">
        <f t="shared" si="45"/>
        <v>360</v>
      </c>
      <c r="AD49" s="83">
        <f t="shared" si="39"/>
        <v>56.52</v>
      </c>
      <c r="AF49" s="42">
        <f t="shared" si="1"/>
        <v>-8.279999999999994</v>
      </c>
      <c r="AG49" s="85">
        <f t="shared" si="2"/>
        <v>-0.12777777777777768</v>
      </c>
      <c r="AI49" s="42">
        <f t="shared" si="27"/>
        <v>7.9200000000000017</v>
      </c>
      <c r="AJ49" s="85">
        <f t="shared" si="7"/>
        <v>0.14012738853503187</v>
      </c>
      <c r="AL49" s="82">
        <f t="shared" si="49"/>
        <v>0.157</v>
      </c>
      <c r="AM49" s="90">
        <f t="shared" si="46"/>
        <v>360</v>
      </c>
      <c r="AN49" s="83">
        <f t="shared" si="40"/>
        <v>56.52</v>
      </c>
      <c r="AP49" s="42">
        <f t="shared" si="8"/>
        <v>0</v>
      </c>
      <c r="AQ49" s="85">
        <f t="shared" si="3"/>
        <v>0</v>
      </c>
      <c r="AS49" s="42">
        <f t="shared" si="41"/>
        <v>7.9200000000000017</v>
      </c>
      <c r="AT49" s="85">
        <f t="shared" si="18"/>
        <v>0.14012738853503187</v>
      </c>
      <c r="AX49" s="82">
        <v>0.13500000000000001</v>
      </c>
      <c r="AY49" s="90">
        <v>360</v>
      </c>
      <c r="AZ49" s="83">
        <v>48.6</v>
      </c>
      <c r="BB49" s="82">
        <v>0.13500000000000001</v>
      </c>
      <c r="BC49" s="90">
        <v>360</v>
      </c>
      <c r="BD49" s="83">
        <v>48.6</v>
      </c>
    </row>
    <row r="50" spans="2:56" s="92" customFormat="1" ht="13.5" hidden="1" outlineLevel="1" thickBot="1">
      <c r="B50" s="91" t="s">
        <v>63</v>
      </c>
      <c r="D50" s="93" t="s">
        <v>39</v>
      </c>
      <c r="E50" s="94"/>
      <c r="F50" s="89">
        <v>8.3000000000000004E-2</v>
      </c>
      <c r="G50" s="95">
        <f>IF(AND($A$1=1, D19&gt;=600), 600, IF(AND($A$1=1, AND(D19&lt;600, D19&gt;=0)), D19, IF(AND($A$1=2, D19&gt;=1000), 1000, IF(AND($A$1=2, AND(D19&lt;1000, D19&gt;=0)), D19))))</f>
        <v>600</v>
      </c>
      <c r="H50" s="83">
        <f>G50*F50</f>
        <v>49.800000000000004</v>
      </c>
      <c r="J50" s="82">
        <f t="shared" si="47"/>
        <v>8.3000000000000004E-2</v>
      </c>
      <c r="K50" s="95">
        <f t="shared" si="42"/>
        <v>600</v>
      </c>
      <c r="L50" s="83">
        <f>K50*J50</f>
        <v>49.800000000000004</v>
      </c>
      <c r="N50" s="96">
        <f t="shared" si="33"/>
        <v>0</v>
      </c>
      <c r="O50" s="84">
        <f t="shared" si="34"/>
        <v>0</v>
      </c>
      <c r="Q50" s="82">
        <f t="shared" si="48"/>
        <v>8.3000000000000004E-2</v>
      </c>
      <c r="R50" s="95">
        <f t="shared" si="43"/>
        <v>600</v>
      </c>
      <c r="S50" s="83">
        <f>R50*Q50</f>
        <v>49.800000000000004</v>
      </c>
      <c r="U50" s="96">
        <f t="shared" si="5"/>
        <v>0</v>
      </c>
      <c r="V50" s="84">
        <f t="shared" si="0"/>
        <v>0</v>
      </c>
      <c r="X50" s="82">
        <f>'App.2-W_(Resi)'!X50</f>
        <v>0.10299999999999999</v>
      </c>
      <c r="Y50" s="95">
        <f t="shared" si="44"/>
        <v>600</v>
      </c>
      <c r="Z50" s="83">
        <f>Y50*X50</f>
        <v>61.8</v>
      </c>
      <c r="AB50" s="82">
        <f>'App.2-W_(Resi)'!AB50</f>
        <v>9.0999999999999998E-2</v>
      </c>
      <c r="AC50" s="95">
        <f t="shared" si="45"/>
        <v>600</v>
      </c>
      <c r="AD50" s="83">
        <f>AC50*AB50</f>
        <v>54.6</v>
      </c>
      <c r="AF50" s="96">
        <f t="shared" si="1"/>
        <v>-7.1999999999999957</v>
      </c>
      <c r="AG50" s="85">
        <f t="shared" si="2"/>
        <v>-0.11650485436893197</v>
      </c>
      <c r="AI50" s="96">
        <f t="shared" si="27"/>
        <v>4.7999999999999972</v>
      </c>
      <c r="AJ50" s="85">
        <f t="shared" si="7"/>
        <v>8.7912087912087863E-2</v>
      </c>
      <c r="AL50" s="82">
        <f t="shared" si="49"/>
        <v>9.0999999999999998E-2</v>
      </c>
      <c r="AM50" s="95">
        <f t="shared" si="46"/>
        <v>600</v>
      </c>
      <c r="AN50" s="83">
        <f>AM50*AL50</f>
        <v>54.6</v>
      </c>
      <c r="AP50" s="96">
        <f t="shared" si="8"/>
        <v>0</v>
      </c>
      <c r="AQ50" s="85">
        <f t="shared" si="3"/>
        <v>0</v>
      </c>
      <c r="AS50" s="96">
        <f t="shared" si="41"/>
        <v>4.7999999999999972</v>
      </c>
      <c r="AT50" s="85">
        <f t="shared" si="18"/>
        <v>8.7912087912087863E-2</v>
      </c>
      <c r="AX50" s="82">
        <v>8.3000000000000004E-2</v>
      </c>
      <c r="AY50" s="95">
        <v>600</v>
      </c>
      <c r="AZ50" s="83">
        <v>49.800000000000004</v>
      </c>
      <c r="BB50" s="82">
        <v>8.3000000000000004E-2</v>
      </c>
      <c r="BC50" s="95">
        <v>600</v>
      </c>
      <c r="BD50" s="83">
        <v>49.800000000000004</v>
      </c>
    </row>
    <row r="51" spans="2:56" s="92" customFormat="1" ht="13.5" hidden="1" outlineLevel="1" thickBot="1">
      <c r="B51" s="91" t="s">
        <v>64</v>
      </c>
      <c r="D51" s="93" t="s">
        <v>39</v>
      </c>
      <c r="E51" s="94"/>
      <c r="F51" s="89">
        <v>9.7000000000000003E-2</v>
      </c>
      <c r="G51" s="95">
        <f>IF(AND($A$1=1, D19&gt;=600), D19-600, IF(AND($A$1=1, AND(D19&lt;600, D19&gt;=0)), 0, IF(AND($A$1=2, D19&gt;=1000), D19-1000, IF(AND($A$1=2, AND(D19&lt;1000, D19&gt;=0)), 0))))</f>
        <v>1400</v>
      </c>
      <c r="H51" s="83">
        <f>G51*F51</f>
        <v>135.80000000000001</v>
      </c>
      <c r="J51" s="82">
        <f t="shared" si="47"/>
        <v>9.7000000000000003E-2</v>
      </c>
      <c r="K51" s="95">
        <f t="shared" si="42"/>
        <v>1400</v>
      </c>
      <c r="L51" s="83">
        <f>K51*J51</f>
        <v>135.80000000000001</v>
      </c>
      <c r="N51" s="96">
        <f t="shared" si="33"/>
        <v>0</v>
      </c>
      <c r="O51" s="84">
        <f t="shared" si="34"/>
        <v>0</v>
      </c>
      <c r="Q51" s="82">
        <f t="shared" si="48"/>
        <v>9.7000000000000003E-2</v>
      </c>
      <c r="R51" s="95">
        <f t="shared" si="43"/>
        <v>1400</v>
      </c>
      <c r="S51" s="83">
        <f>R51*Q51</f>
        <v>135.80000000000001</v>
      </c>
      <c r="U51" s="96">
        <f t="shared" si="5"/>
        <v>0</v>
      </c>
      <c r="V51" s="84">
        <f t="shared" si="0"/>
        <v>0</v>
      </c>
      <c r="X51" s="82">
        <f>'App.2-W_(Resi)'!X51</f>
        <v>0.121</v>
      </c>
      <c r="Y51" s="95">
        <f t="shared" si="44"/>
        <v>1400</v>
      </c>
      <c r="Z51" s="83">
        <f>Y51*X51</f>
        <v>169.4</v>
      </c>
      <c r="AB51" s="82">
        <f>'App.2-W_(Resi)'!AB51</f>
        <v>0.106</v>
      </c>
      <c r="AC51" s="95">
        <f t="shared" si="45"/>
        <v>1400</v>
      </c>
      <c r="AD51" s="83">
        <f>AC51*AB51</f>
        <v>148.4</v>
      </c>
      <c r="AF51" s="96">
        <f t="shared" si="1"/>
        <v>-21</v>
      </c>
      <c r="AG51" s="85">
        <f t="shared" si="2"/>
        <v>-0.12396694214876032</v>
      </c>
      <c r="AI51" s="96">
        <f t="shared" si="27"/>
        <v>12.599999999999994</v>
      </c>
      <c r="AJ51" s="85">
        <f t="shared" si="7"/>
        <v>8.4905660377358444E-2</v>
      </c>
      <c r="AL51" s="82">
        <f t="shared" si="49"/>
        <v>0.106</v>
      </c>
      <c r="AM51" s="95">
        <f t="shared" si="46"/>
        <v>1400</v>
      </c>
      <c r="AN51" s="83">
        <f>AM51*AL51</f>
        <v>148.4</v>
      </c>
      <c r="AP51" s="96">
        <f t="shared" si="8"/>
        <v>0</v>
      </c>
      <c r="AQ51" s="85">
        <f t="shared" si="3"/>
        <v>0</v>
      </c>
      <c r="AS51" s="96">
        <f t="shared" si="41"/>
        <v>12.599999999999994</v>
      </c>
      <c r="AT51" s="85">
        <f t="shared" si="18"/>
        <v>8.4905660377358444E-2</v>
      </c>
      <c r="AX51" s="82">
        <v>9.7000000000000003E-2</v>
      </c>
      <c r="AY51" s="95">
        <v>1400</v>
      </c>
      <c r="AZ51" s="83">
        <v>135.80000000000001</v>
      </c>
      <c r="BB51" s="82">
        <v>9.7000000000000003E-2</v>
      </c>
      <c r="BC51" s="95">
        <v>1400</v>
      </c>
      <c r="BD51" s="83">
        <v>135.80000000000001</v>
      </c>
    </row>
    <row r="52" spans="2:56" ht="8.25" customHeight="1" collapsed="1" thickBot="1">
      <c r="B52" s="97"/>
      <c r="C52" s="98"/>
      <c r="D52" s="99"/>
      <c r="E52" s="98"/>
      <c r="F52" s="100"/>
      <c r="G52" s="101"/>
      <c r="H52" s="102"/>
      <c r="I52" s="103"/>
      <c r="J52" s="100"/>
      <c r="K52" s="104"/>
      <c r="L52" s="102"/>
      <c r="M52" s="103"/>
      <c r="N52" s="105"/>
      <c r="O52" s="106"/>
      <c r="Q52" s="100"/>
      <c r="R52" s="104"/>
      <c r="S52" s="102"/>
      <c r="T52" s="103"/>
      <c r="U52" s="105"/>
      <c r="V52" s="106"/>
      <c r="X52" s="100"/>
      <c r="Y52" s="104"/>
      <c r="Z52" s="102"/>
      <c r="AA52" s="103"/>
      <c r="AB52" s="100"/>
      <c r="AC52" s="104"/>
      <c r="AD52" s="102"/>
      <c r="AE52" s="103"/>
      <c r="AF52" s="105"/>
      <c r="AG52" s="107"/>
      <c r="AI52" s="105"/>
      <c r="AJ52" s="107"/>
      <c r="AL52" s="100"/>
      <c r="AM52" s="104"/>
      <c r="AN52" s="102"/>
      <c r="AO52" s="103"/>
      <c r="AP52" s="105"/>
      <c r="AQ52" s="107"/>
      <c r="AS52" s="105"/>
      <c r="AT52" s="107"/>
      <c r="AX52" s="100"/>
      <c r="AY52" s="104"/>
      <c r="AZ52" s="102"/>
      <c r="BA52" s="103"/>
      <c r="BB52" s="100"/>
      <c r="BC52" s="104"/>
      <c r="BD52" s="102"/>
    </row>
    <row r="53" spans="2:56">
      <c r="B53" s="108" t="s">
        <v>65</v>
      </c>
      <c r="C53" s="109"/>
      <c r="D53" s="109"/>
      <c r="E53" s="109"/>
      <c r="F53" s="110"/>
      <c r="G53" s="111"/>
      <c r="H53" s="112">
        <f>SUM(H42:H49,H41)</f>
        <v>290.73375999999996</v>
      </c>
      <c r="I53" s="113"/>
      <c r="J53" s="114"/>
      <c r="K53" s="114"/>
      <c r="L53" s="112">
        <f>SUM(L42:L49,L41)</f>
        <v>290.73375999999996</v>
      </c>
      <c r="M53" s="115"/>
      <c r="N53" s="116">
        <f t="shared" ref="N53" si="50">L53-H53</f>
        <v>0</v>
      </c>
      <c r="O53" s="117">
        <f t="shared" ref="O53" si="51">IF((H53)=0,"",(N53/H53))</f>
        <v>0</v>
      </c>
      <c r="Q53" s="114"/>
      <c r="R53" s="114"/>
      <c r="S53" s="112">
        <f>SUM(S42:S49,S41)</f>
        <v>300.96716479105532</v>
      </c>
      <c r="T53" s="115"/>
      <c r="U53" s="116">
        <f>S53-L53</f>
        <v>10.233404791055364</v>
      </c>
      <c r="V53" s="117">
        <f>IF((L53)=0,"",(U53/L53))</f>
        <v>3.5198543131197989E-2</v>
      </c>
      <c r="X53" s="114"/>
      <c r="Y53" s="114"/>
      <c r="Z53" s="112">
        <f>SUM(Z42:Z49,Z41)</f>
        <v>341.03279352319407</v>
      </c>
      <c r="AA53" s="115"/>
      <c r="AB53" s="114"/>
      <c r="AC53" s="114"/>
      <c r="AD53" s="112">
        <f>SUM(AD42:AD49,AD41)</f>
        <v>286.41833285876885</v>
      </c>
      <c r="AE53" s="115"/>
      <c r="AF53" s="116">
        <f>AD53-Z53</f>
        <v>-54.614460664425224</v>
      </c>
      <c r="AG53" s="118">
        <f>IF((Z53)=0,"",(AF53/Z53))</f>
        <v>-0.16014430782507966</v>
      </c>
      <c r="AI53" s="116">
        <f t="shared" ref="AI53:AI57" si="52">AD53-AZ53</f>
        <v>-17.345623858758643</v>
      </c>
      <c r="AJ53" s="118">
        <f t="shared" ref="AJ53:AJ57" si="53">IF((AD53)=0,"",(AI53/AD53))</f>
        <v>-6.0560452557733672E-2</v>
      </c>
      <c r="AL53" s="114"/>
      <c r="AM53" s="114"/>
      <c r="AN53" s="112">
        <f>SUM(AN42:AN49,AN41)</f>
        <v>292.43269285876886</v>
      </c>
      <c r="AO53" s="115"/>
      <c r="AP53" s="116">
        <f>AN53-AD53</f>
        <v>6.0143600000000106</v>
      </c>
      <c r="AQ53" s="118">
        <f>IF((AD53)=0,"",(AP53/AD53))</f>
        <v>2.0998516191230172E-2</v>
      </c>
      <c r="AS53" s="116">
        <f t="shared" ref="AS53:AS57" si="54">AN53-BD53</f>
        <v>-12.901263858758625</v>
      </c>
      <c r="AT53" s="118">
        <f t="shared" ref="AT53:AT57" si="55">IF((AN53)=0,"",(AS53/AN53))</f>
        <v>-4.4117036753443035E-2</v>
      </c>
      <c r="AX53" s="114"/>
      <c r="AY53" s="114"/>
      <c r="AZ53" s="112">
        <v>303.76395671752749</v>
      </c>
      <c r="BA53" s="115"/>
      <c r="BB53" s="114"/>
      <c r="BC53" s="114"/>
      <c r="BD53" s="112">
        <v>305.33395671752749</v>
      </c>
    </row>
    <row r="54" spans="2:56">
      <c r="B54" s="119" t="s">
        <v>66</v>
      </c>
      <c r="C54" s="109"/>
      <c r="D54" s="109"/>
      <c r="E54" s="109"/>
      <c r="F54" s="120">
        <v>0.13</v>
      </c>
      <c r="G54" s="121"/>
      <c r="H54" s="122">
        <f>H53*F54</f>
        <v>37.795388799999998</v>
      </c>
      <c r="I54" s="123"/>
      <c r="J54" s="124">
        <v>0.13</v>
      </c>
      <c r="K54" s="123"/>
      <c r="L54" s="125">
        <f>L53*J54</f>
        <v>37.795388799999998</v>
      </c>
      <c r="M54" s="126"/>
      <c r="N54" s="127">
        <f t="shared" si="33"/>
        <v>0</v>
      </c>
      <c r="O54" s="128">
        <f t="shared" si="34"/>
        <v>0</v>
      </c>
      <c r="Q54" s="124">
        <v>0.13</v>
      </c>
      <c r="R54" s="123"/>
      <c r="S54" s="125">
        <f>S53*Q54</f>
        <v>39.125731422837191</v>
      </c>
      <c r="T54" s="126"/>
      <c r="U54" s="127">
        <f>S54-L54</f>
        <v>1.3303426228371933</v>
      </c>
      <c r="V54" s="128">
        <f>IF((L54)=0,"",(U54/L54))</f>
        <v>3.5198543131197885E-2</v>
      </c>
      <c r="X54" s="124">
        <v>0.13</v>
      </c>
      <c r="Y54" s="123"/>
      <c r="Z54" s="125">
        <f>Z53*X54</f>
        <v>44.334263158015233</v>
      </c>
      <c r="AA54" s="126"/>
      <c r="AB54" s="124">
        <v>0.13</v>
      </c>
      <c r="AC54" s="123"/>
      <c r="AD54" s="125">
        <f>AD53*AB54</f>
        <v>37.234383271639949</v>
      </c>
      <c r="AE54" s="126"/>
      <c r="AF54" s="127">
        <f>AD54-Z54</f>
        <v>-7.0998798863752839</v>
      </c>
      <c r="AG54" s="129">
        <f>IF((Z54)=0,"",(AF54/Z54))</f>
        <v>-0.16014430782507974</v>
      </c>
      <c r="AI54" s="127">
        <f t="shared" si="52"/>
        <v>-2.2549311016386255</v>
      </c>
      <c r="AJ54" s="129">
        <f t="shared" si="53"/>
        <v>-6.0560452557733728E-2</v>
      </c>
      <c r="AL54" s="124">
        <v>0.13</v>
      </c>
      <c r="AM54" s="123"/>
      <c r="AN54" s="125">
        <f>AN53*AL54</f>
        <v>38.016250071639952</v>
      </c>
      <c r="AO54" s="126"/>
      <c r="AP54" s="127">
        <f>AN54-AD54</f>
        <v>0.78186680000000308</v>
      </c>
      <c r="AQ54" s="129">
        <f>IF((AD54)=0,"",(AP54/AD54))</f>
        <v>2.0998516191230217E-2</v>
      </c>
      <c r="AS54" s="127">
        <f t="shared" si="54"/>
        <v>-1.6771643016386193</v>
      </c>
      <c r="AT54" s="129">
        <f t="shared" si="55"/>
        <v>-4.4117036753442987E-2</v>
      </c>
      <c r="AX54" s="124">
        <v>0.13</v>
      </c>
      <c r="AY54" s="123"/>
      <c r="AZ54" s="125">
        <v>39.489314373278575</v>
      </c>
      <c r="BA54" s="126"/>
      <c r="BB54" s="124">
        <v>0.13</v>
      </c>
      <c r="BC54" s="123"/>
      <c r="BD54" s="125">
        <v>39.693414373278571</v>
      </c>
    </row>
    <row r="55" spans="2:56" ht="13.5" thickBot="1">
      <c r="B55" s="130" t="s">
        <v>67</v>
      </c>
      <c r="C55" s="109"/>
      <c r="D55" s="109"/>
      <c r="E55" s="109"/>
      <c r="F55" s="131"/>
      <c r="G55" s="121"/>
      <c r="H55" s="122">
        <f>H53+H54</f>
        <v>328.52914879999997</v>
      </c>
      <c r="I55" s="123"/>
      <c r="J55" s="123"/>
      <c r="K55" s="123"/>
      <c r="L55" s="125">
        <f>L53+L54</f>
        <v>328.52914879999997</v>
      </c>
      <c r="M55" s="126"/>
      <c r="N55" s="127">
        <f t="shared" si="33"/>
        <v>0</v>
      </c>
      <c r="O55" s="128">
        <f t="shared" si="34"/>
        <v>0</v>
      </c>
      <c r="Q55" s="123"/>
      <c r="R55" s="123"/>
      <c r="S55" s="125">
        <f>S53+S54</f>
        <v>340.09289621389252</v>
      </c>
      <c r="T55" s="126"/>
      <c r="U55" s="127">
        <f>S55-L55</f>
        <v>11.563747413892543</v>
      </c>
      <c r="V55" s="128">
        <f>IF((L55)=0,"",(U55/L55))</f>
        <v>3.5198543131197933E-2</v>
      </c>
      <c r="X55" s="123"/>
      <c r="Y55" s="123"/>
      <c r="Z55" s="125">
        <f>Z53+Z54</f>
        <v>385.36705668120931</v>
      </c>
      <c r="AA55" s="126"/>
      <c r="AB55" s="123"/>
      <c r="AC55" s="123"/>
      <c r="AD55" s="125">
        <f>AD53+AD54</f>
        <v>323.65271613040881</v>
      </c>
      <c r="AE55" s="126"/>
      <c r="AF55" s="127">
        <f>AD55-Z55</f>
        <v>-61.7143405508005</v>
      </c>
      <c r="AG55" s="129">
        <f>IF((Z55)=0,"",(AF55/Z55))</f>
        <v>-0.16014430782507966</v>
      </c>
      <c r="AI55" s="127">
        <f t="shared" si="52"/>
        <v>-19.600554960397233</v>
      </c>
      <c r="AJ55" s="129">
        <f t="shared" si="53"/>
        <v>-6.0560452557733568E-2</v>
      </c>
      <c r="AL55" s="123"/>
      <c r="AM55" s="123"/>
      <c r="AN55" s="125">
        <f>AN53+AN54</f>
        <v>330.4489429304088</v>
      </c>
      <c r="AO55" s="126"/>
      <c r="AP55" s="127">
        <f>AN55-AD55</f>
        <v>6.7962267999999995</v>
      </c>
      <c r="AQ55" s="129">
        <f>IF((AD55)=0,"",(AP55/AD55))</f>
        <v>2.0998516191230134E-2</v>
      </c>
      <c r="AS55" s="127">
        <f t="shared" si="54"/>
        <v>-14.578428160397266</v>
      </c>
      <c r="AT55" s="129">
        <f t="shared" si="55"/>
        <v>-4.4117036753443098E-2</v>
      </c>
      <c r="AX55" s="123"/>
      <c r="AY55" s="123"/>
      <c r="AZ55" s="125">
        <v>343.25327109080604</v>
      </c>
      <c r="BA55" s="126"/>
      <c r="BB55" s="123"/>
      <c r="BC55" s="123"/>
      <c r="BD55" s="125">
        <v>345.02737109080607</v>
      </c>
    </row>
    <row r="56" spans="2:56" ht="15.75" hidden="1" customHeight="1">
      <c r="B56" s="379" t="s">
        <v>68</v>
      </c>
      <c r="C56" s="379"/>
      <c r="D56" s="379"/>
      <c r="E56" s="109"/>
      <c r="F56" s="131"/>
      <c r="G56" s="121"/>
      <c r="H56" s="132">
        <f>ROUND(-H55*10%,2)</f>
        <v>-32.85</v>
      </c>
      <c r="I56" s="123"/>
      <c r="J56" s="123"/>
      <c r="K56" s="123"/>
      <c r="L56" s="133">
        <f>ROUND(-L55*10%,2)</f>
        <v>-32.85</v>
      </c>
      <c r="M56" s="126"/>
      <c r="N56" s="134">
        <f t="shared" si="33"/>
        <v>0</v>
      </c>
      <c r="O56" s="135">
        <f t="shared" si="34"/>
        <v>0</v>
      </c>
      <c r="Q56" s="123"/>
      <c r="R56" s="123"/>
      <c r="S56" s="133"/>
      <c r="T56" s="126"/>
      <c r="U56" s="134"/>
      <c r="V56" s="135">
        <f>IF((L56)=0,"",(U56/L56))</f>
        <v>0</v>
      </c>
      <c r="X56" s="123"/>
      <c r="Y56" s="123"/>
      <c r="Z56" s="133"/>
      <c r="AA56" s="126"/>
      <c r="AB56" s="123"/>
      <c r="AC56" s="123"/>
      <c r="AD56" s="133"/>
      <c r="AE56" s="126"/>
      <c r="AF56" s="134">
        <f>AD56-Z56</f>
        <v>0</v>
      </c>
      <c r="AG56" s="136" t="str">
        <f>IF((Z56)=0,"",(AF56/Z56))</f>
        <v/>
      </c>
      <c r="AI56" s="134">
        <f t="shared" si="52"/>
        <v>0</v>
      </c>
      <c r="AJ56" s="136" t="str">
        <f t="shared" si="53"/>
        <v/>
      </c>
      <c r="AL56" s="123"/>
      <c r="AM56" s="123"/>
      <c r="AN56" s="133"/>
      <c r="AO56" s="126"/>
      <c r="AP56" s="134">
        <f>AN56-AD56</f>
        <v>0</v>
      </c>
      <c r="AQ56" s="136" t="str">
        <f>IF((AD56)=0,"",(AP56/AD56))</f>
        <v/>
      </c>
      <c r="AS56" s="134">
        <f t="shared" si="54"/>
        <v>0</v>
      </c>
      <c r="AT56" s="136" t="str">
        <f t="shared" si="55"/>
        <v/>
      </c>
      <c r="AX56" s="123"/>
      <c r="AY56" s="123"/>
      <c r="AZ56" s="133"/>
      <c r="BA56" s="126"/>
      <c r="BB56" s="123"/>
      <c r="BC56" s="123"/>
      <c r="BD56" s="133"/>
    </row>
    <row r="57" spans="2:56" ht="13.5" hidden="1" customHeight="1" thickBot="1">
      <c r="B57" s="380" t="s">
        <v>69</v>
      </c>
      <c r="C57" s="380"/>
      <c r="D57" s="380"/>
      <c r="E57" s="137"/>
      <c r="F57" s="138"/>
      <c r="G57" s="139"/>
      <c r="H57" s="140">
        <f>H55+H56</f>
        <v>295.67914879999995</v>
      </c>
      <c r="I57" s="141"/>
      <c r="J57" s="141"/>
      <c r="K57" s="141"/>
      <c r="L57" s="142">
        <f>L55+L56</f>
        <v>295.67914879999995</v>
      </c>
      <c r="M57" s="143"/>
      <c r="N57" s="144">
        <f t="shared" si="33"/>
        <v>0</v>
      </c>
      <c r="O57" s="145">
        <f t="shared" si="34"/>
        <v>0</v>
      </c>
      <c r="Q57" s="141"/>
      <c r="R57" s="141"/>
      <c r="S57" s="142">
        <f>S55+S56</f>
        <v>340.09289621389252</v>
      </c>
      <c r="T57" s="143"/>
      <c r="U57" s="144">
        <f>S57-L57</f>
        <v>44.413747413892565</v>
      </c>
      <c r="V57" s="145">
        <f>IF((L57)=0,"",(U57/L57))</f>
        <v>0.15020926431283263</v>
      </c>
      <c r="X57" s="141"/>
      <c r="Y57" s="141"/>
      <c r="Z57" s="142">
        <f>Z55+Z56</f>
        <v>385.36705668120931</v>
      </c>
      <c r="AA57" s="143"/>
      <c r="AB57" s="141"/>
      <c r="AC57" s="141"/>
      <c r="AD57" s="142">
        <f>AD55+AD56</f>
        <v>323.65271613040881</v>
      </c>
      <c r="AE57" s="143"/>
      <c r="AF57" s="144">
        <f>AD57-Z57</f>
        <v>-61.7143405508005</v>
      </c>
      <c r="AG57" s="146">
        <f>IF((Z57)=0,"",(AF57/Z57))</f>
        <v>-0.16014430782507966</v>
      </c>
      <c r="AI57" s="144">
        <f t="shared" si="52"/>
        <v>-19.600554960397233</v>
      </c>
      <c r="AJ57" s="146">
        <f t="shared" si="53"/>
        <v>-6.0560452557733568E-2</v>
      </c>
      <c r="AL57" s="141"/>
      <c r="AM57" s="141"/>
      <c r="AN57" s="142">
        <f>AN55+AN56</f>
        <v>330.4489429304088</v>
      </c>
      <c r="AO57" s="143"/>
      <c r="AP57" s="144">
        <f>AN57-AD57</f>
        <v>6.7962267999999995</v>
      </c>
      <c r="AQ57" s="146">
        <f>IF((AD57)=0,"",(AP57/AD57))</f>
        <v>2.0998516191230134E-2</v>
      </c>
      <c r="AS57" s="144">
        <f t="shared" si="54"/>
        <v>-14.578428160397266</v>
      </c>
      <c r="AT57" s="146">
        <f t="shared" si="55"/>
        <v>-4.4117036753443098E-2</v>
      </c>
      <c r="AX57" s="141"/>
      <c r="AY57" s="141"/>
      <c r="AZ57" s="142">
        <v>343.25327109080604</v>
      </c>
      <c r="BA57" s="143"/>
      <c r="BB57" s="141"/>
      <c r="BC57" s="141"/>
      <c r="BD57" s="142">
        <v>345.02737109080607</v>
      </c>
    </row>
    <row r="58" spans="2:56" s="154" customFormat="1" ht="8.25" hidden="1" customHeight="1" outlineLevel="1" thickBot="1">
      <c r="B58" s="147"/>
      <c r="C58" s="148"/>
      <c r="D58" s="149"/>
      <c r="E58" s="148"/>
      <c r="F58" s="100"/>
      <c r="G58" s="150"/>
      <c r="H58" s="102"/>
      <c r="I58" s="151"/>
      <c r="J58" s="100"/>
      <c r="K58" s="152"/>
      <c r="L58" s="102"/>
      <c r="M58" s="151"/>
      <c r="N58" s="153"/>
      <c r="O58" s="106"/>
      <c r="Q58" s="100"/>
      <c r="R58" s="152"/>
      <c r="S58" s="102"/>
      <c r="T58" s="151"/>
      <c r="U58" s="153"/>
      <c r="V58" s="106"/>
      <c r="X58" s="100"/>
      <c r="Y58" s="152"/>
      <c r="Z58" s="102"/>
      <c r="AA58" s="151"/>
      <c r="AB58" s="100"/>
      <c r="AC58" s="152"/>
      <c r="AD58" s="102"/>
      <c r="AE58" s="151"/>
      <c r="AF58" s="153"/>
      <c r="AG58" s="107"/>
      <c r="AI58" s="153"/>
      <c r="AJ58" s="107"/>
      <c r="AL58" s="100"/>
      <c r="AM58" s="152"/>
      <c r="AN58" s="102"/>
      <c r="AO58" s="151"/>
      <c r="AP58" s="153"/>
      <c r="AQ58" s="107"/>
      <c r="AS58" s="153"/>
      <c r="AT58" s="107"/>
      <c r="AX58" s="100"/>
      <c r="AY58" s="152"/>
      <c r="AZ58" s="102"/>
      <c r="BA58" s="151"/>
      <c r="BB58" s="100"/>
      <c r="BC58" s="152"/>
      <c r="BD58" s="102"/>
    </row>
    <row r="59" spans="2:56" s="154" customFormat="1" ht="13.5" hidden="1" outlineLevel="1" thickBot="1">
      <c r="B59" s="155" t="s">
        <v>70</v>
      </c>
      <c r="C59" s="156"/>
      <c r="D59" s="156"/>
      <c r="E59" s="156"/>
      <c r="F59" s="157"/>
      <c r="G59" s="158"/>
      <c r="H59" s="159">
        <f>SUM(H50:H51,H41,H42:H46)</f>
        <v>291.41376000000002</v>
      </c>
      <c r="I59" s="160"/>
      <c r="J59" s="161"/>
      <c r="K59" s="161"/>
      <c r="L59" s="159">
        <f>SUM(L50:L51,L41,L42:L46)</f>
        <v>291.41376000000002</v>
      </c>
      <c r="M59" s="162"/>
      <c r="N59" s="163">
        <f t="shared" ref="N59:N63" si="56">L59-H59</f>
        <v>0</v>
      </c>
      <c r="O59" s="117">
        <f t="shared" ref="O59:O63" si="57">IF((H59)=0,"",(N59/H59))</f>
        <v>0</v>
      </c>
      <c r="Q59" s="161"/>
      <c r="R59" s="161"/>
      <c r="S59" s="159">
        <f>SUM(S50:S51,S41,S42:S46)</f>
        <v>301.64716479105539</v>
      </c>
      <c r="T59" s="162"/>
      <c r="U59" s="163">
        <f>S59-L59</f>
        <v>10.233404791055364</v>
      </c>
      <c r="V59" s="117">
        <f>IF((L59)=0,"",(U59/L59))</f>
        <v>3.5116409022879914E-2</v>
      </c>
      <c r="X59" s="161"/>
      <c r="Y59" s="161"/>
      <c r="Z59" s="159">
        <f>SUM(Z50:Z51,Z41,Z42:Z46)</f>
        <v>348.55279352319417</v>
      </c>
      <c r="AA59" s="162"/>
      <c r="AB59" s="161"/>
      <c r="AC59" s="161"/>
      <c r="AD59" s="159">
        <f>SUM(AD50:AD51,AD41,AD42:AD46)</f>
        <v>293.65833285876886</v>
      </c>
      <c r="AE59" s="162"/>
      <c r="AF59" s="163">
        <f>AD59-Z59</f>
        <v>-54.89446066442531</v>
      </c>
      <c r="AG59" s="118">
        <f>IF((Z59)=0,"",(AF59/Z59))</f>
        <v>-0.15749252820368631</v>
      </c>
      <c r="AI59" s="163">
        <f t="shared" ref="AI59:AI63" si="58">AD59-AZ59</f>
        <v>-10.785623858758697</v>
      </c>
      <c r="AJ59" s="118">
        <f t="shared" ref="AJ59:AJ63" si="59">IF((AD59)=0,"",(AI59/AD59))</f>
        <v>-3.672847882013245E-2</v>
      </c>
      <c r="AL59" s="161"/>
      <c r="AM59" s="161"/>
      <c r="AN59" s="159">
        <f>SUM(AN50:AN51,AN41,AN42:AN46)</f>
        <v>299.67269285876887</v>
      </c>
      <c r="AO59" s="162"/>
      <c r="AP59" s="163">
        <f>AN59-AD59</f>
        <v>6.0143600000000106</v>
      </c>
      <c r="AQ59" s="118">
        <f>IF((AD59)=0,"",(AP59/AD59))</f>
        <v>2.0480808228563154E-2</v>
      </c>
      <c r="AS59" s="163">
        <f>AN59-BD59</f>
        <v>-6.3412638587586798</v>
      </c>
      <c r="AT59" s="118">
        <f t="shared" ref="AT59:AT63" si="60">IF((AN59)=0,"",(AS59/AN59))</f>
        <v>-2.1160632950120752E-2</v>
      </c>
      <c r="AX59" s="161"/>
      <c r="AY59" s="161"/>
      <c r="AZ59" s="159">
        <v>304.44395671752756</v>
      </c>
      <c r="BA59" s="162"/>
      <c r="BB59" s="161"/>
      <c r="BC59" s="161"/>
      <c r="BD59" s="159">
        <v>306.01395671752755</v>
      </c>
    </row>
    <row r="60" spans="2:56" s="154" customFormat="1" ht="13.5" hidden="1" outlineLevel="1" thickBot="1">
      <c r="B60" s="164" t="s">
        <v>66</v>
      </c>
      <c r="C60" s="156"/>
      <c r="D60" s="156"/>
      <c r="E60" s="156"/>
      <c r="F60" s="165">
        <v>0.13</v>
      </c>
      <c r="G60" s="158"/>
      <c r="H60" s="166">
        <f>H59*F60</f>
        <v>37.883788800000005</v>
      </c>
      <c r="I60" s="167"/>
      <c r="J60" s="168">
        <v>0.13</v>
      </c>
      <c r="K60" s="169"/>
      <c r="L60" s="170">
        <f>L59*J60</f>
        <v>37.883788800000005</v>
      </c>
      <c r="M60" s="171"/>
      <c r="N60" s="172">
        <f t="shared" si="56"/>
        <v>0</v>
      </c>
      <c r="O60" s="128">
        <f t="shared" si="57"/>
        <v>0</v>
      </c>
      <c r="Q60" s="168">
        <v>0.13</v>
      </c>
      <c r="R60" s="169"/>
      <c r="S60" s="170">
        <f>S59*Q60</f>
        <v>39.214131422837205</v>
      </c>
      <c r="T60" s="171"/>
      <c r="U60" s="172">
        <f>S60-L60</f>
        <v>1.3303426228372004</v>
      </c>
      <c r="V60" s="128">
        <f>IF((L60)=0,"",(U60/L60))</f>
        <v>3.5116409022879998E-2</v>
      </c>
      <c r="X60" s="168">
        <v>0.13</v>
      </c>
      <c r="Y60" s="169"/>
      <c r="Z60" s="170">
        <f>Z59*X60</f>
        <v>45.311863158015242</v>
      </c>
      <c r="AA60" s="171"/>
      <c r="AB60" s="168">
        <v>0.13</v>
      </c>
      <c r="AC60" s="169"/>
      <c r="AD60" s="170">
        <f>AD59*AB60</f>
        <v>38.175583271639951</v>
      </c>
      <c r="AE60" s="171"/>
      <c r="AF60" s="172">
        <f>AD60-Z60</f>
        <v>-7.1362798863752914</v>
      </c>
      <c r="AG60" s="129">
        <f>IF((Z60)=0,"",(AF60/Z60))</f>
        <v>-0.15749252820368634</v>
      </c>
      <c r="AI60" s="172">
        <f t="shared" si="58"/>
        <v>-1.4021311016386306</v>
      </c>
      <c r="AJ60" s="129">
        <f t="shared" si="59"/>
        <v>-3.672847882013245E-2</v>
      </c>
      <c r="AL60" s="168">
        <v>0.13</v>
      </c>
      <c r="AM60" s="169"/>
      <c r="AN60" s="170">
        <f>AN59*AL60</f>
        <v>38.957450071639954</v>
      </c>
      <c r="AO60" s="171"/>
      <c r="AP60" s="172">
        <f>AN60-AD60</f>
        <v>0.78186680000000308</v>
      </c>
      <c r="AQ60" s="129">
        <f>IF((AD60)=0,"",(AP60/AD60))</f>
        <v>2.0480808228563199E-2</v>
      </c>
      <c r="AS60" s="172">
        <f t="shared" ref="AS60:AS63" si="61">AN60-BD60</f>
        <v>-0.8243643016386315</v>
      </c>
      <c r="AT60" s="129">
        <f t="shared" si="60"/>
        <v>-2.1160632950120831E-2</v>
      </c>
      <c r="AX60" s="168">
        <v>0.13</v>
      </c>
      <c r="AY60" s="169"/>
      <c r="AZ60" s="170">
        <v>39.577714373278582</v>
      </c>
      <c r="BA60" s="171"/>
      <c r="BB60" s="168">
        <v>0.13</v>
      </c>
      <c r="BC60" s="169"/>
      <c r="BD60" s="170">
        <v>39.781814373278586</v>
      </c>
    </row>
    <row r="61" spans="2:56" s="154" customFormat="1" ht="13.5" hidden="1" outlineLevel="1" thickBot="1">
      <c r="B61" s="173" t="s">
        <v>67</v>
      </c>
      <c r="C61" s="156"/>
      <c r="D61" s="156"/>
      <c r="E61" s="156"/>
      <c r="F61" s="174"/>
      <c r="G61" s="175"/>
      <c r="H61" s="166">
        <f>H59+H60</f>
        <v>329.29754880000002</v>
      </c>
      <c r="I61" s="167"/>
      <c r="J61" s="167"/>
      <c r="K61" s="167"/>
      <c r="L61" s="170">
        <f>L59+L60</f>
        <v>329.29754880000002</v>
      </c>
      <c r="M61" s="171"/>
      <c r="N61" s="172">
        <f t="shared" si="56"/>
        <v>0</v>
      </c>
      <c r="O61" s="128">
        <f t="shared" si="57"/>
        <v>0</v>
      </c>
      <c r="Q61" s="167"/>
      <c r="R61" s="167"/>
      <c r="S61" s="170">
        <f>S59+S60</f>
        <v>340.86129621389262</v>
      </c>
      <c r="T61" s="171"/>
      <c r="U61" s="172">
        <f>S61-L61</f>
        <v>11.5637474138926</v>
      </c>
      <c r="V61" s="128">
        <f>IF((L61)=0,"",(U61/L61))</f>
        <v>3.5116409022880039E-2</v>
      </c>
      <c r="X61" s="167"/>
      <c r="Y61" s="167"/>
      <c r="Z61" s="170">
        <f>Z59+Z60</f>
        <v>393.8646566812094</v>
      </c>
      <c r="AA61" s="171"/>
      <c r="AB61" s="167"/>
      <c r="AC61" s="167"/>
      <c r="AD61" s="170">
        <f>AD59+AD60</f>
        <v>331.8339161304088</v>
      </c>
      <c r="AE61" s="171"/>
      <c r="AF61" s="172">
        <f>AD61-Z61</f>
        <v>-62.030740550800601</v>
      </c>
      <c r="AG61" s="129">
        <f>IF((Z61)=0,"",(AF61/Z61))</f>
        <v>-0.15749252820368631</v>
      </c>
      <c r="AI61" s="172">
        <f t="shared" si="58"/>
        <v>-12.187754960397342</v>
      </c>
      <c r="AJ61" s="129">
        <f t="shared" si="59"/>
        <v>-3.6728478820132492E-2</v>
      </c>
      <c r="AL61" s="167"/>
      <c r="AM61" s="167"/>
      <c r="AN61" s="170">
        <f>AN59+AN60</f>
        <v>338.63014293040885</v>
      </c>
      <c r="AO61" s="171"/>
      <c r="AP61" s="172">
        <f>AN61-AD61</f>
        <v>6.7962268000000563</v>
      </c>
      <c r="AQ61" s="129">
        <f>IF((AD61)=0,"",(AP61/AD61))</f>
        <v>2.0480808228563286E-2</v>
      </c>
      <c r="AS61" s="172">
        <f t="shared" si="61"/>
        <v>-7.1656281603972616</v>
      </c>
      <c r="AT61" s="129">
        <f t="shared" si="60"/>
        <v>-2.1160632950120609E-2</v>
      </c>
      <c r="AX61" s="167"/>
      <c r="AY61" s="167"/>
      <c r="AZ61" s="170">
        <v>344.02167109080614</v>
      </c>
      <c r="BA61" s="171"/>
      <c r="BB61" s="167"/>
      <c r="BC61" s="167"/>
      <c r="BD61" s="170">
        <v>345.79577109080611</v>
      </c>
    </row>
    <row r="62" spans="2:56" s="154" customFormat="1" ht="15.75" hidden="1" customHeight="1" outlineLevel="1">
      <c r="B62" s="381" t="s">
        <v>68</v>
      </c>
      <c r="C62" s="381"/>
      <c r="D62" s="381"/>
      <c r="E62" s="156"/>
      <c r="F62" s="174"/>
      <c r="G62" s="175"/>
      <c r="H62" s="176">
        <f>ROUND(-H61*10%,2)</f>
        <v>-32.93</v>
      </c>
      <c r="I62" s="167"/>
      <c r="J62" s="167"/>
      <c r="K62" s="167"/>
      <c r="L62" s="177">
        <f>ROUND(-L61*10%,2)</f>
        <v>-32.93</v>
      </c>
      <c r="M62" s="171"/>
      <c r="N62" s="178">
        <f t="shared" si="56"/>
        <v>0</v>
      </c>
      <c r="O62" s="135">
        <f t="shared" si="57"/>
        <v>0</v>
      </c>
      <c r="Q62" s="167"/>
      <c r="R62" s="167"/>
      <c r="S62" s="177"/>
      <c r="T62" s="171"/>
      <c r="U62" s="178"/>
      <c r="V62" s="135">
        <f>IF((L62)=0,"",(U62/L62))</f>
        <v>0</v>
      </c>
      <c r="X62" s="167"/>
      <c r="Y62" s="167"/>
      <c r="Z62" s="177"/>
      <c r="AA62" s="171"/>
      <c r="AB62" s="167"/>
      <c r="AC62" s="167"/>
      <c r="AD62" s="177"/>
      <c r="AE62" s="171"/>
      <c r="AF62" s="178">
        <f>AD62-Z62</f>
        <v>0</v>
      </c>
      <c r="AG62" s="136" t="str">
        <f>IF((Z62)=0,"",(AF62/Z62))</f>
        <v/>
      </c>
      <c r="AI62" s="178">
        <f t="shared" si="58"/>
        <v>0</v>
      </c>
      <c r="AJ62" s="136" t="str">
        <f t="shared" si="59"/>
        <v/>
      </c>
      <c r="AL62" s="167"/>
      <c r="AM62" s="167"/>
      <c r="AN62" s="177"/>
      <c r="AO62" s="171"/>
      <c r="AP62" s="178">
        <f>AN62-AD62</f>
        <v>0</v>
      </c>
      <c r="AQ62" s="136" t="str">
        <f>IF((AD62)=0,"",(AP62/AD62))</f>
        <v/>
      </c>
      <c r="AS62" s="178">
        <f t="shared" si="61"/>
        <v>0</v>
      </c>
      <c r="AT62" s="136" t="str">
        <f t="shared" si="60"/>
        <v/>
      </c>
      <c r="AX62" s="167"/>
      <c r="AY62" s="167"/>
      <c r="AZ62" s="177"/>
      <c r="BA62" s="171"/>
      <c r="BB62" s="167"/>
      <c r="BC62" s="167"/>
      <c r="BD62" s="177"/>
    </row>
    <row r="63" spans="2:56" s="154" customFormat="1" ht="13.5" hidden="1" customHeight="1" outlineLevel="1" thickBot="1">
      <c r="B63" s="382" t="s">
        <v>71</v>
      </c>
      <c r="C63" s="382"/>
      <c r="D63" s="382"/>
      <c r="E63" s="179"/>
      <c r="F63" s="180"/>
      <c r="G63" s="181"/>
      <c r="H63" s="182">
        <f>SUM(H61:H62)</f>
        <v>296.36754880000001</v>
      </c>
      <c r="I63" s="183"/>
      <c r="J63" s="183"/>
      <c r="K63" s="183"/>
      <c r="L63" s="184">
        <f>SUM(L61:L62)</f>
        <v>296.36754880000001</v>
      </c>
      <c r="M63" s="185"/>
      <c r="N63" s="186">
        <f t="shared" si="56"/>
        <v>0</v>
      </c>
      <c r="O63" s="187">
        <f t="shared" si="57"/>
        <v>0</v>
      </c>
      <c r="Q63" s="183"/>
      <c r="R63" s="183"/>
      <c r="S63" s="184">
        <f>SUM(S61:S62)</f>
        <v>340.86129621389262</v>
      </c>
      <c r="T63" s="185"/>
      <c r="U63" s="186">
        <f>S63-L63</f>
        <v>44.493747413892606</v>
      </c>
      <c r="V63" s="187">
        <f>IF((L63)=0,"",(U63/L63))</f>
        <v>0.15013029460900479</v>
      </c>
      <c r="X63" s="183"/>
      <c r="Y63" s="183"/>
      <c r="Z63" s="184">
        <f>SUM(Z61:Z62)</f>
        <v>393.8646566812094</v>
      </c>
      <c r="AA63" s="185"/>
      <c r="AB63" s="183"/>
      <c r="AC63" s="183"/>
      <c r="AD63" s="184">
        <f>SUM(AD61:AD62)</f>
        <v>331.8339161304088</v>
      </c>
      <c r="AE63" s="185"/>
      <c r="AF63" s="186">
        <f>AD63-Z63</f>
        <v>-62.030740550800601</v>
      </c>
      <c r="AG63" s="188">
        <f>IF((Z63)=0,"",(AF63/Z63))</f>
        <v>-0.15749252820368631</v>
      </c>
      <c r="AI63" s="186">
        <f t="shared" si="58"/>
        <v>-12.187754960397342</v>
      </c>
      <c r="AJ63" s="188">
        <f t="shared" si="59"/>
        <v>-3.6728478820132492E-2</v>
      </c>
      <c r="AL63" s="183"/>
      <c r="AM63" s="183"/>
      <c r="AN63" s="184">
        <f>SUM(AN61:AN62)</f>
        <v>338.63014293040885</v>
      </c>
      <c r="AO63" s="185"/>
      <c r="AP63" s="186">
        <f>AN63-AD63</f>
        <v>6.7962268000000563</v>
      </c>
      <c r="AQ63" s="188">
        <f>IF((AD63)=0,"",(AP63/AD63))</f>
        <v>2.0480808228563286E-2</v>
      </c>
      <c r="AS63" s="186">
        <f t="shared" si="61"/>
        <v>-7.1656281603972616</v>
      </c>
      <c r="AT63" s="188">
        <f t="shared" si="60"/>
        <v>-2.1160632950120609E-2</v>
      </c>
      <c r="AX63" s="183"/>
      <c r="AY63" s="183"/>
      <c r="AZ63" s="184">
        <v>344.02167109080614</v>
      </c>
      <c r="BA63" s="185"/>
      <c r="BB63" s="183"/>
      <c r="BC63" s="183"/>
      <c r="BD63" s="184">
        <v>345.79577109080611</v>
      </c>
    </row>
    <row r="64" spans="2:56" s="154" customFormat="1" ht="8.25" customHeight="1" collapsed="1" thickBot="1">
      <c r="B64" s="147"/>
      <c r="C64" s="148"/>
      <c r="D64" s="149"/>
      <c r="E64" s="148"/>
      <c r="F64" s="189"/>
      <c r="G64" s="190"/>
      <c r="H64" s="191"/>
      <c r="I64" s="192"/>
      <c r="J64" s="189"/>
      <c r="K64" s="150"/>
      <c r="L64" s="193"/>
      <c r="M64" s="151"/>
      <c r="N64" s="194"/>
      <c r="O64" s="106"/>
      <c r="Q64" s="189"/>
      <c r="R64" s="150"/>
      <c r="S64" s="193"/>
      <c r="T64" s="151"/>
      <c r="U64" s="194"/>
      <c r="V64" s="106"/>
      <c r="X64" s="189"/>
      <c r="Y64" s="150"/>
      <c r="Z64" s="193"/>
      <c r="AA64" s="151"/>
      <c r="AB64" s="189"/>
      <c r="AC64" s="150"/>
      <c r="AD64" s="193"/>
      <c r="AE64" s="151"/>
      <c r="AF64" s="194"/>
      <c r="AG64" s="107"/>
      <c r="AI64" s="194"/>
      <c r="AJ64" s="107"/>
      <c r="AL64" s="189"/>
      <c r="AM64" s="150"/>
      <c r="AN64" s="193"/>
      <c r="AO64" s="151"/>
      <c r="AP64" s="194"/>
      <c r="AQ64" s="107"/>
      <c r="AS64" s="194"/>
      <c r="AT64" s="107"/>
      <c r="AX64" s="189"/>
      <c r="AY64" s="150"/>
      <c r="AZ64" s="193"/>
      <c r="BA64" s="151"/>
      <c r="BB64" s="189"/>
      <c r="BC64" s="150"/>
      <c r="BD64" s="193"/>
    </row>
    <row r="65" spans="1:56" ht="10.5" customHeight="1">
      <c r="L65" s="195"/>
      <c r="S65" s="195"/>
      <c r="Z65" s="195"/>
      <c r="AD65" s="195"/>
      <c r="AG65" s="196"/>
      <c r="AJ65" s="196"/>
      <c r="AN65" s="195"/>
      <c r="AQ65" s="196"/>
      <c r="AT65" s="196"/>
      <c r="AZ65" s="195"/>
      <c r="BD65" s="195"/>
    </row>
    <row r="66" spans="1:56">
      <c r="B66" s="25" t="s">
        <v>72</v>
      </c>
      <c r="F66" s="197">
        <v>4.2999999999999997E-2</v>
      </c>
      <c r="J66" s="197">
        <f>F66</f>
        <v>4.2999999999999997E-2</v>
      </c>
      <c r="Q66" s="197">
        <v>4.8648832098523664E-2</v>
      </c>
      <c r="X66" s="197">
        <f>$Q66</f>
        <v>4.8648832098523664E-2</v>
      </c>
      <c r="AB66" s="197">
        <v>3.5900000000000001E-2</v>
      </c>
      <c r="AG66" s="196"/>
      <c r="AJ66" s="196"/>
      <c r="AL66" s="197">
        <f>AB66</f>
        <v>3.5900000000000001E-2</v>
      </c>
      <c r="AQ66" s="196"/>
      <c r="AT66" s="196"/>
      <c r="AX66" s="197">
        <v>4.8648832098523664E-2</v>
      </c>
      <c r="BB66" s="197">
        <v>4.8648832098523664E-2</v>
      </c>
    </row>
    <row r="67" spans="1:56" s="198" customFormat="1">
      <c r="B67" s="198" t="s">
        <v>73</v>
      </c>
      <c r="F67" s="199"/>
      <c r="H67" s="200">
        <f>H36/D19</f>
        <v>3.9757799999999999E-3</v>
      </c>
      <c r="J67" s="199"/>
      <c r="L67" s="200">
        <f>L36/D19</f>
        <v>3.9757799999999999E-3</v>
      </c>
      <c r="Q67" s="199"/>
      <c r="X67" s="199"/>
      <c r="AB67" s="199"/>
      <c r="AG67" s="201"/>
      <c r="AJ67" s="201"/>
      <c r="AL67" s="199"/>
      <c r="AQ67" s="201"/>
      <c r="AT67" s="201"/>
      <c r="AX67" s="199"/>
      <c r="BB67" s="199"/>
    </row>
    <row r="68" spans="1:56" s="15" customFormat="1">
      <c r="B68" s="202" t="s">
        <v>74</v>
      </c>
      <c r="F68" s="203"/>
      <c r="J68" s="203"/>
      <c r="Q68" s="203"/>
      <c r="X68" s="203"/>
      <c r="AB68" s="203"/>
      <c r="AG68" s="205"/>
      <c r="AJ68" s="205"/>
      <c r="AL68" s="203"/>
      <c r="AQ68" s="205"/>
      <c r="AT68" s="205"/>
      <c r="AX68" s="203"/>
      <c r="BB68" s="203"/>
    </row>
    <row r="69" spans="1:56" s="35" customFormat="1">
      <c r="B69" s="35" t="s">
        <v>35</v>
      </c>
      <c r="D69" s="36" t="s">
        <v>36</v>
      </c>
      <c r="E69" s="37"/>
      <c r="F69" s="206">
        <f>F23</f>
        <v>8.3800000000000008</v>
      </c>
      <c r="G69" s="207">
        <f>G23</f>
        <v>1</v>
      </c>
      <c r="H69" s="208">
        <f>G69*F69</f>
        <v>8.3800000000000008</v>
      </c>
      <c r="J69" s="206">
        <f>J23</f>
        <v>8.3800000000000008</v>
      </c>
      <c r="K69" s="207">
        <f>K23</f>
        <v>1</v>
      </c>
      <c r="L69" s="208">
        <f>K69*J69</f>
        <v>8.3800000000000008</v>
      </c>
      <c r="N69" s="209">
        <f>L69-H69</f>
        <v>0</v>
      </c>
      <c r="O69" s="210">
        <f>IF((H69)=0,"",(N69/H69))</f>
        <v>0</v>
      </c>
      <c r="Q69" s="206">
        <f>Q23</f>
        <v>16.02</v>
      </c>
      <c r="R69" s="207">
        <f>R23</f>
        <v>1</v>
      </c>
      <c r="S69" s="208">
        <f>R69*Q69</f>
        <v>16.02</v>
      </c>
      <c r="U69" s="209">
        <f>S69-L69</f>
        <v>7.6399999999999988</v>
      </c>
      <c r="V69" s="210">
        <f>IF((L69)=0,"",(U69/L69))</f>
        <v>0.91169451073985652</v>
      </c>
      <c r="X69" s="239">
        <f>X23</f>
        <v>16.239999999999998</v>
      </c>
      <c r="Y69" s="207">
        <f>Y23</f>
        <v>1</v>
      </c>
      <c r="Z69" s="208">
        <f>Y69*X69</f>
        <v>16.239999999999998</v>
      </c>
      <c r="AB69" s="239">
        <f>AB23</f>
        <v>16.07</v>
      </c>
      <c r="AC69" s="207">
        <f>AC23</f>
        <v>1</v>
      </c>
      <c r="AD69" s="208">
        <f>AC69*AB69</f>
        <v>16.07</v>
      </c>
      <c r="AF69" s="209">
        <f>AD69-Z69</f>
        <v>-0.16999999999999815</v>
      </c>
      <c r="AG69" s="212">
        <f>IF((Z69)=0,"",(AF69/Z69))</f>
        <v>-1.0467980295566389E-2</v>
      </c>
      <c r="AI69" s="209">
        <f t="shared" ref="AI69:AI71" si="62">AD69-AZ69</f>
        <v>-0.92999999999999972</v>
      </c>
      <c r="AJ69" s="212">
        <f t="shared" ref="AJ69:AJ71" si="63">IF((AD69)=0,"",(AI69/AD69))</f>
        <v>-5.7871810827629107E-2</v>
      </c>
      <c r="AL69" s="239">
        <f>AL23</f>
        <v>16.47</v>
      </c>
      <c r="AM69" s="207">
        <f>AM23</f>
        <v>1</v>
      </c>
      <c r="AN69" s="208">
        <f>AM69*AL69</f>
        <v>16.47</v>
      </c>
      <c r="AP69" s="209">
        <f>AN69-AD69</f>
        <v>0.39999999999999858</v>
      </c>
      <c r="AQ69" s="212">
        <f>IF((AD69)=0,"",(AP69/AD69))</f>
        <v>2.4891101431238242E-2</v>
      </c>
      <c r="AS69" s="209">
        <f t="shared" ref="AS69:AS71" si="64">AN69-BD69</f>
        <v>-0.90000000000000213</v>
      </c>
      <c r="AT69" s="212">
        <f t="shared" ref="AT69:AT71" si="65">IF((AN69)=0,"",(AS69/AN69))</f>
        <v>-5.4644808743169529E-2</v>
      </c>
      <c r="AX69" s="239">
        <v>17</v>
      </c>
      <c r="AY69" s="207">
        <v>1</v>
      </c>
      <c r="AZ69" s="208">
        <v>17</v>
      </c>
      <c r="BB69" s="239">
        <v>17.37</v>
      </c>
      <c r="BC69" s="207">
        <v>1</v>
      </c>
      <c r="BD69" s="208">
        <v>17.37</v>
      </c>
    </row>
    <row r="70" spans="1:56" s="35" customFormat="1">
      <c r="B70" s="35" t="s">
        <v>40</v>
      </c>
      <c r="D70" s="36" t="s">
        <v>39</v>
      </c>
      <c r="E70" s="37"/>
      <c r="F70" s="213">
        <f>F27</f>
        <v>1.7000000000000001E-2</v>
      </c>
      <c r="G70" s="214">
        <f>$D$19</f>
        <v>2000</v>
      </c>
      <c r="H70" s="215">
        <f t="shared" ref="H70" si="66">G70*F70</f>
        <v>34</v>
      </c>
      <c r="J70" s="213">
        <f>J27</f>
        <v>1.7000000000000001E-2</v>
      </c>
      <c r="K70" s="214">
        <f>$D$19</f>
        <v>2000</v>
      </c>
      <c r="L70" s="215">
        <f t="shared" ref="L70" si="67">K70*J70</f>
        <v>34</v>
      </c>
      <c r="N70" s="216">
        <f t="shared" ref="N70" si="68">L70-H70</f>
        <v>0</v>
      </c>
      <c r="O70" s="217">
        <f>IF((H70)=0,"",(N70/H70))</f>
        <v>0</v>
      </c>
      <c r="Q70" s="213">
        <f>Q27</f>
        <v>1.5699999999999999E-2</v>
      </c>
      <c r="R70" s="214">
        <f>$D$19</f>
        <v>2000</v>
      </c>
      <c r="S70" s="215">
        <f t="shared" ref="S70" si="69">R70*Q70</f>
        <v>31.4</v>
      </c>
      <c r="U70" s="216">
        <f>S70-L70</f>
        <v>-2.6000000000000014</v>
      </c>
      <c r="V70" s="217">
        <f>IF((L70)=0,"",(U70/L70))</f>
        <v>-7.6470588235294165E-2</v>
      </c>
      <c r="X70" s="213">
        <f>X27</f>
        <v>1.61E-2</v>
      </c>
      <c r="Y70" s="214">
        <f>$D$19</f>
        <v>2000</v>
      </c>
      <c r="Z70" s="215">
        <f t="shared" ref="Z70" si="70">Y70*X70</f>
        <v>32.200000000000003</v>
      </c>
      <c r="AB70" s="213">
        <f>AB27</f>
        <v>1.7000000000000001E-2</v>
      </c>
      <c r="AC70" s="214">
        <f>$D$19</f>
        <v>2000</v>
      </c>
      <c r="AD70" s="215">
        <f t="shared" ref="AD70" si="71">AC70*AB70</f>
        <v>34</v>
      </c>
      <c r="AF70" s="216">
        <f>AD70-Z70</f>
        <v>1.7999999999999972</v>
      </c>
      <c r="AG70" s="218">
        <f>IF((Z70)=0,"",(AF70/Z70))</f>
        <v>5.5900621118012327E-2</v>
      </c>
      <c r="AI70" s="216">
        <f t="shared" si="62"/>
        <v>-0.20000000000000284</v>
      </c>
      <c r="AJ70" s="218">
        <f t="shared" si="63"/>
        <v>-5.8823529411765538E-3</v>
      </c>
      <c r="AL70" s="213">
        <f>AL27</f>
        <v>1.78E-2</v>
      </c>
      <c r="AM70" s="214">
        <f>$D$19</f>
        <v>2000</v>
      </c>
      <c r="AN70" s="215">
        <f t="shared" ref="AN70" si="72">AM70*AL70</f>
        <v>35.6</v>
      </c>
      <c r="AP70" s="216">
        <f>AN70-AD70</f>
        <v>1.6000000000000014</v>
      </c>
      <c r="AQ70" s="218">
        <f>IF((AD70)=0,"",(AP70/AD70))</f>
        <v>4.7058823529411806E-2</v>
      </c>
      <c r="AS70" s="216">
        <f t="shared" si="64"/>
        <v>0.20000000000000284</v>
      </c>
      <c r="AT70" s="218">
        <f t="shared" si="65"/>
        <v>5.6179775280899673E-3</v>
      </c>
      <c r="AX70" s="213">
        <v>1.7100000000000001E-2</v>
      </c>
      <c r="AY70" s="214">
        <v>2000</v>
      </c>
      <c r="AZ70" s="215">
        <v>34.200000000000003</v>
      </c>
      <c r="BB70" s="213">
        <v>1.77E-2</v>
      </c>
      <c r="BC70" s="214">
        <v>2000</v>
      </c>
      <c r="BD70" s="215">
        <v>35.4</v>
      </c>
    </row>
    <row r="71" spans="1:56" s="219" customFormat="1" ht="13.5" thickBot="1">
      <c r="B71" s="220" t="s">
        <v>75</v>
      </c>
      <c r="C71" s="221"/>
      <c r="D71" s="222"/>
      <c r="E71" s="221"/>
      <c r="F71" s="223"/>
      <c r="G71" s="224"/>
      <c r="H71" s="225">
        <f>SUM(H69:H70)</f>
        <v>42.38</v>
      </c>
      <c r="I71" s="226"/>
      <c r="J71" s="223"/>
      <c r="K71" s="224"/>
      <c r="L71" s="225">
        <f>SUM(L69:L70)</f>
        <v>42.38</v>
      </c>
      <c r="M71" s="226"/>
      <c r="N71" s="227">
        <f>L71-H71</f>
        <v>0</v>
      </c>
      <c r="O71" s="228">
        <f>IF((H71)=0,"",(N71/H71))</f>
        <v>0</v>
      </c>
      <c r="Q71" s="223"/>
      <c r="R71" s="224"/>
      <c r="S71" s="225">
        <f>SUM(S69:S70)</f>
        <v>47.42</v>
      </c>
      <c r="T71" s="226"/>
      <c r="U71" s="227">
        <f>S71-L71</f>
        <v>5.0399999999999991</v>
      </c>
      <c r="V71" s="228">
        <f>IF((L71)=0,"",(U71/L71))</f>
        <v>0.11892402076451153</v>
      </c>
      <c r="X71" s="223"/>
      <c r="Y71" s="224"/>
      <c r="Z71" s="225">
        <f>SUM(Z69:Z70)</f>
        <v>48.44</v>
      </c>
      <c r="AA71" s="226"/>
      <c r="AB71" s="223"/>
      <c r="AC71" s="224"/>
      <c r="AD71" s="225">
        <f>SUM(AD69:AD70)</f>
        <v>50.07</v>
      </c>
      <c r="AE71" s="226"/>
      <c r="AF71" s="227">
        <f>AD71-Z71</f>
        <v>1.6300000000000026</v>
      </c>
      <c r="AG71" s="229">
        <f>IF((Z71)=0,"",(AF71/Z71))</f>
        <v>3.3649876135425326E-2</v>
      </c>
      <c r="AI71" s="227">
        <f t="shared" si="62"/>
        <v>-1.1300000000000026</v>
      </c>
      <c r="AJ71" s="229">
        <f t="shared" si="63"/>
        <v>-2.2568404234072349E-2</v>
      </c>
      <c r="AL71" s="223"/>
      <c r="AM71" s="224"/>
      <c r="AN71" s="225">
        <f>SUM(AN69:AN70)</f>
        <v>52.07</v>
      </c>
      <c r="AO71" s="226"/>
      <c r="AP71" s="227">
        <f>AN71-AD71</f>
        <v>2</v>
      </c>
      <c r="AQ71" s="229">
        <f>IF((AD71)=0,"",(AP71/AD71))</f>
        <v>3.9944078290393446E-2</v>
      </c>
      <c r="AS71" s="227">
        <f t="shared" si="64"/>
        <v>-0.69999999999999574</v>
      </c>
      <c r="AT71" s="229">
        <f t="shared" si="65"/>
        <v>-1.3443441521029302E-2</v>
      </c>
      <c r="AX71" s="223"/>
      <c r="AY71" s="224"/>
      <c r="AZ71" s="225">
        <v>51.2</v>
      </c>
      <c r="BA71" s="226"/>
      <c r="BB71" s="223"/>
      <c r="BC71" s="224"/>
      <c r="BD71" s="225">
        <v>52.769999999999996</v>
      </c>
    </row>
    <row r="72" spans="1:56" ht="10.5" customHeight="1" thickTop="1">
      <c r="AJ72" s="196"/>
      <c r="AQ72" s="196"/>
    </row>
    <row r="73" spans="1:56" ht="10.5" customHeight="1">
      <c r="A73" s="230" t="s">
        <v>76</v>
      </c>
    </row>
    <row r="74" spans="1:56" ht="10.5" customHeight="1"/>
    <row r="75" spans="1:56">
      <c r="A75" s="11" t="s">
        <v>77</v>
      </c>
    </row>
    <row r="76" spans="1:56">
      <c r="A76" s="11" t="s">
        <v>78</v>
      </c>
    </row>
    <row r="78" spans="1:56">
      <c r="A78" s="28" t="s">
        <v>79</v>
      </c>
    </row>
    <row r="79" spans="1:56">
      <c r="A79" s="28" t="s">
        <v>80</v>
      </c>
    </row>
    <row r="81" spans="1:54">
      <c r="A81" s="11" t="s">
        <v>81</v>
      </c>
    </row>
    <row r="82" spans="1:54">
      <c r="A82" s="11" t="s">
        <v>82</v>
      </c>
    </row>
    <row r="83" spans="1:54">
      <c r="A83" s="11" t="s">
        <v>83</v>
      </c>
    </row>
    <row r="84" spans="1:54">
      <c r="A84" s="11" t="s">
        <v>84</v>
      </c>
    </row>
    <row r="85" spans="1:54">
      <c r="A85" s="11" t="s">
        <v>85</v>
      </c>
    </row>
    <row r="87" spans="1:54">
      <c r="A87" s="231"/>
      <c r="B87" s="11" t="s">
        <v>86</v>
      </c>
    </row>
    <row r="91" spans="1:54">
      <c r="B91" s="28" t="s">
        <v>87</v>
      </c>
      <c r="F91" s="234">
        <f>G36</f>
        <v>86</v>
      </c>
      <c r="G91" s="35"/>
      <c r="H91" s="35"/>
      <c r="I91" s="35"/>
      <c r="J91" s="234">
        <f>K36</f>
        <v>86</v>
      </c>
      <c r="Q91" s="234">
        <f>R36</f>
        <v>97.297664197047197</v>
      </c>
      <c r="X91" s="234">
        <f>Y36</f>
        <v>97.297664197047197</v>
      </c>
      <c r="AB91" s="234">
        <f>AC36</f>
        <v>71.800000000000182</v>
      </c>
      <c r="AL91" s="234">
        <f>AM36</f>
        <v>71.800000000000182</v>
      </c>
      <c r="AX91" s="234">
        <f>AY36</f>
        <v>97.297664197047197</v>
      </c>
      <c r="BB91" s="234">
        <f>BC36</f>
        <v>97.297664197047197</v>
      </c>
    </row>
    <row r="92" spans="1:54">
      <c r="B92" s="28"/>
      <c r="D92" s="11" t="str">
        <f>F92&amp;"/"&amp;J92</f>
        <v>86/86</v>
      </c>
      <c r="F92" s="234">
        <f>ROUND(F91,0)</f>
        <v>86</v>
      </c>
      <c r="J92" s="235">
        <f>ROUND(J91,0)</f>
        <v>86</v>
      </c>
    </row>
    <row r="93" spans="1:54">
      <c r="D93" s="11" t="str">
        <f>F93&amp;"/"&amp;J93</f>
        <v>2086/2086</v>
      </c>
      <c r="F93" s="236">
        <f>$D19+F92</f>
        <v>2086</v>
      </c>
      <c r="J93" s="236">
        <f>$D19+J92</f>
        <v>2086</v>
      </c>
    </row>
    <row r="94" spans="1:54">
      <c r="D94" s="240"/>
    </row>
    <row r="95" spans="1:54">
      <c r="D95" s="240"/>
    </row>
  </sheetData>
  <sheetProtection selectLockedCells="1"/>
  <mergeCells count="32">
    <mergeCell ref="B56:D56"/>
    <mergeCell ref="B57:D57"/>
    <mergeCell ref="B62:D62"/>
    <mergeCell ref="B63:D63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64 E58 E69:E70 E23:E28 E42:E52 E30:E37 E39:E40">
      <formula1>#REF!</formula1>
    </dataValidation>
    <dataValidation type="list" allowBlank="1" showInputMessage="1" showErrorMessage="1" prompt="Select Charge Unit - monthly, per kWh, per kW" sqref="D69:D70 D23:D28 D42:D52 D64 D58 D39:D40 D30:D37">
      <formula1>"Monthly, per kWh, per kW"</formula1>
    </dataValidation>
  </dataValidations>
  <pageMargins left="0.74803149606299213" right="0.15748031496062992" top="0.39370078740157483" bottom="0.39370078740157483" header="0.31496062992125984" footer="0.31496062992125984"/>
  <pageSetup paperSize="5" scale="7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0">
    <pageSetUpPr fitToPage="1"/>
  </sheetPr>
  <dimension ref="A1:BD95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42" sqref="AL42"/>
    </sheetView>
  </sheetViews>
  <sheetFormatPr defaultColWidth="9.140625" defaultRowHeight="12.75" outlineLevelRow="1" outlineLevelCol="1"/>
  <cols>
    <col min="1" max="1" width="2.140625" style="11" customWidth="1"/>
    <col min="2" max="2" width="27" style="11" customWidth="1"/>
    <col min="3" max="3" width="1.28515625" style="11" customWidth="1"/>
    <col min="4" max="4" width="13" style="11" bestFit="1" customWidth="1"/>
    <col min="5" max="5" width="1.28515625" style="11" customWidth="1"/>
    <col min="6" max="6" width="10.710937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0.7109375" style="11" hidden="1" customWidth="1"/>
    <col min="11" max="11" width="8.5703125" style="11" hidden="1" customWidth="1"/>
    <col min="12" max="12" width="9.7109375" style="11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10.28515625" style="11" hidden="1" customWidth="1"/>
    <col min="18" max="18" width="8.5703125" style="11" hidden="1" customWidth="1"/>
    <col min="19" max="19" width="11.85546875" style="11" hidden="1" customWidth="1"/>
    <col min="20" max="20" width="2.85546875" style="11" hidden="1" customWidth="1"/>
    <col min="21" max="21" width="9" style="11" hidden="1" customWidth="1"/>
    <col min="22" max="22" width="9.28515625" style="11" hidden="1" customWidth="1"/>
    <col min="23" max="23" width="3.85546875" style="11" hidden="1" customWidth="1"/>
    <col min="24" max="24" width="11.28515625" style="11" customWidth="1" outlineLevel="1"/>
    <col min="25" max="25" width="8.5703125" style="11" customWidth="1" outlineLevel="1"/>
    <col min="26" max="26" width="9.7109375" style="11" customWidth="1" outlineLevel="1"/>
    <col min="27" max="27" width="2.85546875" style="11" customWidth="1" outlineLevel="1"/>
    <col min="28" max="28" width="10.42578125" style="11" bestFit="1" customWidth="1"/>
    <col min="29" max="29" width="8.5703125" style="11" customWidth="1"/>
    <col min="30" max="30" width="11.42578125" style="11" bestFit="1" customWidth="1"/>
    <col min="31" max="31" width="2.85546875" style="11" customWidth="1"/>
    <col min="32" max="32" width="8.85546875" style="11" customWidth="1"/>
    <col min="33" max="33" width="8.42578125" style="11" customWidth="1"/>
    <col min="34" max="34" width="2.28515625" style="11" customWidth="1"/>
    <col min="35" max="35" width="9.42578125" style="11" customWidth="1"/>
    <col min="36" max="36" width="8.42578125" style="11" customWidth="1"/>
    <col min="37" max="37" width="2.28515625" style="11" customWidth="1"/>
    <col min="38" max="38" width="9.42578125" style="11" bestFit="1" customWidth="1"/>
    <col min="39" max="39" width="8.5703125" style="11" customWidth="1"/>
    <col min="40" max="40" width="9" style="11" customWidth="1"/>
    <col min="41" max="41" width="2.85546875" style="11" customWidth="1"/>
    <col min="42" max="42" width="7.7109375" style="11" customWidth="1"/>
    <col min="43" max="43" width="8.140625" style="11" customWidth="1"/>
    <col min="44" max="44" width="2.28515625" style="11" customWidth="1"/>
    <col min="45" max="45" width="9.140625" style="11" customWidth="1"/>
    <col min="46" max="46" width="8.42578125" style="11" customWidth="1"/>
    <col min="47" max="47" width="2.28515625" style="11" customWidth="1"/>
    <col min="48" max="49" width="9.140625" style="11"/>
    <col min="50" max="50" width="10.42578125" style="11" bestFit="1" customWidth="1"/>
    <col min="51" max="51" width="8.5703125" style="11" customWidth="1"/>
    <col min="52" max="52" width="11.42578125" style="11" bestFit="1" customWidth="1"/>
    <col min="53" max="53" width="2.85546875" style="11" customWidth="1"/>
    <col min="54" max="54" width="10.28515625" style="11" customWidth="1"/>
    <col min="55" max="55" width="8.5703125" style="11" customWidth="1"/>
    <col min="56" max="56" width="9" style="11" customWidth="1"/>
    <col min="57" max="16384" width="9.140625" style="11"/>
  </cols>
  <sheetData>
    <row r="1" spans="1:56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P1"/>
      <c r="Q1" s="4"/>
      <c r="R1" s="4"/>
    </row>
    <row r="2" spans="1:56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P2"/>
      <c r="Q2" s="6"/>
      <c r="R2" s="6"/>
    </row>
    <row r="3" spans="1:56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P3"/>
    </row>
    <row r="4" spans="1:56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P4"/>
      <c r="Q4" s="8"/>
      <c r="R4" s="8"/>
    </row>
    <row r="5" spans="1:56" s="5" customFormat="1" ht="15" customHeight="1">
      <c r="B5" s="2" t="s">
        <v>4</v>
      </c>
      <c r="C5" s="3"/>
      <c r="D5" s="9"/>
      <c r="E5" s="10"/>
      <c r="P5"/>
    </row>
    <row r="6" spans="1:56" s="5" customFormat="1" ht="9" customHeight="1">
      <c r="B6" s="2"/>
      <c r="C6" s="3"/>
      <c r="D6" s="3"/>
      <c r="P6"/>
    </row>
    <row r="7" spans="1:56" s="5" customFormat="1">
      <c r="B7" s="2" t="s">
        <v>5</v>
      </c>
      <c r="C7" s="3"/>
      <c r="D7" s="9"/>
      <c r="P7"/>
    </row>
    <row r="8" spans="1:56" s="5" customFormat="1" ht="15" customHeight="1">
      <c r="C8" s="3"/>
      <c r="N8" s="11"/>
      <c r="O8"/>
      <c r="P8"/>
    </row>
    <row r="9" spans="1:56" ht="7.5" customHeight="1">
      <c r="L9"/>
      <c r="M9"/>
      <c r="N9"/>
      <c r="O9"/>
      <c r="P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  <c r="Q10" s="13"/>
      <c r="AN10" s="13"/>
      <c r="BD10" s="13"/>
    </row>
    <row r="11" spans="1:56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6" ht="7.5" hidden="1" customHeight="1">
      <c r="L12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6" ht="7.5" customHeight="1">
      <c r="L13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6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6" ht="15.75">
      <c r="B15" s="17" t="s">
        <v>88</v>
      </c>
      <c r="C15" s="18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R15" s="20"/>
      <c r="S15" s="20"/>
      <c r="T15" s="20"/>
      <c r="U15" s="20"/>
      <c r="V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0"/>
      <c r="AJ15" s="20"/>
      <c r="AL15" s="20"/>
      <c r="AM15" s="20"/>
      <c r="AN15" s="20"/>
      <c r="AO15" s="20"/>
      <c r="AP15" s="20"/>
      <c r="AQ15" s="20"/>
      <c r="AS15" s="20"/>
      <c r="AT15" s="20"/>
      <c r="AX15" s="20"/>
      <c r="AY15" s="20"/>
      <c r="AZ15" s="20"/>
      <c r="BA15" s="20"/>
      <c r="BB15" s="20"/>
      <c r="BC15" s="20"/>
      <c r="BD15" s="20"/>
    </row>
    <row r="16" spans="1:56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0"/>
      <c r="M16" s="20"/>
      <c r="N16" s="20"/>
      <c r="O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  <c r="AL16" s="20"/>
      <c r="AM16" s="20"/>
      <c r="AN16" s="20"/>
      <c r="AO16" s="20"/>
      <c r="AP16" s="20"/>
      <c r="AQ16" s="20"/>
      <c r="AS16" s="20"/>
      <c r="AT16" s="20"/>
      <c r="AX16" s="20"/>
      <c r="AY16" s="20"/>
      <c r="AZ16" s="20"/>
      <c r="BA16" s="20"/>
      <c r="BB16" s="20"/>
      <c r="BC16" s="20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20"/>
      <c r="R17" s="20"/>
      <c r="S17" s="20"/>
      <c r="T17" s="20"/>
      <c r="U17" s="20"/>
      <c r="V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0"/>
      <c r="AJ17" s="20"/>
      <c r="AL17" s="20"/>
      <c r="AM17" s="20"/>
      <c r="AN17" s="20"/>
      <c r="AO17" s="20"/>
      <c r="AP17" s="20"/>
      <c r="AQ17" s="20"/>
      <c r="AS17" s="20"/>
      <c r="AT17" s="20"/>
      <c r="AX17" s="20"/>
      <c r="AY17" s="20"/>
      <c r="AZ17" s="20"/>
      <c r="BA17" s="20"/>
      <c r="BB17" s="20"/>
      <c r="BC17" s="20"/>
      <c r="BD17" s="20"/>
    </row>
    <row r="18" spans="2:56">
      <c r="B18" s="28"/>
      <c r="D18" s="25" t="s">
        <v>12</v>
      </c>
      <c r="E18" s="25"/>
    </row>
    <row r="19" spans="2:56">
      <c r="B19" s="22" t="s">
        <v>13</v>
      </c>
      <c r="D19" s="26">
        <v>2000</v>
      </c>
    </row>
    <row r="20" spans="2:56">
      <c r="B20" s="28"/>
      <c r="D20" s="27"/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83" t="s">
        <v>22</v>
      </c>
      <c r="AJ20" s="384"/>
      <c r="AL20" s="369" t="s">
        <v>23</v>
      </c>
      <c r="AM20" s="372"/>
      <c r="AN20" s="370"/>
      <c r="AP20" s="369" t="s">
        <v>24</v>
      </c>
      <c r="AQ20" s="370"/>
      <c r="AS20" s="383" t="s">
        <v>25</v>
      </c>
      <c r="AT20" s="384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31" t="s">
        <v>31</v>
      </c>
      <c r="N21" s="375" t="s">
        <v>32</v>
      </c>
      <c r="O21" s="377" t="s">
        <v>33</v>
      </c>
      <c r="Q21" s="30" t="s">
        <v>29</v>
      </c>
      <c r="R21" s="32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32" t="s">
        <v>30</v>
      </c>
      <c r="Z21" s="31" t="s">
        <v>31</v>
      </c>
      <c r="AB21" s="30" t="s">
        <v>29</v>
      </c>
      <c r="AC21" s="32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32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32" t="s">
        <v>30</v>
      </c>
      <c r="AZ21" s="31" t="s">
        <v>31</v>
      </c>
      <c r="BB21" s="30" t="s">
        <v>29</v>
      </c>
      <c r="BC21" s="32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34"/>
      <c r="L22" s="34" t="s">
        <v>34</v>
      </c>
      <c r="N22" s="376"/>
      <c r="O22" s="378"/>
      <c r="Q22" s="33" t="s">
        <v>34</v>
      </c>
      <c r="R22" s="34"/>
      <c r="S22" s="34" t="s">
        <v>34</v>
      </c>
      <c r="U22" s="376"/>
      <c r="V22" s="378"/>
      <c r="X22" s="33" t="s">
        <v>34</v>
      </c>
      <c r="Y22" s="34"/>
      <c r="Z22" s="34" t="s">
        <v>34</v>
      </c>
      <c r="AB22" s="33" t="s">
        <v>34</v>
      </c>
      <c r="AC22" s="34"/>
      <c r="AD22" s="34" t="s">
        <v>34</v>
      </c>
      <c r="AF22" s="376"/>
      <c r="AG22" s="378"/>
      <c r="AI22" s="376"/>
      <c r="AJ22" s="378"/>
      <c r="AL22" s="33" t="s">
        <v>34</v>
      </c>
      <c r="AM22" s="34"/>
      <c r="AN22" s="34" t="s">
        <v>34</v>
      </c>
      <c r="AP22" s="376"/>
      <c r="AQ22" s="378"/>
      <c r="AS22" s="376"/>
      <c r="AT22" s="378"/>
      <c r="AX22" s="33" t="s">
        <v>34</v>
      </c>
      <c r="AY22" s="34"/>
      <c r="AZ22" s="34" t="s">
        <v>34</v>
      </c>
      <c r="BB22" s="33" t="s">
        <v>34</v>
      </c>
      <c r="BC22" s="34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38">
        <v>8.3800000000000008</v>
      </c>
      <c r="G23" s="39">
        <v>1</v>
      </c>
      <c r="H23" s="40">
        <f>G23*F23</f>
        <v>8.3800000000000008</v>
      </c>
      <c r="J23" s="38">
        <f>F23</f>
        <v>8.3800000000000008</v>
      </c>
      <c r="K23" s="41">
        <v>1</v>
      </c>
      <c r="L23" s="40">
        <f>K23*J23</f>
        <v>8.3800000000000008</v>
      </c>
      <c r="N23" s="42">
        <f>L23-H23</f>
        <v>0</v>
      </c>
      <c r="O23" s="43">
        <f>IF((H23)=0,"",(N23/H23))</f>
        <v>0</v>
      </c>
      <c r="Q23" s="38">
        <v>16.02</v>
      </c>
      <c r="R23" s="41">
        <v>1</v>
      </c>
      <c r="S23" s="40">
        <f>R23*Q23</f>
        <v>16.02</v>
      </c>
      <c r="U23" s="42">
        <f>S23-L23</f>
        <v>7.6399999999999988</v>
      </c>
      <c r="V23" s="43">
        <f t="shared" ref="V23:V51" si="0">IF((L23)=0,"",(U23/L23))</f>
        <v>0.91169451073985652</v>
      </c>
      <c r="X23" s="44">
        <v>16.239999999999998</v>
      </c>
      <c r="Y23" s="41">
        <v>1</v>
      </c>
      <c r="Z23" s="40">
        <f>Y23*X23</f>
        <v>16.239999999999998</v>
      </c>
      <c r="AB23" s="44">
        <v>16.07</v>
      </c>
      <c r="AC23" s="41">
        <v>1</v>
      </c>
      <c r="AD23" s="40">
        <f>AC23*AB23</f>
        <v>16.07</v>
      </c>
      <c r="AF23" s="42">
        <f t="shared" ref="AF23:AF51" si="1">AD23-Z23</f>
        <v>-0.16999999999999815</v>
      </c>
      <c r="AG23" s="45">
        <f t="shared" ref="AG23:AG51" si="2">IF((Z23)=0,"",(AF23/Z23))</f>
        <v>-1.0467980295566389E-2</v>
      </c>
      <c r="AI23" s="42">
        <f>AD23-AZ23</f>
        <v>-0.92999999999999972</v>
      </c>
      <c r="AJ23" s="45">
        <f>IF((AD23)=0,"",(AI23/AD23))</f>
        <v>-5.7871810827629107E-2</v>
      </c>
      <c r="AL23" s="44">
        <v>16.47</v>
      </c>
      <c r="AM23" s="41">
        <v>1</v>
      </c>
      <c r="AN23" s="40">
        <f>AM23*AL23</f>
        <v>16.47</v>
      </c>
      <c r="AP23" s="42">
        <f>AN23-AD23</f>
        <v>0.39999999999999858</v>
      </c>
      <c r="AQ23" s="45">
        <f t="shared" ref="AQ23:AQ51" si="3">IF((AD23)=0,"",(AP23/AD23))</f>
        <v>2.4891101431238242E-2</v>
      </c>
      <c r="AS23" s="42">
        <f>AN23-BD23</f>
        <v>-0.90000000000000213</v>
      </c>
      <c r="AT23" s="45">
        <f>IF((AN23)=0,"",(AS23/AN23))</f>
        <v>-5.4644808743169529E-2</v>
      </c>
      <c r="AX23" s="44">
        <v>17</v>
      </c>
      <c r="AY23" s="41">
        <v>1</v>
      </c>
      <c r="AZ23" s="40">
        <v>17</v>
      </c>
      <c r="BB23" s="44">
        <v>17.37</v>
      </c>
      <c r="BC23" s="41">
        <v>1</v>
      </c>
      <c r="BD23" s="40">
        <v>17.37</v>
      </c>
    </row>
    <row r="24" spans="2:56" s="35" customFormat="1" hidden="1">
      <c r="B24" s="35" t="s">
        <v>37</v>
      </c>
      <c r="D24" s="36" t="s">
        <v>36</v>
      </c>
      <c r="E24" s="37"/>
      <c r="F24" s="38">
        <v>0.43</v>
      </c>
      <c r="G24" s="39">
        <v>1</v>
      </c>
      <c r="H24" s="40">
        <f t="shared" ref="H24:H28" si="4">G24*F24</f>
        <v>0.43</v>
      </c>
      <c r="J24" s="38">
        <v>0.43</v>
      </c>
      <c r="K24" s="41">
        <v>1</v>
      </c>
      <c r="L24" s="40">
        <f>K24*J24</f>
        <v>0.43</v>
      </c>
      <c r="N24" s="42">
        <f>L24-H24</f>
        <v>0</v>
      </c>
      <c r="O24" s="43">
        <f>IF((H24)=0,"",(N24/H24))</f>
        <v>0</v>
      </c>
      <c r="Q24" s="38">
        <v>0</v>
      </c>
      <c r="R24" s="41">
        <v>1</v>
      </c>
      <c r="S24" s="40">
        <f>R24*Q24</f>
        <v>0</v>
      </c>
      <c r="U24" s="42">
        <f t="shared" ref="U24:U51" si="5">S24-L24</f>
        <v>-0.43</v>
      </c>
      <c r="V24" s="43">
        <f t="shared" si="0"/>
        <v>-1</v>
      </c>
      <c r="X24" s="38">
        <v>0</v>
      </c>
      <c r="Y24" s="41">
        <v>1</v>
      </c>
      <c r="Z24" s="40">
        <f>Y24*X24</f>
        <v>0</v>
      </c>
      <c r="AB24" s="38">
        <v>0</v>
      </c>
      <c r="AC24" s="41">
        <v>1</v>
      </c>
      <c r="AD24" s="40">
        <f>AC24*AB24</f>
        <v>0</v>
      </c>
      <c r="AF24" s="42">
        <f t="shared" si="1"/>
        <v>0</v>
      </c>
      <c r="AG24" s="45" t="str">
        <f t="shared" si="2"/>
        <v/>
      </c>
      <c r="AI24" s="42">
        <f t="shared" ref="AI24:AI29" si="6">AD24-AZ24</f>
        <v>0</v>
      </c>
      <c r="AJ24" s="45" t="str">
        <f t="shared" ref="AJ24:AJ51" si="7">IF((AD24)=0,"",(AI24/AD24))</f>
        <v/>
      </c>
      <c r="AL24" s="38">
        <v>0</v>
      </c>
      <c r="AM24" s="41">
        <v>1</v>
      </c>
      <c r="AN24" s="40">
        <f>AM24*AL24</f>
        <v>0</v>
      </c>
      <c r="AP24" s="42">
        <f t="shared" ref="AP24:AP51" si="8">AN24-AD24</f>
        <v>0</v>
      </c>
      <c r="AQ24" s="45" t="str">
        <f t="shared" si="3"/>
        <v/>
      </c>
      <c r="AS24" s="42">
        <f t="shared" ref="AS24:AS29" si="9">AN24-BD24</f>
        <v>0</v>
      </c>
      <c r="AT24" s="45" t="str">
        <f t="shared" ref="AT24:AT28" si="10">IF((AN24)=0,"",(AS24/AN24))</f>
        <v/>
      </c>
      <c r="AX24" s="38">
        <v>0</v>
      </c>
      <c r="AY24" s="41">
        <v>1</v>
      </c>
      <c r="AZ24" s="40">
        <v>0</v>
      </c>
      <c r="BB24" s="38">
        <v>0</v>
      </c>
      <c r="BC24" s="41">
        <v>1</v>
      </c>
      <c r="BD24" s="40">
        <v>0</v>
      </c>
    </row>
    <row r="25" spans="2:56" s="35" customFormat="1" hidden="1">
      <c r="B25" s="35" t="s">
        <v>38</v>
      </c>
      <c r="D25" s="36" t="s">
        <v>36</v>
      </c>
      <c r="E25" s="37"/>
      <c r="F25" s="38">
        <v>2.4900000000000002</v>
      </c>
      <c r="G25" s="39">
        <v>1</v>
      </c>
      <c r="H25" s="40">
        <f t="shared" si="4"/>
        <v>2.4900000000000002</v>
      </c>
      <c r="J25" s="38">
        <v>2.4900000000000002</v>
      </c>
      <c r="K25" s="41">
        <v>1</v>
      </c>
      <c r="L25" s="40">
        <f t="shared" ref="L25:L28" si="11">K25*J25</f>
        <v>2.4900000000000002</v>
      </c>
      <c r="N25" s="42">
        <f t="shared" ref="N25:N29" si="12">L25-H25</f>
        <v>0</v>
      </c>
      <c r="O25" s="43">
        <f t="shared" ref="O25:O29" si="13">IF((H25)=0,"",(N25/H25))</f>
        <v>0</v>
      </c>
      <c r="Q25" s="38">
        <v>0</v>
      </c>
      <c r="R25" s="41">
        <v>1</v>
      </c>
      <c r="S25" s="40">
        <f t="shared" ref="S25:S28" si="14">R25*Q25</f>
        <v>0</v>
      </c>
      <c r="U25" s="42">
        <f t="shared" si="5"/>
        <v>-2.4900000000000002</v>
      </c>
      <c r="V25" s="43">
        <f t="shared" si="0"/>
        <v>-1</v>
      </c>
      <c r="X25" s="38">
        <v>0</v>
      </c>
      <c r="Y25" s="41">
        <v>1</v>
      </c>
      <c r="Z25" s="40">
        <f t="shared" ref="Z25:Z28" si="15">Y25*X25</f>
        <v>0</v>
      </c>
      <c r="AB25" s="38">
        <v>0</v>
      </c>
      <c r="AC25" s="41">
        <v>1</v>
      </c>
      <c r="AD25" s="40">
        <f t="shared" ref="AD25:AD28" si="16">AC25*AB25</f>
        <v>0</v>
      </c>
      <c r="AF25" s="42">
        <f t="shared" si="1"/>
        <v>0</v>
      </c>
      <c r="AG25" s="45" t="str">
        <f t="shared" si="2"/>
        <v/>
      </c>
      <c r="AI25" s="42">
        <f t="shared" si="6"/>
        <v>0</v>
      </c>
      <c r="AJ25" s="45" t="str">
        <f t="shared" si="7"/>
        <v/>
      </c>
      <c r="AL25" s="38">
        <v>0</v>
      </c>
      <c r="AM25" s="41">
        <v>1</v>
      </c>
      <c r="AN25" s="40">
        <f t="shared" ref="AN25:AN28" si="17">AM25*AL25</f>
        <v>0</v>
      </c>
      <c r="AP25" s="42">
        <f t="shared" si="8"/>
        <v>0</v>
      </c>
      <c r="AQ25" s="45" t="str">
        <f t="shared" si="3"/>
        <v/>
      </c>
      <c r="AS25" s="42">
        <f t="shared" si="9"/>
        <v>0</v>
      </c>
      <c r="AT25" s="45" t="str">
        <f t="shared" si="10"/>
        <v/>
      </c>
      <c r="AX25" s="38">
        <v>0</v>
      </c>
      <c r="AY25" s="41">
        <v>1</v>
      </c>
      <c r="AZ25" s="40">
        <v>0</v>
      </c>
      <c r="BB25" s="38">
        <v>0</v>
      </c>
      <c r="BC25" s="41">
        <v>1</v>
      </c>
      <c r="BD25" s="40">
        <v>0</v>
      </c>
    </row>
    <row r="26" spans="2:56" s="35" customFormat="1" hidden="1">
      <c r="B26" s="46"/>
      <c r="D26" s="36" t="s">
        <v>39</v>
      </c>
      <c r="E26" s="37"/>
      <c r="F26" s="38"/>
      <c r="G26" s="39">
        <f>$D$19</f>
        <v>2000</v>
      </c>
      <c r="H26" s="40">
        <f t="shared" si="4"/>
        <v>0</v>
      </c>
      <c r="J26" s="38"/>
      <c r="K26" s="39">
        <f>$D$19</f>
        <v>2000</v>
      </c>
      <c r="L26" s="40">
        <f t="shared" si="11"/>
        <v>0</v>
      </c>
      <c r="N26" s="42">
        <f t="shared" si="12"/>
        <v>0</v>
      </c>
      <c r="O26" s="43" t="str">
        <f t="shared" si="13"/>
        <v/>
      </c>
      <c r="Q26" s="38"/>
      <c r="R26" s="39">
        <f>$D$19</f>
        <v>2000</v>
      </c>
      <c r="S26" s="40">
        <f t="shared" si="14"/>
        <v>0</v>
      </c>
      <c r="U26" s="42">
        <f t="shared" si="5"/>
        <v>0</v>
      </c>
      <c r="V26" s="43" t="str">
        <f t="shared" si="0"/>
        <v/>
      </c>
      <c r="X26" s="38"/>
      <c r="Y26" s="39">
        <f>$D$19</f>
        <v>2000</v>
      </c>
      <c r="Z26" s="40">
        <f t="shared" si="15"/>
        <v>0</v>
      </c>
      <c r="AB26" s="38"/>
      <c r="AC26" s="39">
        <f>$D$19</f>
        <v>2000</v>
      </c>
      <c r="AD26" s="40">
        <f t="shared" si="16"/>
        <v>0</v>
      </c>
      <c r="AF26" s="42">
        <f t="shared" si="1"/>
        <v>0</v>
      </c>
      <c r="AG26" s="45" t="str">
        <f t="shared" si="2"/>
        <v/>
      </c>
      <c r="AI26" s="42">
        <f t="shared" si="6"/>
        <v>0</v>
      </c>
      <c r="AJ26" s="45" t="str">
        <f t="shared" si="7"/>
        <v/>
      </c>
      <c r="AL26" s="38"/>
      <c r="AM26" s="39">
        <f>$D$19</f>
        <v>2000</v>
      </c>
      <c r="AN26" s="40">
        <f t="shared" si="17"/>
        <v>0</v>
      </c>
      <c r="AP26" s="42">
        <f t="shared" si="8"/>
        <v>0</v>
      </c>
      <c r="AQ26" s="45" t="str">
        <f t="shared" si="3"/>
        <v/>
      </c>
      <c r="AS26" s="42">
        <f t="shared" si="9"/>
        <v>0</v>
      </c>
      <c r="AT26" s="45" t="str">
        <f t="shared" si="10"/>
        <v/>
      </c>
      <c r="AX26" s="38"/>
      <c r="AY26" s="39">
        <v>2000</v>
      </c>
      <c r="AZ26" s="40">
        <v>0</v>
      </c>
      <c r="BB26" s="38"/>
      <c r="BC26" s="39">
        <v>2000</v>
      </c>
      <c r="BD26" s="40">
        <v>0</v>
      </c>
    </row>
    <row r="27" spans="2:56" s="35" customFormat="1">
      <c r="B27" s="35" t="s">
        <v>40</v>
      </c>
      <c r="D27" s="36" t="s">
        <v>39</v>
      </c>
      <c r="E27" s="37"/>
      <c r="F27" s="38">
        <v>1.7000000000000001E-2</v>
      </c>
      <c r="G27" s="39">
        <f>$D$19</f>
        <v>2000</v>
      </c>
      <c r="H27" s="40">
        <f t="shared" si="4"/>
        <v>34</v>
      </c>
      <c r="J27" s="38">
        <f>F27</f>
        <v>1.7000000000000001E-2</v>
      </c>
      <c r="K27" s="39">
        <f>$G27</f>
        <v>2000</v>
      </c>
      <c r="L27" s="40">
        <f t="shared" si="11"/>
        <v>34</v>
      </c>
      <c r="N27" s="42">
        <f t="shared" si="12"/>
        <v>0</v>
      </c>
      <c r="O27" s="43">
        <f t="shared" si="13"/>
        <v>0</v>
      </c>
      <c r="Q27" s="38">
        <v>1.5699999999999999E-2</v>
      </c>
      <c r="R27" s="39">
        <f>$G27</f>
        <v>2000</v>
      </c>
      <c r="S27" s="40">
        <f t="shared" si="14"/>
        <v>31.4</v>
      </c>
      <c r="U27" s="42">
        <f t="shared" si="5"/>
        <v>-2.6000000000000014</v>
      </c>
      <c r="V27" s="43">
        <f t="shared" si="0"/>
        <v>-7.6470588235294165E-2</v>
      </c>
      <c r="X27" s="38">
        <v>1.61E-2</v>
      </c>
      <c r="Y27" s="39">
        <f>$G27</f>
        <v>2000</v>
      </c>
      <c r="Z27" s="40">
        <f t="shared" si="15"/>
        <v>32.200000000000003</v>
      </c>
      <c r="AB27" s="38">
        <v>1.7000000000000001E-2</v>
      </c>
      <c r="AC27" s="39">
        <f>$G27</f>
        <v>2000</v>
      </c>
      <c r="AD27" s="40">
        <f t="shared" si="16"/>
        <v>34</v>
      </c>
      <c r="AF27" s="42">
        <f t="shared" si="1"/>
        <v>1.7999999999999972</v>
      </c>
      <c r="AG27" s="45">
        <f t="shared" si="2"/>
        <v>5.5900621118012327E-2</v>
      </c>
      <c r="AI27" s="42">
        <f t="shared" si="6"/>
        <v>-0.20000000000000284</v>
      </c>
      <c r="AJ27" s="45">
        <f t="shared" si="7"/>
        <v>-5.8823529411765538E-3</v>
      </c>
      <c r="AL27" s="38">
        <v>1.78E-2</v>
      </c>
      <c r="AM27" s="39">
        <f>$G27</f>
        <v>2000</v>
      </c>
      <c r="AN27" s="40">
        <f t="shared" si="17"/>
        <v>35.6</v>
      </c>
      <c r="AP27" s="42">
        <f t="shared" si="8"/>
        <v>1.6000000000000014</v>
      </c>
      <c r="AQ27" s="45">
        <f t="shared" si="3"/>
        <v>4.7058823529411806E-2</v>
      </c>
      <c r="AS27" s="42">
        <f t="shared" si="9"/>
        <v>0.20000000000000284</v>
      </c>
      <c r="AT27" s="45">
        <f t="shared" si="10"/>
        <v>5.6179775280899673E-3</v>
      </c>
      <c r="AX27" s="38">
        <v>1.7100000000000001E-2</v>
      </c>
      <c r="AY27" s="39">
        <v>2000</v>
      </c>
      <c r="AZ27" s="40">
        <v>34.200000000000003</v>
      </c>
      <c r="BB27" s="38">
        <v>1.77E-2</v>
      </c>
      <c r="BC27" s="39">
        <v>2000</v>
      </c>
      <c r="BD27" s="40">
        <v>35.4</v>
      </c>
    </row>
    <row r="28" spans="2:56" s="35" customFormat="1" hidden="1">
      <c r="B28" s="238" t="str">
        <f>'App.2-W_(Resi)'!B28</f>
        <v>2015 Oct-Dec Recovery</v>
      </c>
      <c r="D28" s="36" t="s">
        <v>36</v>
      </c>
      <c r="E28" s="37"/>
      <c r="F28" s="38"/>
      <c r="G28" s="39">
        <v>1</v>
      </c>
      <c r="H28" s="40">
        <f t="shared" si="4"/>
        <v>0</v>
      </c>
      <c r="J28" s="38">
        <v>0</v>
      </c>
      <c r="K28" s="39">
        <f>$G28</f>
        <v>1</v>
      </c>
      <c r="L28" s="40">
        <f t="shared" si="11"/>
        <v>0</v>
      </c>
      <c r="N28" s="42">
        <f t="shared" si="12"/>
        <v>0</v>
      </c>
      <c r="O28" s="43" t="str">
        <f t="shared" si="13"/>
        <v/>
      </c>
      <c r="Q28" s="38">
        <v>1.6</v>
      </c>
      <c r="R28" s="39">
        <f>$G28</f>
        <v>1</v>
      </c>
      <c r="S28" s="40">
        <f t="shared" si="14"/>
        <v>1.6</v>
      </c>
      <c r="U28" s="42">
        <f t="shared" si="5"/>
        <v>1.6</v>
      </c>
      <c r="V28" s="43" t="str">
        <f t="shared" si="0"/>
        <v/>
      </c>
      <c r="X28" s="38">
        <v>0</v>
      </c>
      <c r="Y28" s="39">
        <f>$G28</f>
        <v>1</v>
      </c>
      <c r="Z28" s="40">
        <f t="shared" si="15"/>
        <v>0</v>
      </c>
      <c r="AB28" s="38">
        <v>0</v>
      </c>
      <c r="AC28" s="39">
        <f>$G28</f>
        <v>1</v>
      </c>
      <c r="AD28" s="40">
        <f t="shared" si="16"/>
        <v>0</v>
      </c>
      <c r="AF28" s="42">
        <f t="shared" si="1"/>
        <v>0</v>
      </c>
      <c r="AG28" s="45" t="str">
        <f t="shared" si="2"/>
        <v/>
      </c>
      <c r="AI28" s="42">
        <f t="shared" si="6"/>
        <v>0</v>
      </c>
      <c r="AJ28" s="45" t="str">
        <f t="shared" si="7"/>
        <v/>
      </c>
      <c r="AL28" s="38">
        <v>0</v>
      </c>
      <c r="AM28" s="39">
        <f>$G28</f>
        <v>1</v>
      </c>
      <c r="AN28" s="40">
        <f t="shared" si="17"/>
        <v>0</v>
      </c>
      <c r="AP28" s="42">
        <f t="shared" si="8"/>
        <v>0</v>
      </c>
      <c r="AQ28" s="45" t="str">
        <f t="shared" si="3"/>
        <v/>
      </c>
      <c r="AS28" s="42">
        <f t="shared" si="9"/>
        <v>0</v>
      </c>
      <c r="AT28" s="45" t="str">
        <f t="shared" si="10"/>
        <v/>
      </c>
      <c r="AX28" s="38">
        <v>0</v>
      </c>
      <c r="AY28" s="39">
        <v>1</v>
      </c>
      <c r="AZ28" s="40">
        <v>0</v>
      </c>
      <c r="BB28" s="38">
        <v>0</v>
      </c>
      <c r="BC28" s="39">
        <v>1</v>
      </c>
      <c r="BD28" s="40">
        <v>0</v>
      </c>
    </row>
    <row r="29" spans="2:56" s="15" customFormat="1">
      <c r="B29" s="48" t="s">
        <v>42</v>
      </c>
      <c r="C29" s="49"/>
      <c r="D29" s="50"/>
      <c r="E29" s="49"/>
      <c r="F29" s="51"/>
      <c r="G29" s="52"/>
      <c r="H29" s="53">
        <f>SUM(H23:H28)</f>
        <v>45.3</v>
      </c>
      <c r="I29" s="54"/>
      <c r="J29" s="55"/>
      <c r="K29" s="56"/>
      <c r="L29" s="53">
        <f>SUM(L23:L28)</f>
        <v>45.3</v>
      </c>
      <c r="M29" s="54"/>
      <c r="N29" s="57">
        <f t="shared" si="12"/>
        <v>0</v>
      </c>
      <c r="O29" s="58">
        <f t="shared" si="13"/>
        <v>0</v>
      </c>
      <c r="Q29" s="55"/>
      <c r="R29" s="56"/>
      <c r="S29" s="53">
        <f>SUM(S23:S28)</f>
        <v>49.02</v>
      </c>
      <c r="T29" s="54"/>
      <c r="U29" s="57">
        <f t="shared" si="5"/>
        <v>3.720000000000006</v>
      </c>
      <c r="V29" s="58">
        <f t="shared" si="0"/>
        <v>8.2119205298013379E-2</v>
      </c>
      <c r="X29" s="55"/>
      <c r="Y29" s="56"/>
      <c r="Z29" s="53">
        <f>SUM(Z23:Z28)</f>
        <v>48.44</v>
      </c>
      <c r="AA29" s="54"/>
      <c r="AB29" s="55"/>
      <c r="AC29" s="56"/>
      <c r="AD29" s="53">
        <f>SUM(AD23:AD28)</f>
        <v>50.07</v>
      </c>
      <c r="AE29" s="54"/>
      <c r="AF29" s="57">
        <f t="shared" si="1"/>
        <v>1.6300000000000026</v>
      </c>
      <c r="AG29" s="59">
        <f t="shared" si="2"/>
        <v>3.3649876135425326E-2</v>
      </c>
      <c r="AI29" s="57">
        <f t="shared" si="6"/>
        <v>-1.1300000000000026</v>
      </c>
      <c r="AJ29" s="59">
        <f t="shared" si="7"/>
        <v>-2.2568404234072349E-2</v>
      </c>
      <c r="AL29" s="55"/>
      <c r="AM29" s="56"/>
      <c r="AN29" s="53">
        <f>SUM(AN23:AN28)</f>
        <v>52.07</v>
      </c>
      <c r="AO29" s="54"/>
      <c r="AP29" s="57">
        <f t="shared" si="8"/>
        <v>2</v>
      </c>
      <c r="AQ29" s="59">
        <f t="shared" si="3"/>
        <v>3.9944078290393446E-2</v>
      </c>
      <c r="AS29" s="57">
        <f t="shared" si="9"/>
        <v>-0.69999999999999574</v>
      </c>
      <c r="AT29" s="59" t="str">
        <f>IF((AM29)=0,"",(AS29/AM29))</f>
        <v/>
      </c>
      <c r="AX29" s="55"/>
      <c r="AY29" s="56"/>
      <c r="AZ29" s="53">
        <v>51.2</v>
      </c>
      <c r="BA29" s="54"/>
      <c r="BB29" s="55"/>
      <c r="BC29" s="56"/>
      <c r="BD29" s="53">
        <v>52.769999999999996</v>
      </c>
    </row>
    <row r="30" spans="2:56" s="35" customFormat="1" ht="25.5">
      <c r="B30" s="60" t="s">
        <v>43</v>
      </c>
      <c r="D30" s="36" t="s">
        <v>39</v>
      </c>
      <c r="E30" s="37"/>
      <c r="F30" s="38">
        <v>2.9999999999999997E-4</v>
      </c>
      <c r="G30" s="39">
        <f>$D$19</f>
        <v>2000</v>
      </c>
      <c r="H30" s="40">
        <f>G30*F30</f>
        <v>0.6</v>
      </c>
      <c r="J30" s="38">
        <v>2.9999999999999997E-4</v>
      </c>
      <c r="K30" s="39">
        <f>$G30</f>
        <v>2000</v>
      </c>
      <c r="L30" s="40">
        <f>K30*J30</f>
        <v>0.6</v>
      </c>
      <c r="N30" s="42">
        <f>L30-H30</f>
        <v>0</v>
      </c>
      <c r="O30" s="43">
        <f>IF((H30)=0,"",(N30/H30))</f>
        <v>0</v>
      </c>
      <c r="Q30" s="38">
        <v>0</v>
      </c>
      <c r="R30" s="39">
        <f>$G30</f>
        <v>2000</v>
      </c>
      <c r="S30" s="40">
        <f>R30*Q30</f>
        <v>0</v>
      </c>
      <c r="U30" s="42">
        <f t="shared" si="5"/>
        <v>-0.6</v>
      </c>
      <c r="V30" s="43">
        <f t="shared" si="0"/>
        <v>-1</v>
      </c>
      <c r="X30" s="38">
        <v>0</v>
      </c>
      <c r="Y30" s="39">
        <f>$G30</f>
        <v>2000</v>
      </c>
      <c r="Z30" s="40">
        <f>Y30*X30</f>
        <v>0</v>
      </c>
      <c r="AB30" s="38">
        <v>-1.8E-3</v>
      </c>
      <c r="AC30" s="39">
        <f>$G30</f>
        <v>2000</v>
      </c>
      <c r="AD30" s="40">
        <f>AC30*AB30</f>
        <v>-3.6</v>
      </c>
      <c r="AF30" s="42">
        <f t="shared" si="1"/>
        <v>-3.6</v>
      </c>
      <c r="AG30" s="45" t="str">
        <f t="shared" si="2"/>
        <v/>
      </c>
      <c r="AI30" s="42">
        <f>AD30-AZ30</f>
        <v>-3.6</v>
      </c>
      <c r="AJ30" s="45">
        <f t="shared" si="7"/>
        <v>1</v>
      </c>
      <c r="AL30" s="38">
        <v>0</v>
      </c>
      <c r="AM30" s="39">
        <f>$G30</f>
        <v>2000</v>
      </c>
      <c r="AN30" s="40">
        <f>AM30*AL30</f>
        <v>0</v>
      </c>
      <c r="AP30" s="42">
        <f t="shared" si="8"/>
        <v>3.6</v>
      </c>
      <c r="AQ30" s="45">
        <f t="shared" si="3"/>
        <v>-1</v>
      </c>
      <c r="AS30" s="42">
        <f>AN30-BD30</f>
        <v>0</v>
      </c>
      <c r="AT30" s="45" t="str">
        <f t="shared" ref="AT30:AT51" si="18">IF((AN30)=0,"",(AS30/AN30))</f>
        <v/>
      </c>
      <c r="AX30" s="38"/>
      <c r="AY30" s="39"/>
      <c r="AZ30" s="40"/>
      <c r="BB30" s="38"/>
      <c r="BC30" s="39"/>
      <c r="BD30" s="40"/>
    </row>
    <row r="31" spans="2:56" s="35" customFormat="1" ht="38.25">
      <c r="B31" s="60" t="s">
        <v>44</v>
      </c>
      <c r="D31" s="36" t="s">
        <v>39</v>
      </c>
      <c r="E31" s="37"/>
      <c r="F31" s="38"/>
      <c r="G31" s="39"/>
      <c r="H31" s="40"/>
      <c r="J31" s="38"/>
      <c r="K31" s="39"/>
      <c r="L31" s="40"/>
      <c r="N31" s="42"/>
      <c r="O31" s="43"/>
      <c r="Q31" s="38"/>
      <c r="R31" s="39"/>
      <c r="S31" s="40"/>
      <c r="U31" s="42"/>
      <c r="V31" s="43"/>
      <c r="X31" s="38">
        <f>Q31</f>
        <v>0</v>
      </c>
      <c r="Y31" s="39">
        <f>$G30</f>
        <v>2000</v>
      </c>
      <c r="Z31" s="40">
        <f t="shared" ref="Z31:Z34" si="19">Y31*X31</f>
        <v>0</v>
      </c>
      <c r="AA31" s="62"/>
      <c r="AB31" s="38">
        <v>0</v>
      </c>
      <c r="AC31" s="39">
        <v>2000</v>
      </c>
      <c r="AD31" s="40">
        <f t="shared" ref="AD31:AD34" si="20">AC31*AB31</f>
        <v>0</v>
      </c>
      <c r="AE31" s="62"/>
      <c r="AF31" s="42">
        <f t="shared" si="1"/>
        <v>0</v>
      </c>
      <c r="AG31" s="45" t="str">
        <f t="shared" si="2"/>
        <v/>
      </c>
      <c r="AI31" s="42">
        <f>AD31-AZ31</f>
        <v>0</v>
      </c>
      <c r="AJ31" s="45" t="str">
        <f t="shared" si="7"/>
        <v/>
      </c>
      <c r="AL31" s="38">
        <f>AB31</f>
        <v>0</v>
      </c>
      <c r="AM31" s="39">
        <v>2000</v>
      </c>
      <c r="AN31" s="40">
        <f t="shared" ref="AN31:AN34" si="21">AM31*AL31</f>
        <v>0</v>
      </c>
      <c r="AO31" s="62"/>
      <c r="AP31" s="42">
        <f t="shared" si="8"/>
        <v>0</v>
      </c>
      <c r="AQ31" s="45" t="str">
        <f t="shared" si="3"/>
        <v/>
      </c>
      <c r="AS31" s="42">
        <f>AN31-BD31</f>
        <v>0</v>
      </c>
      <c r="AT31" s="45" t="str">
        <f t="shared" si="18"/>
        <v/>
      </c>
      <c r="AX31" s="38"/>
      <c r="AY31" s="39"/>
      <c r="AZ31" s="40"/>
      <c r="BA31" s="62"/>
      <c r="BB31" s="38"/>
      <c r="BC31" s="39"/>
      <c r="BD31" s="40"/>
    </row>
    <row r="32" spans="2:56" s="35" customFormat="1" ht="25.5">
      <c r="B32" s="60" t="s">
        <v>45</v>
      </c>
      <c r="D32" s="36" t="s">
        <v>39</v>
      </c>
      <c r="E32" s="37"/>
      <c r="F32" s="38"/>
      <c r="G32" s="39">
        <f>$D$19</f>
        <v>2000</v>
      </c>
      <c r="H32" s="40">
        <f t="shared" ref="H32:H36" si="22">G32*F32</f>
        <v>0</v>
      </c>
      <c r="I32" s="61"/>
      <c r="J32" s="38"/>
      <c r="K32" s="39">
        <f>$G32</f>
        <v>2000</v>
      </c>
      <c r="L32" s="40">
        <f t="shared" ref="L32:L36" si="23">K32*J32</f>
        <v>0</v>
      </c>
      <c r="M32" s="62"/>
      <c r="N32" s="42">
        <f t="shared" ref="N32:N36" si="24">L32-H32</f>
        <v>0</v>
      </c>
      <c r="O32" s="43" t="str">
        <f t="shared" ref="O32:O36" si="25">IF((H32)=0,"",(N32/H32))</f>
        <v/>
      </c>
      <c r="Q32" s="38">
        <v>6.2668691405646593E-4</v>
      </c>
      <c r="R32" s="39">
        <f>$G32</f>
        <v>2000</v>
      </c>
      <c r="S32" s="40">
        <f t="shared" ref="S32:S34" si="26">R32*Q32</f>
        <v>1.2533738281129319</v>
      </c>
      <c r="T32" s="62"/>
      <c r="U32" s="42">
        <f t="shared" si="5"/>
        <v>1.2533738281129319</v>
      </c>
      <c r="V32" s="43" t="str">
        <f t="shared" si="0"/>
        <v/>
      </c>
      <c r="X32" s="38">
        <f>Q32</f>
        <v>6.2668691405646593E-4</v>
      </c>
      <c r="Y32" s="39">
        <f>$G32</f>
        <v>2000</v>
      </c>
      <c r="Z32" s="40">
        <f t="shared" si="19"/>
        <v>1.2533738281129319</v>
      </c>
      <c r="AA32" s="62"/>
      <c r="AB32" s="38">
        <f>X32</f>
        <v>6.2668691405646593E-4</v>
      </c>
      <c r="AC32" s="39">
        <f>$G32</f>
        <v>2000</v>
      </c>
      <c r="AD32" s="40">
        <f t="shared" si="20"/>
        <v>1.2533738281129319</v>
      </c>
      <c r="AE32" s="62"/>
      <c r="AF32" s="42">
        <f t="shared" si="1"/>
        <v>0</v>
      </c>
      <c r="AG32" s="45">
        <f t="shared" si="2"/>
        <v>0</v>
      </c>
      <c r="AI32" s="42">
        <f>AD32-AZ32</f>
        <v>0</v>
      </c>
      <c r="AJ32" s="45">
        <f t="shared" si="7"/>
        <v>0</v>
      </c>
      <c r="AL32" s="38">
        <f>AB32</f>
        <v>6.2668691405646593E-4</v>
      </c>
      <c r="AM32" s="39">
        <f>$G32</f>
        <v>2000</v>
      </c>
      <c r="AN32" s="40">
        <f t="shared" si="21"/>
        <v>1.2533738281129319</v>
      </c>
      <c r="AO32" s="62"/>
      <c r="AP32" s="42">
        <f t="shared" si="8"/>
        <v>0</v>
      </c>
      <c r="AQ32" s="45">
        <f t="shared" si="3"/>
        <v>0</v>
      </c>
      <c r="AS32" s="42">
        <f>AN32-BD32</f>
        <v>0</v>
      </c>
      <c r="AT32" s="45">
        <f t="shared" si="18"/>
        <v>0</v>
      </c>
      <c r="AX32" s="38">
        <v>6.2668691405646593E-4</v>
      </c>
      <c r="AY32" s="39">
        <v>2000</v>
      </c>
      <c r="AZ32" s="40">
        <v>1.2533738281129319</v>
      </c>
      <c r="BA32" s="62"/>
      <c r="BB32" s="38">
        <v>6.2668691405646593E-4</v>
      </c>
      <c r="BC32" s="39">
        <v>2000</v>
      </c>
      <c r="BD32" s="40">
        <v>1.2533738281129319</v>
      </c>
    </row>
    <row r="33" spans="2:56" s="35" customFormat="1" ht="38.25">
      <c r="B33" s="60" t="s">
        <v>46</v>
      </c>
      <c r="D33" s="36" t="s">
        <v>39</v>
      </c>
      <c r="E33" s="37"/>
      <c r="F33" s="38"/>
      <c r="G33" s="39">
        <f>$D$19</f>
        <v>2000</v>
      </c>
      <c r="H33" s="40">
        <f t="shared" si="22"/>
        <v>0</v>
      </c>
      <c r="I33" s="61"/>
      <c r="J33" s="38"/>
      <c r="K33" s="39">
        <f>$G33</f>
        <v>2000</v>
      </c>
      <c r="L33" s="40">
        <f t="shared" si="23"/>
        <v>0</v>
      </c>
      <c r="M33" s="62"/>
      <c r="N33" s="42">
        <f t="shared" si="24"/>
        <v>0</v>
      </c>
      <c r="O33" s="43" t="str">
        <f t="shared" si="25"/>
        <v/>
      </c>
      <c r="Q33" s="38">
        <v>1.3438667907529872E-3</v>
      </c>
      <c r="R33" s="39">
        <f>$G33</f>
        <v>2000</v>
      </c>
      <c r="S33" s="40">
        <f t="shared" si="26"/>
        <v>2.6877335815059742</v>
      </c>
      <c r="T33" s="62"/>
      <c r="U33" s="42">
        <f t="shared" si="5"/>
        <v>2.6877335815059742</v>
      </c>
      <c r="V33" s="43" t="str">
        <f t="shared" si="0"/>
        <v/>
      </c>
      <c r="X33" s="38">
        <v>0</v>
      </c>
      <c r="Y33" s="39">
        <f>$G33</f>
        <v>2000</v>
      </c>
      <c r="Z33" s="40">
        <f t="shared" si="19"/>
        <v>0</v>
      </c>
      <c r="AA33" s="62"/>
      <c r="AB33" s="38">
        <v>0</v>
      </c>
      <c r="AC33" s="39">
        <f>$G33</f>
        <v>2000</v>
      </c>
      <c r="AD33" s="40">
        <f t="shared" si="20"/>
        <v>0</v>
      </c>
      <c r="AE33" s="62"/>
      <c r="AF33" s="42">
        <f t="shared" si="1"/>
        <v>0</v>
      </c>
      <c r="AG33" s="45" t="str">
        <f t="shared" si="2"/>
        <v/>
      </c>
      <c r="AI33" s="42">
        <f>AD33-AZ33</f>
        <v>0</v>
      </c>
      <c r="AJ33" s="45" t="str">
        <f t="shared" si="7"/>
        <v/>
      </c>
      <c r="AL33" s="38">
        <v>0</v>
      </c>
      <c r="AM33" s="39">
        <f>$G33</f>
        <v>2000</v>
      </c>
      <c r="AN33" s="40">
        <f t="shared" si="21"/>
        <v>0</v>
      </c>
      <c r="AO33" s="62"/>
      <c r="AP33" s="42">
        <f t="shared" si="8"/>
        <v>0</v>
      </c>
      <c r="AQ33" s="45" t="str">
        <f t="shared" si="3"/>
        <v/>
      </c>
      <c r="AS33" s="42">
        <f>AN33-BD33</f>
        <v>0</v>
      </c>
      <c r="AT33" s="45" t="str">
        <f t="shared" si="18"/>
        <v/>
      </c>
      <c r="AX33" s="38">
        <v>0</v>
      </c>
      <c r="AY33" s="39">
        <v>2000</v>
      </c>
      <c r="AZ33" s="40">
        <v>0</v>
      </c>
      <c r="BA33" s="62"/>
      <c r="BB33" s="38">
        <v>0</v>
      </c>
      <c r="BC33" s="39">
        <v>2000</v>
      </c>
      <c r="BD33" s="40">
        <v>0</v>
      </c>
    </row>
    <row r="34" spans="2:56" s="35" customFormat="1" ht="38.25">
      <c r="B34" s="60" t="str">
        <f>'App.2-W_(Resi)'!B34</f>
        <v>Deferral &amp; Variance Accounts Disposition Rate Rider for Group 2 DVAs (2015)</v>
      </c>
      <c r="D34" s="36" t="s">
        <v>39</v>
      </c>
      <c r="E34" s="37"/>
      <c r="F34" s="38"/>
      <c r="G34" s="39">
        <f>$D$19</f>
        <v>2000</v>
      </c>
      <c r="H34" s="40">
        <f t="shared" si="22"/>
        <v>0</v>
      </c>
      <c r="I34" s="61"/>
      <c r="J34" s="38">
        <v>0</v>
      </c>
      <c r="K34" s="39">
        <f>$G34</f>
        <v>2000</v>
      </c>
      <c r="L34" s="40">
        <f t="shared" si="23"/>
        <v>0</v>
      </c>
      <c r="M34" s="62"/>
      <c r="N34" s="42">
        <f t="shared" si="24"/>
        <v>0</v>
      </c>
      <c r="O34" s="43" t="str">
        <f t="shared" si="25"/>
        <v/>
      </c>
      <c r="Q34" s="38">
        <v>7.2240724574972355E-5</v>
      </c>
      <c r="R34" s="39">
        <f>$G34</f>
        <v>2000</v>
      </c>
      <c r="S34" s="40">
        <f t="shared" si="26"/>
        <v>0.14448144914994471</v>
      </c>
      <c r="T34" s="62"/>
      <c r="U34" s="42">
        <f t="shared" si="5"/>
        <v>0.14448144914994471</v>
      </c>
      <c r="V34" s="43" t="str">
        <f t="shared" si="0"/>
        <v/>
      </c>
      <c r="X34" s="38">
        <f>Q34</f>
        <v>7.2240724574972355E-5</v>
      </c>
      <c r="Y34" s="39">
        <f>$G34</f>
        <v>2000</v>
      </c>
      <c r="Z34" s="40">
        <f t="shared" si="19"/>
        <v>0.14448144914994471</v>
      </c>
      <c r="AA34" s="62"/>
      <c r="AB34" s="38">
        <f>X34</f>
        <v>7.2240724574972355E-5</v>
      </c>
      <c r="AC34" s="39">
        <f>$G34</f>
        <v>2000</v>
      </c>
      <c r="AD34" s="40">
        <f t="shared" si="20"/>
        <v>0.14448144914994471</v>
      </c>
      <c r="AE34" s="62"/>
      <c r="AF34" s="42">
        <f t="shared" si="1"/>
        <v>0</v>
      </c>
      <c r="AG34" s="45">
        <f t="shared" si="2"/>
        <v>0</v>
      </c>
      <c r="AI34" s="42">
        <f t="shared" ref="AI34:AI51" si="27">AD34-AZ34</f>
        <v>0</v>
      </c>
      <c r="AJ34" s="45">
        <f t="shared" si="7"/>
        <v>0</v>
      </c>
      <c r="AL34" s="38">
        <f>AB34</f>
        <v>7.2240724574972355E-5</v>
      </c>
      <c r="AM34" s="39">
        <f>$G34</f>
        <v>2000</v>
      </c>
      <c r="AN34" s="40">
        <f t="shared" si="21"/>
        <v>0.14448144914994471</v>
      </c>
      <c r="AO34" s="62"/>
      <c r="AP34" s="42">
        <f t="shared" si="8"/>
        <v>0</v>
      </c>
      <c r="AQ34" s="45">
        <f t="shared" si="3"/>
        <v>0</v>
      </c>
      <c r="AS34" s="42">
        <f t="shared" ref="AS34:AS38" si="28">AN34-BD34</f>
        <v>0</v>
      </c>
      <c r="AT34" s="45">
        <f t="shared" si="18"/>
        <v>0</v>
      </c>
      <c r="AX34" s="38">
        <v>7.2240724574972355E-5</v>
      </c>
      <c r="AY34" s="39">
        <v>2000</v>
      </c>
      <c r="AZ34" s="40">
        <v>0.14448144914994471</v>
      </c>
      <c r="BA34" s="62"/>
      <c r="BB34" s="38">
        <v>7.2240724574972355E-5</v>
      </c>
      <c r="BC34" s="39">
        <v>2000</v>
      </c>
      <c r="BD34" s="40">
        <v>0.14448144914994471</v>
      </c>
    </row>
    <row r="35" spans="2:56" s="35" customFormat="1">
      <c r="B35" s="64" t="s">
        <v>48</v>
      </c>
      <c r="D35" s="36" t="s">
        <v>39</v>
      </c>
      <c r="E35" s="37"/>
      <c r="F35" s="38"/>
      <c r="G35" s="39">
        <f>$D$19</f>
        <v>2000</v>
      </c>
      <c r="H35" s="40">
        <f>G35*F35</f>
        <v>0</v>
      </c>
      <c r="J35" s="38"/>
      <c r="K35" s="39">
        <f>$G35</f>
        <v>2000</v>
      </c>
      <c r="L35" s="40">
        <f>K35*J35</f>
        <v>0</v>
      </c>
      <c r="N35" s="42">
        <f>L35-H35</f>
        <v>0</v>
      </c>
      <c r="O35" s="43" t="str">
        <f t="shared" si="25"/>
        <v/>
      </c>
      <c r="Q35" s="38"/>
      <c r="R35" s="39">
        <f>$G35</f>
        <v>2000</v>
      </c>
      <c r="S35" s="40">
        <f>R35*Q35</f>
        <v>0</v>
      </c>
      <c r="U35" s="42">
        <f t="shared" si="5"/>
        <v>0</v>
      </c>
      <c r="V35" s="43" t="str">
        <f t="shared" si="0"/>
        <v/>
      </c>
      <c r="X35" s="38"/>
      <c r="Y35" s="39">
        <f>$G35</f>
        <v>2000</v>
      </c>
      <c r="Z35" s="40">
        <f>Y35*X35</f>
        <v>0</v>
      </c>
      <c r="AB35" s="38"/>
      <c r="AC35" s="39">
        <f>$G35</f>
        <v>2000</v>
      </c>
      <c r="AD35" s="40">
        <f>AC35*AB35</f>
        <v>0</v>
      </c>
      <c r="AF35" s="42">
        <f t="shared" si="1"/>
        <v>0</v>
      </c>
      <c r="AG35" s="45" t="str">
        <f t="shared" si="2"/>
        <v/>
      </c>
      <c r="AI35" s="42">
        <f t="shared" si="27"/>
        <v>0</v>
      </c>
      <c r="AJ35" s="45" t="str">
        <f t="shared" si="7"/>
        <v/>
      </c>
      <c r="AL35" s="38"/>
      <c r="AM35" s="39">
        <f>$G35</f>
        <v>2000</v>
      </c>
      <c r="AN35" s="40">
        <f>AM35*AL35</f>
        <v>0</v>
      </c>
      <c r="AP35" s="42">
        <f t="shared" si="8"/>
        <v>0</v>
      </c>
      <c r="AQ35" s="45" t="str">
        <f t="shared" si="3"/>
        <v/>
      </c>
      <c r="AS35" s="42">
        <f t="shared" si="28"/>
        <v>0</v>
      </c>
      <c r="AT35" s="45" t="str">
        <f t="shared" si="18"/>
        <v/>
      </c>
      <c r="AX35" s="38"/>
      <c r="AY35" s="39">
        <v>2000</v>
      </c>
      <c r="AZ35" s="40">
        <v>0</v>
      </c>
      <c r="BB35" s="38"/>
      <c r="BC35" s="39">
        <v>2000</v>
      </c>
      <c r="BD35" s="40">
        <v>0</v>
      </c>
    </row>
    <row r="36" spans="2:56" s="35" customFormat="1">
      <c r="B36" s="64" t="s">
        <v>49</v>
      </c>
      <c r="D36" s="36" t="s">
        <v>39</v>
      </c>
      <c r="E36" s="37"/>
      <c r="F36" s="65">
        <f>IF(ISBLANK($D$16)=TRUE, 0, IF($D$16="TOU", 0.64*F47+0.18*F48+0.18*F49, IF(AND($D$16="non-TOU", G51&gt;0), F51,F50)))</f>
        <v>9.2460000000000001E-2</v>
      </c>
      <c r="G36" s="66">
        <f>$D$19*(1+F66)-$D$19</f>
        <v>86</v>
      </c>
      <c r="H36" s="40">
        <f t="shared" si="22"/>
        <v>7.9515599999999997</v>
      </c>
      <c r="J36" s="65">
        <f>IF(ISBLANK($D$16)=TRUE, 0, IF($D$16="TOU", 0.64*J47+0.18*J48+0.18*J49, IF(AND($D$16="non-TOU", K51&gt;0), J51,J50)))</f>
        <v>9.2460000000000001E-2</v>
      </c>
      <c r="K36" s="66">
        <f>$D$19*(1+J66)-$D$19</f>
        <v>86</v>
      </c>
      <c r="L36" s="40">
        <f t="shared" si="23"/>
        <v>7.9515599999999997</v>
      </c>
      <c r="N36" s="42">
        <f t="shared" si="24"/>
        <v>0</v>
      </c>
      <c r="O36" s="43">
        <f t="shared" si="25"/>
        <v>0</v>
      </c>
      <c r="Q36" s="65">
        <f>IF(ISBLANK($D$16)=TRUE, 0, IF($D$16="TOU", 0.64*Q47+0.18*Q48+0.18*Q49, IF(AND($D$16="non-TOU", R51&gt;0), Q51,Q50)))</f>
        <v>9.2460000000000001E-2</v>
      </c>
      <c r="R36" s="66">
        <f>$D$19*(1+Q66)-$D$19</f>
        <v>97.297664197047197</v>
      </c>
      <c r="S36" s="40">
        <f t="shared" ref="S36" si="29">R36*Q36</f>
        <v>8.9961420316589837</v>
      </c>
      <c r="U36" s="42">
        <f t="shared" si="5"/>
        <v>1.044582031658984</v>
      </c>
      <c r="V36" s="43">
        <f t="shared" si="0"/>
        <v>0.13136818833775812</v>
      </c>
      <c r="X36" s="65">
        <f>IF(ISBLANK($D$16)=TRUE, 0, IF($D$16="TOU", 0.64*X47+0.18*X48+0.18*X49, IF(AND($D$16="non-TOU", Y51&gt;0), X51,X50)))</f>
        <v>0.11183999999999999</v>
      </c>
      <c r="Y36" s="66">
        <f>$D$19*(1+X66)-$D$19</f>
        <v>97.297664197047197</v>
      </c>
      <c r="Z36" s="40">
        <f t="shared" ref="Z36" si="30">Y36*X36</f>
        <v>10.881770763797759</v>
      </c>
      <c r="AB36" s="65">
        <f>IF(ISBLANK($D$16)=TRUE, 0, IF($D$16="TOU", 0.64*AB47+0.18*AB48+0.18*AB49, IF(AND($D$16="non-TOU", AC51&gt;0), AB51,AB50)))</f>
        <v>9.7879999999999995E-2</v>
      </c>
      <c r="AC36" s="66">
        <f>$D$19*(1+AB66)-$D$19</f>
        <v>71.800000000000182</v>
      </c>
      <c r="AD36" s="40">
        <f t="shared" ref="AD36" si="31">AC36*AB36</f>
        <v>7.0277840000000174</v>
      </c>
      <c r="AF36" s="42">
        <f t="shared" si="1"/>
        <v>-3.8539867637977414</v>
      </c>
      <c r="AG36" s="45">
        <f t="shared" si="2"/>
        <v>-0.35416908216992182</v>
      </c>
      <c r="AI36" s="42">
        <f t="shared" si="27"/>
        <v>-1.9683580316589664</v>
      </c>
      <c r="AJ36" s="45">
        <f t="shared" si="7"/>
        <v>-0.28008231779163412</v>
      </c>
      <c r="AL36" s="65">
        <f>IF(ISBLANK($D$16)=TRUE, 0, IF($D$16="TOU", 0.64*AL47+0.18*AL48+0.18*AL49, IF(AND($D$16="non-TOU", AM51&gt;0), AL51,AL50)))</f>
        <v>9.7879999999999995E-2</v>
      </c>
      <c r="AM36" s="66">
        <f>$D$19*(1+AL66)-$D$19</f>
        <v>71.800000000000182</v>
      </c>
      <c r="AN36" s="40">
        <f t="shared" ref="AN36" si="32">AM36*AL36</f>
        <v>7.0277840000000174</v>
      </c>
      <c r="AP36" s="42">
        <f t="shared" si="8"/>
        <v>0</v>
      </c>
      <c r="AQ36" s="45">
        <f t="shared" si="3"/>
        <v>0</v>
      </c>
      <c r="AS36" s="42">
        <f t="shared" si="28"/>
        <v>-1.9683580316589664</v>
      </c>
      <c r="AT36" s="45">
        <f t="shared" si="18"/>
        <v>-0.28008231779163412</v>
      </c>
      <c r="AX36" s="65">
        <v>9.2460000000000001E-2</v>
      </c>
      <c r="AY36" s="66">
        <v>97.297664197047197</v>
      </c>
      <c r="AZ36" s="40">
        <v>8.9961420316589837</v>
      </c>
      <c r="BB36" s="65">
        <v>9.2460000000000001E-2</v>
      </c>
      <c r="BC36" s="66">
        <v>97.297664197047197</v>
      </c>
      <c r="BD36" s="40">
        <v>8.9961420316589837</v>
      </c>
    </row>
    <row r="37" spans="2:56" s="35" customFormat="1">
      <c r="B37" s="64" t="s">
        <v>50</v>
      </c>
      <c r="D37" s="36" t="s">
        <v>36</v>
      </c>
      <c r="E37" s="37"/>
      <c r="F37" s="65">
        <v>0.79</v>
      </c>
      <c r="G37" s="39">
        <v>1</v>
      </c>
      <c r="H37" s="40">
        <f>G37*F37</f>
        <v>0.79</v>
      </c>
      <c r="J37" s="65">
        <v>0.79</v>
      </c>
      <c r="K37" s="39">
        <v>1</v>
      </c>
      <c r="L37" s="40">
        <f>K37*J37</f>
        <v>0.79</v>
      </c>
      <c r="N37" s="42">
        <f>L37-H37</f>
        <v>0</v>
      </c>
      <c r="O37" s="43">
        <f>IF((H37)=0,"",(N37/H37))</f>
        <v>0</v>
      </c>
      <c r="Q37" s="65">
        <v>0.79</v>
      </c>
      <c r="R37" s="39">
        <v>1</v>
      </c>
      <c r="S37" s="40">
        <f>R37*Q37</f>
        <v>0.79</v>
      </c>
      <c r="U37" s="42">
        <f t="shared" si="5"/>
        <v>0</v>
      </c>
      <c r="V37" s="43">
        <f t="shared" si="0"/>
        <v>0</v>
      </c>
      <c r="X37" s="65">
        <v>0.79</v>
      </c>
      <c r="Y37" s="39">
        <v>1</v>
      </c>
      <c r="Z37" s="40">
        <f>Y37*X37</f>
        <v>0.79</v>
      </c>
      <c r="AB37" s="65">
        <v>0.79</v>
      </c>
      <c r="AC37" s="39">
        <v>1</v>
      </c>
      <c r="AD37" s="40">
        <f>AC37*AB37</f>
        <v>0.79</v>
      </c>
      <c r="AF37" s="42">
        <f t="shared" si="1"/>
        <v>0</v>
      </c>
      <c r="AG37" s="45">
        <f t="shared" si="2"/>
        <v>0</v>
      </c>
      <c r="AI37" s="42">
        <f t="shared" si="27"/>
        <v>0</v>
      </c>
      <c r="AJ37" s="45">
        <f t="shared" si="7"/>
        <v>0</v>
      </c>
      <c r="AL37" s="65">
        <v>0.79</v>
      </c>
      <c r="AM37" s="39">
        <v>1</v>
      </c>
      <c r="AN37" s="40">
        <f>AM37*AL37</f>
        <v>0.79</v>
      </c>
      <c r="AP37" s="42">
        <f t="shared" si="8"/>
        <v>0</v>
      </c>
      <c r="AQ37" s="45">
        <f t="shared" si="3"/>
        <v>0</v>
      </c>
      <c r="AS37" s="42">
        <f t="shared" si="28"/>
        <v>0</v>
      </c>
      <c r="AT37" s="45">
        <f t="shared" si="18"/>
        <v>0</v>
      </c>
      <c r="AX37" s="65">
        <v>0.79</v>
      </c>
      <c r="AY37" s="39">
        <v>1</v>
      </c>
      <c r="AZ37" s="40">
        <v>0.79</v>
      </c>
      <c r="BB37" s="65">
        <v>0.79</v>
      </c>
      <c r="BC37" s="39">
        <v>1</v>
      </c>
      <c r="BD37" s="40">
        <v>0.79</v>
      </c>
    </row>
    <row r="38" spans="2:56" ht="25.5">
      <c r="B38" s="67" t="s">
        <v>51</v>
      </c>
      <c r="C38" s="68"/>
      <c r="D38" s="69"/>
      <c r="E38" s="68"/>
      <c r="F38" s="70"/>
      <c r="G38" s="71"/>
      <c r="H38" s="72">
        <f>SUM(H30:H37)+H29</f>
        <v>54.641559999999998</v>
      </c>
      <c r="I38" s="54"/>
      <c r="J38" s="71"/>
      <c r="K38" s="73"/>
      <c r="L38" s="72">
        <f>SUM(L30:L37)+L29</f>
        <v>54.641559999999998</v>
      </c>
      <c r="M38" s="54"/>
      <c r="N38" s="57">
        <f t="shared" ref="N38:N57" si="33">L38-H38</f>
        <v>0</v>
      </c>
      <c r="O38" s="58">
        <f t="shared" ref="O38:O57" si="34">IF((H38)=0,"",(N38/H38))</f>
        <v>0</v>
      </c>
      <c r="Q38" s="71"/>
      <c r="R38" s="73"/>
      <c r="S38" s="72">
        <f>SUM(S30:S37)+S29</f>
        <v>62.891730890427837</v>
      </c>
      <c r="T38" s="54"/>
      <c r="U38" s="57">
        <f t="shared" si="5"/>
        <v>8.2501708904278388</v>
      </c>
      <c r="V38" s="58">
        <f t="shared" si="0"/>
        <v>0.15098710378012339</v>
      </c>
      <c r="X38" s="71"/>
      <c r="Y38" s="73"/>
      <c r="Z38" s="72">
        <f>SUM(Z30:Z37)+Z29</f>
        <v>61.509626041060628</v>
      </c>
      <c r="AA38" s="54"/>
      <c r="AB38" s="71"/>
      <c r="AC38" s="73"/>
      <c r="AD38" s="72">
        <f>SUM(AD30:AD37)+AD29</f>
        <v>55.685639277262894</v>
      </c>
      <c r="AE38" s="54"/>
      <c r="AF38" s="57">
        <f t="shared" si="1"/>
        <v>-5.8239867637977341</v>
      </c>
      <c r="AG38" s="59">
        <f t="shared" si="2"/>
        <v>-9.4684151711635245E-2</v>
      </c>
      <c r="AI38" s="57">
        <f t="shared" si="27"/>
        <v>-6.6983580316589695</v>
      </c>
      <c r="AJ38" s="59">
        <f t="shared" si="7"/>
        <v>-0.12028878753294638</v>
      </c>
      <c r="AL38" s="71"/>
      <c r="AM38" s="73"/>
      <c r="AN38" s="72">
        <f>SUM(AN30:AN37)+AN29</f>
        <v>61.285639277262895</v>
      </c>
      <c r="AO38" s="54"/>
      <c r="AP38" s="57">
        <f t="shared" si="8"/>
        <v>5.6000000000000014</v>
      </c>
      <c r="AQ38" s="59">
        <f t="shared" si="3"/>
        <v>0.10056452745594227</v>
      </c>
      <c r="AS38" s="57">
        <f t="shared" si="28"/>
        <v>-2.6683580316589612</v>
      </c>
      <c r="AT38" s="59">
        <f t="shared" si="18"/>
        <v>-4.3539694831068329E-2</v>
      </c>
      <c r="AX38" s="71"/>
      <c r="AY38" s="73"/>
      <c r="AZ38" s="72">
        <f>SUM(AZ29:AZ37)</f>
        <v>62.383997308921863</v>
      </c>
      <c r="BA38" s="54"/>
      <c r="BB38" s="71"/>
      <c r="BC38" s="73"/>
      <c r="BD38" s="72">
        <f>SUM(BD29:BD37)</f>
        <v>63.953997308921856</v>
      </c>
    </row>
    <row r="39" spans="2:56" s="35" customFormat="1">
      <c r="B39" s="35" t="s">
        <v>52</v>
      </c>
      <c r="D39" s="36" t="s">
        <v>39</v>
      </c>
      <c r="E39" s="37"/>
      <c r="F39" s="38">
        <v>6.7999999999999996E-3</v>
      </c>
      <c r="G39" s="74">
        <f>$D$19*(1+F66)</f>
        <v>2086</v>
      </c>
      <c r="H39" s="40">
        <f>G39*F39</f>
        <v>14.184799999999999</v>
      </c>
      <c r="J39" s="38">
        <f>F39</f>
        <v>6.7999999999999996E-3</v>
      </c>
      <c r="K39" s="74">
        <f>$D$19*(1+J66)</f>
        <v>2086</v>
      </c>
      <c r="L39" s="40">
        <f>K39*J39</f>
        <v>14.184799999999999</v>
      </c>
      <c r="N39" s="42">
        <f t="shared" si="33"/>
        <v>0</v>
      </c>
      <c r="O39" s="43">
        <f t="shared" si="34"/>
        <v>0</v>
      </c>
      <c r="Q39" s="38">
        <v>6.8999999999999999E-3</v>
      </c>
      <c r="R39" s="74">
        <f>$D$19*(1+Q66)</f>
        <v>2097.2976641970472</v>
      </c>
      <c r="S39" s="40">
        <f>R39*Q39</f>
        <v>14.471353882959626</v>
      </c>
      <c r="U39" s="42">
        <f t="shared" si="5"/>
        <v>0.2865538829596268</v>
      </c>
      <c r="V39" s="43">
        <f t="shared" si="0"/>
        <v>2.0201475026762932E-2</v>
      </c>
      <c r="X39" s="38">
        <v>6.8999999999999999E-3</v>
      </c>
      <c r="Y39" s="74">
        <f>$D$19*(1+X66)</f>
        <v>2097.2976641970472</v>
      </c>
      <c r="Z39" s="40">
        <f>Y39*X39</f>
        <v>14.471353882959626</v>
      </c>
      <c r="AB39" s="38">
        <v>7.0000000000000001E-3</v>
      </c>
      <c r="AC39" s="74">
        <f>$D$19*(1+AB66)</f>
        <v>2071.8000000000002</v>
      </c>
      <c r="AD39" s="40">
        <f>AC39*AB39</f>
        <v>14.502600000000001</v>
      </c>
      <c r="AF39" s="42">
        <f t="shared" si="1"/>
        <v>3.1246117040375054E-2</v>
      </c>
      <c r="AG39" s="45">
        <f t="shared" si="2"/>
        <v>2.1591702679020323E-3</v>
      </c>
      <c r="AI39" s="42">
        <f t="shared" si="27"/>
        <v>-0.58554580943177648</v>
      </c>
      <c r="AJ39" s="45">
        <f t="shared" si="7"/>
        <v>-4.0375229919585205E-2</v>
      </c>
      <c r="AL39" s="38">
        <v>7.1000000000000004E-3</v>
      </c>
      <c r="AM39" s="74">
        <f>$D$19*(1+AL66)</f>
        <v>2071.8000000000002</v>
      </c>
      <c r="AN39" s="40">
        <f>AM39*AL39</f>
        <v>14.709780000000002</v>
      </c>
      <c r="AP39" s="42">
        <f t="shared" si="8"/>
        <v>0.20718000000000103</v>
      </c>
      <c r="AQ39" s="45">
        <f t="shared" si="3"/>
        <v>1.4285714285714356E-2</v>
      </c>
      <c r="AS39" s="42">
        <f>AN39-BD39</f>
        <v>-0.37836580943177545</v>
      </c>
      <c r="AT39" s="45">
        <f t="shared" si="18"/>
        <v>-2.5722057667196613E-2</v>
      </c>
      <c r="AX39" s="38">
        <v>7.1940888825660762E-3</v>
      </c>
      <c r="AY39" s="74">
        <v>2097.2976641970472</v>
      </c>
      <c r="AZ39" s="40">
        <v>15.088145809431778</v>
      </c>
      <c r="BB39" s="38">
        <v>7.1940888825660762E-3</v>
      </c>
      <c r="BC39" s="74">
        <v>2097.2976641970472</v>
      </c>
      <c r="BD39" s="40">
        <v>15.088145809431778</v>
      </c>
    </row>
    <row r="40" spans="2:56" s="35" customFormat="1" ht="25.5">
      <c r="B40" s="75" t="s">
        <v>53</v>
      </c>
      <c r="D40" s="36" t="s">
        <v>39</v>
      </c>
      <c r="E40" s="37"/>
      <c r="F40" s="38">
        <v>5.1999999999999998E-3</v>
      </c>
      <c r="G40" s="74">
        <f>G39</f>
        <v>2086</v>
      </c>
      <c r="H40" s="40">
        <f>G40*F40</f>
        <v>10.847199999999999</v>
      </c>
      <c r="J40" s="38">
        <f>F40</f>
        <v>5.1999999999999998E-3</v>
      </c>
      <c r="K40" s="74">
        <f>K39</f>
        <v>2086</v>
      </c>
      <c r="L40" s="40">
        <f>K40*J40</f>
        <v>10.847199999999999</v>
      </c>
      <c r="N40" s="42">
        <f t="shared" si="33"/>
        <v>0</v>
      </c>
      <c r="O40" s="43">
        <f t="shared" si="34"/>
        <v>0</v>
      </c>
      <c r="Q40" s="38">
        <v>5.6502680734270023E-3</v>
      </c>
      <c r="R40" s="74">
        <f>R39</f>
        <v>2097.2976641970472</v>
      </c>
      <c r="S40" s="40">
        <f>R40*Q40</f>
        <v>11.850294032485602</v>
      </c>
      <c r="U40" s="42">
        <f t="shared" si="5"/>
        <v>1.0030940324856026</v>
      </c>
      <c r="V40" s="43">
        <f t="shared" si="0"/>
        <v>9.2474927399292223E-2</v>
      </c>
      <c r="X40" s="38">
        <v>5.6502680734270023E-3</v>
      </c>
      <c r="Y40" s="74">
        <f>Y39</f>
        <v>2097.2976641970472</v>
      </c>
      <c r="Z40" s="40">
        <f>Y40*X40</f>
        <v>11.850294032485602</v>
      </c>
      <c r="AB40" s="38">
        <v>6.3E-3</v>
      </c>
      <c r="AC40" s="74">
        <f>AC39</f>
        <v>2071.8000000000002</v>
      </c>
      <c r="AD40" s="40">
        <f>AC40*AB40</f>
        <v>13.052340000000001</v>
      </c>
      <c r="AF40" s="42">
        <f t="shared" si="1"/>
        <v>1.2020459675143993</v>
      </c>
      <c r="AG40" s="45">
        <f t="shared" si="2"/>
        <v>0.10143596135413949</v>
      </c>
      <c r="AI40" s="42">
        <f t="shared" si="27"/>
        <v>1.2020459675143993</v>
      </c>
      <c r="AJ40" s="45">
        <f t="shared" si="7"/>
        <v>9.2094288649728642E-2</v>
      </c>
      <c r="AL40" s="38">
        <v>6.4000000000000003E-3</v>
      </c>
      <c r="AM40" s="74">
        <f>AM39</f>
        <v>2071.8000000000002</v>
      </c>
      <c r="AN40" s="40">
        <f>AM40*AL40</f>
        <v>13.259520000000002</v>
      </c>
      <c r="AP40" s="42">
        <f t="shared" si="8"/>
        <v>0.20718000000000103</v>
      </c>
      <c r="AQ40" s="45">
        <f t="shared" si="3"/>
        <v>1.5873015873015952E-2</v>
      </c>
      <c r="AS40" s="42">
        <f>AN40-BD40</f>
        <v>1.4092259675144003</v>
      </c>
      <c r="AT40" s="45">
        <f t="shared" si="18"/>
        <v>0.1062803153895767</v>
      </c>
      <c r="AX40" s="38">
        <v>5.6502680734270023E-3</v>
      </c>
      <c r="AY40" s="74">
        <v>2097.2976641970472</v>
      </c>
      <c r="AZ40" s="40">
        <v>11.850294032485602</v>
      </c>
      <c r="BB40" s="38">
        <v>5.6502680734270023E-3</v>
      </c>
      <c r="BC40" s="74">
        <v>2097.2976641970472</v>
      </c>
      <c r="BD40" s="40">
        <v>11.850294032485602</v>
      </c>
    </row>
    <row r="41" spans="2:56" ht="25.5">
      <c r="B41" s="67" t="s">
        <v>54</v>
      </c>
      <c r="C41" s="49"/>
      <c r="D41" s="77"/>
      <c r="E41" s="49"/>
      <c r="F41" s="78"/>
      <c r="G41" s="71"/>
      <c r="H41" s="72">
        <f>SUM(H38:H40)</f>
        <v>79.673559999999995</v>
      </c>
      <c r="I41" s="79"/>
      <c r="J41" s="80"/>
      <c r="K41" s="71"/>
      <c r="L41" s="72">
        <f>SUM(L38:L40)</f>
        <v>79.673559999999995</v>
      </c>
      <c r="M41" s="79"/>
      <c r="N41" s="57">
        <f t="shared" si="33"/>
        <v>0</v>
      </c>
      <c r="O41" s="58">
        <f>IF((H41)=0,"",(N41/H41))</f>
        <v>0</v>
      </c>
      <c r="Q41" s="80"/>
      <c r="R41" s="71"/>
      <c r="S41" s="72">
        <f>SUM(S38:S40)</f>
        <v>89.213378805873077</v>
      </c>
      <c r="T41" s="79"/>
      <c r="U41" s="57">
        <f t="shared" si="5"/>
        <v>9.5398188058730824</v>
      </c>
      <c r="V41" s="58">
        <f t="shared" si="0"/>
        <v>0.11973631912359738</v>
      </c>
      <c r="X41" s="80"/>
      <c r="Y41" s="71"/>
      <c r="Z41" s="72">
        <f>SUM(Z38:Z40)</f>
        <v>87.831273956505868</v>
      </c>
      <c r="AA41" s="79"/>
      <c r="AB41" s="80"/>
      <c r="AC41" s="71"/>
      <c r="AD41" s="72">
        <f>SUM(AD38:AD40)</f>
        <v>83.240579277262896</v>
      </c>
      <c r="AE41" s="79"/>
      <c r="AF41" s="57">
        <f t="shared" si="1"/>
        <v>-4.5906946792429721</v>
      </c>
      <c r="AG41" s="59">
        <f t="shared" si="2"/>
        <v>-5.2267199056184571E-2</v>
      </c>
      <c r="AI41" s="57">
        <f t="shared" si="27"/>
        <v>-6.0818578735763538</v>
      </c>
      <c r="AJ41" s="59">
        <f t="shared" si="7"/>
        <v>-7.306361784579278E-2</v>
      </c>
      <c r="AL41" s="80"/>
      <c r="AM41" s="71"/>
      <c r="AN41" s="72">
        <f>SUM(AN38:AN40)</f>
        <v>89.254939277262906</v>
      </c>
      <c r="AO41" s="79"/>
      <c r="AP41" s="57">
        <f t="shared" si="8"/>
        <v>6.0143600000000106</v>
      </c>
      <c r="AQ41" s="59">
        <f t="shared" si="3"/>
        <v>7.2252740817276229E-2</v>
      </c>
      <c r="AS41" s="57">
        <f>AN41-BD41</f>
        <v>-1.6374978735763364</v>
      </c>
      <c r="AT41" s="59">
        <f t="shared" si="18"/>
        <v>-1.834629978840261E-2</v>
      </c>
      <c r="AX41" s="80"/>
      <c r="AY41" s="71"/>
      <c r="AZ41" s="72">
        <f>SUM(AZ38:AZ40)</f>
        <v>89.322437150839249</v>
      </c>
      <c r="BA41" s="79"/>
      <c r="BB41" s="80"/>
      <c r="BC41" s="71"/>
      <c r="BD41" s="72">
        <f>SUM(BD38:BD40)</f>
        <v>90.892437150839243</v>
      </c>
    </row>
    <row r="42" spans="2:56" s="35" customFormat="1" ht="25.5">
      <c r="B42" s="75" t="s">
        <v>55</v>
      </c>
      <c r="D42" s="36" t="s">
        <v>39</v>
      </c>
      <c r="E42" s="37"/>
      <c r="F42" s="82">
        <v>4.4000000000000003E-3</v>
      </c>
      <c r="G42" s="74">
        <f>G40</f>
        <v>2086</v>
      </c>
      <c r="H42" s="83">
        <f t="shared" ref="H42:H49" si="35">G42*F42</f>
        <v>9.1783999999999999</v>
      </c>
      <c r="J42" s="82">
        <v>4.4000000000000003E-3</v>
      </c>
      <c r="K42" s="74">
        <f>K40</f>
        <v>2086</v>
      </c>
      <c r="L42" s="83">
        <f t="shared" ref="L42:L49" si="36">K42*J42</f>
        <v>9.1783999999999999</v>
      </c>
      <c r="N42" s="42">
        <f t="shared" si="33"/>
        <v>0</v>
      </c>
      <c r="O42" s="84">
        <f t="shared" si="34"/>
        <v>0</v>
      </c>
      <c r="Q42" s="82">
        <v>3.5999999999999999E-3</v>
      </c>
      <c r="R42" s="74">
        <f>R40</f>
        <v>2097.2976641970472</v>
      </c>
      <c r="S42" s="83">
        <f t="shared" ref="S42:S49" si="37">R42*Q42</f>
        <v>7.5502715911093699</v>
      </c>
      <c r="U42" s="42">
        <f t="shared" si="5"/>
        <v>-1.62812840889063</v>
      </c>
      <c r="V42" s="84">
        <f t="shared" si="0"/>
        <v>-0.17738695294284734</v>
      </c>
      <c r="X42" s="82">
        <v>3.5999999999999999E-3</v>
      </c>
      <c r="Y42" s="74">
        <f>Y40</f>
        <v>2097.2976641970472</v>
      </c>
      <c r="Z42" s="83">
        <f t="shared" ref="Z42:Z49" si="38">Y42*X42</f>
        <v>7.5502715911093699</v>
      </c>
      <c r="AB42" s="82">
        <f>0.0032+0.0004</f>
        <v>3.6000000000000003E-3</v>
      </c>
      <c r="AC42" s="74">
        <f>AC40</f>
        <v>2071.8000000000002</v>
      </c>
      <c r="AD42" s="83">
        <f t="shared" ref="AD42:AD49" si="39">AC42*AB42</f>
        <v>7.4584800000000016</v>
      </c>
      <c r="AF42" s="42">
        <f t="shared" si="1"/>
        <v>-9.1791591109368298E-2</v>
      </c>
      <c r="AG42" s="85">
        <f t="shared" si="2"/>
        <v>-1.2157389307353546E-2</v>
      </c>
      <c r="AI42" s="42">
        <f t="shared" si="27"/>
        <v>-9.1791591109368298E-2</v>
      </c>
      <c r="AJ42" s="85">
        <f t="shared" si="7"/>
        <v>-1.2307010424291314E-2</v>
      </c>
      <c r="AL42" s="82">
        <f>0.0032+0.0004</f>
        <v>3.6000000000000003E-3</v>
      </c>
      <c r="AM42" s="74">
        <f>AM40</f>
        <v>2071.8000000000002</v>
      </c>
      <c r="AN42" s="83">
        <f t="shared" ref="AN42:AN49" si="40">AM42*AL42</f>
        <v>7.4584800000000016</v>
      </c>
      <c r="AP42" s="42">
        <f t="shared" si="8"/>
        <v>0</v>
      </c>
      <c r="AQ42" s="85">
        <f t="shared" si="3"/>
        <v>0</v>
      </c>
      <c r="AS42" s="42">
        <f>AN42-BD42</f>
        <v>-9.1791591109368298E-2</v>
      </c>
      <c r="AT42" s="85">
        <f t="shared" si="18"/>
        <v>-1.2307010424291314E-2</v>
      </c>
      <c r="AX42" s="82">
        <v>3.5999999999999999E-3</v>
      </c>
      <c r="AY42" s="74">
        <v>2097.2976641970472</v>
      </c>
      <c r="AZ42" s="83">
        <v>7.5502715911093699</v>
      </c>
      <c r="BB42" s="82">
        <v>3.5999999999999999E-3</v>
      </c>
      <c r="BC42" s="74">
        <v>2097.2976641970472</v>
      </c>
      <c r="BD42" s="83">
        <v>7.5502715911093699</v>
      </c>
    </row>
    <row r="43" spans="2:56" s="35" customFormat="1" ht="25.5">
      <c r="B43" s="75" t="s">
        <v>56</v>
      </c>
      <c r="D43" s="36" t="s">
        <v>39</v>
      </c>
      <c r="E43" s="37"/>
      <c r="F43" s="82">
        <v>1.2999999999999999E-3</v>
      </c>
      <c r="G43" s="74">
        <f>G40</f>
        <v>2086</v>
      </c>
      <c r="H43" s="83">
        <f t="shared" si="35"/>
        <v>2.7117999999999998</v>
      </c>
      <c r="J43" s="82">
        <v>1.2999999999999999E-3</v>
      </c>
      <c r="K43" s="74">
        <f>K40</f>
        <v>2086</v>
      </c>
      <c r="L43" s="83">
        <f t="shared" si="36"/>
        <v>2.7117999999999998</v>
      </c>
      <c r="N43" s="42">
        <f t="shared" si="33"/>
        <v>0</v>
      </c>
      <c r="O43" s="84">
        <f t="shared" si="34"/>
        <v>0</v>
      </c>
      <c r="Q43" s="82">
        <v>1.2999999999999999E-3</v>
      </c>
      <c r="R43" s="74">
        <f>R40</f>
        <v>2097.2976641970472</v>
      </c>
      <c r="S43" s="83">
        <f t="shared" si="37"/>
        <v>2.726486963456161</v>
      </c>
      <c r="U43" s="42">
        <f t="shared" si="5"/>
        <v>1.4686963456161273E-2</v>
      </c>
      <c r="V43" s="84">
        <f t="shared" si="0"/>
        <v>5.4159464031865454E-3</v>
      </c>
      <c r="X43" s="82">
        <v>1.2999999999999999E-3</v>
      </c>
      <c r="Y43" s="74">
        <f>Y40</f>
        <v>2097.2976641970472</v>
      </c>
      <c r="Z43" s="83">
        <f t="shared" si="38"/>
        <v>2.726486963456161</v>
      </c>
      <c r="AB43" s="82">
        <v>2.9999999999999997E-4</v>
      </c>
      <c r="AC43" s="74">
        <f>AC40</f>
        <v>2071.8000000000002</v>
      </c>
      <c r="AD43" s="83">
        <f t="shared" si="39"/>
        <v>0.62153999999999998</v>
      </c>
      <c r="AF43" s="42">
        <f t="shared" si="1"/>
        <v>-2.1049469634561611</v>
      </c>
      <c r="AG43" s="85">
        <f t="shared" si="2"/>
        <v>-0.77203632060938931</v>
      </c>
      <c r="AI43" s="42">
        <f t="shared" si="27"/>
        <v>-2.1049469634561611</v>
      </c>
      <c r="AJ43" s="85">
        <f t="shared" si="7"/>
        <v>-3.386663711838596</v>
      </c>
      <c r="AL43" s="82">
        <v>2.9999999999999997E-4</v>
      </c>
      <c r="AM43" s="74">
        <f>AM40</f>
        <v>2071.8000000000002</v>
      </c>
      <c r="AN43" s="83">
        <f t="shared" si="40"/>
        <v>0.62153999999999998</v>
      </c>
      <c r="AP43" s="42">
        <f t="shared" si="8"/>
        <v>0</v>
      </c>
      <c r="AQ43" s="85">
        <f t="shared" si="3"/>
        <v>0</v>
      </c>
      <c r="AS43" s="42">
        <f>AN43-BD43</f>
        <v>-2.1049469634561611</v>
      </c>
      <c r="AT43" s="85">
        <f t="shared" si="18"/>
        <v>-3.386663711838596</v>
      </c>
      <c r="AX43" s="82">
        <v>1.2999999999999999E-3</v>
      </c>
      <c r="AY43" s="74">
        <v>2097.2976641970472</v>
      </c>
      <c r="AZ43" s="83">
        <v>2.726486963456161</v>
      </c>
      <c r="BB43" s="82">
        <v>1.2999999999999999E-3</v>
      </c>
      <c r="BC43" s="74">
        <v>2097.2976641970472</v>
      </c>
      <c r="BD43" s="83">
        <v>2.726486963456161</v>
      </c>
    </row>
    <row r="44" spans="2:56" s="35" customFormat="1" ht="26.25" customHeight="1">
      <c r="B44" s="75" t="str">
        <f>'App.2-W_(Resi)'!B44</f>
        <v>Ontario Electricity Support Program (OESP)</v>
      </c>
      <c r="D44" s="36" t="s">
        <v>39</v>
      </c>
      <c r="E44" s="37"/>
      <c r="F44" s="82"/>
      <c r="G44" s="74"/>
      <c r="H44" s="83"/>
      <c r="J44" s="82"/>
      <c r="K44" s="76"/>
      <c r="L44" s="83"/>
      <c r="N44" s="42"/>
      <c r="O44" s="84"/>
      <c r="Q44" s="82">
        <v>1.1000000000000001E-3</v>
      </c>
      <c r="R44" s="74">
        <f>R43</f>
        <v>2097.2976641970472</v>
      </c>
      <c r="S44" s="83">
        <f t="shared" si="37"/>
        <v>2.3070274306167522</v>
      </c>
      <c r="U44" s="42">
        <f t="shared" si="5"/>
        <v>2.3070274306167522</v>
      </c>
      <c r="V44" s="84" t="str">
        <f>IF((L44)=0,"",(U44/L44))</f>
        <v/>
      </c>
      <c r="X44" s="82">
        <v>1.1000000000000001E-3</v>
      </c>
      <c r="Y44" s="74">
        <f>Y43</f>
        <v>2097.2976641970472</v>
      </c>
      <c r="Z44" s="83">
        <f t="shared" si="38"/>
        <v>2.3070274306167522</v>
      </c>
      <c r="AB44" s="82">
        <v>0</v>
      </c>
      <c r="AC44" s="74">
        <f>AC43</f>
        <v>2071.8000000000002</v>
      </c>
      <c r="AD44" s="83">
        <f t="shared" si="39"/>
        <v>0</v>
      </c>
      <c r="AF44" s="42">
        <f t="shared" si="1"/>
        <v>-2.3070274306167522</v>
      </c>
      <c r="AG44" s="85">
        <f t="shared" si="2"/>
        <v>-1</v>
      </c>
      <c r="AI44" s="42">
        <f t="shared" si="27"/>
        <v>-2.3070274306167522</v>
      </c>
      <c r="AJ44" s="85" t="str">
        <f t="shared" si="7"/>
        <v/>
      </c>
      <c r="AL44" s="82">
        <v>0</v>
      </c>
      <c r="AM44" s="74">
        <f>AM43</f>
        <v>2071.8000000000002</v>
      </c>
      <c r="AN44" s="83">
        <f t="shared" si="40"/>
        <v>0</v>
      </c>
      <c r="AP44" s="42">
        <f t="shared" si="8"/>
        <v>0</v>
      </c>
      <c r="AQ44" s="85" t="str">
        <f t="shared" si="3"/>
        <v/>
      </c>
      <c r="AS44" s="42">
        <f t="shared" ref="AS44:AS51" si="41">AN44-BD44</f>
        <v>-2.3070274306167522</v>
      </c>
      <c r="AT44" s="85" t="str">
        <f t="shared" si="18"/>
        <v/>
      </c>
      <c r="AX44" s="82">
        <v>1.1000000000000001E-3</v>
      </c>
      <c r="AY44" s="74">
        <v>2097.2976641970472</v>
      </c>
      <c r="AZ44" s="83">
        <v>2.3070274306167522</v>
      </c>
      <c r="BB44" s="82">
        <v>1.1000000000000001E-3</v>
      </c>
      <c r="BC44" s="74">
        <v>2097.2976641970472</v>
      </c>
      <c r="BD44" s="83">
        <v>2.3070274306167522</v>
      </c>
    </row>
    <row r="45" spans="2:56" s="35" customFormat="1">
      <c r="B45" s="35" t="s">
        <v>58</v>
      </c>
      <c r="D45" s="36" t="s">
        <v>36</v>
      </c>
      <c r="E45" s="37"/>
      <c r="F45" s="82">
        <v>0.25</v>
      </c>
      <c r="G45" s="39">
        <v>1</v>
      </c>
      <c r="H45" s="83">
        <f t="shared" si="35"/>
        <v>0.25</v>
      </c>
      <c r="J45" s="82">
        <v>0.25</v>
      </c>
      <c r="K45" s="41">
        <f>$G45</f>
        <v>1</v>
      </c>
      <c r="L45" s="83">
        <f t="shared" si="36"/>
        <v>0.25</v>
      </c>
      <c r="N45" s="42">
        <f t="shared" si="33"/>
        <v>0</v>
      </c>
      <c r="O45" s="84">
        <f t="shared" si="34"/>
        <v>0</v>
      </c>
      <c r="Q45" s="82">
        <v>0.25</v>
      </c>
      <c r="R45" s="41">
        <f>$G45</f>
        <v>1</v>
      </c>
      <c r="S45" s="83">
        <f t="shared" si="37"/>
        <v>0.25</v>
      </c>
      <c r="U45" s="42">
        <f t="shared" si="5"/>
        <v>0</v>
      </c>
      <c r="V45" s="84">
        <f t="shared" si="0"/>
        <v>0</v>
      </c>
      <c r="X45" s="82">
        <v>0.25</v>
      </c>
      <c r="Y45" s="41">
        <f>$G45</f>
        <v>1</v>
      </c>
      <c r="Z45" s="83">
        <f t="shared" si="38"/>
        <v>0.25</v>
      </c>
      <c r="AB45" s="82">
        <v>0.25</v>
      </c>
      <c r="AC45" s="41">
        <f>$G45</f>
        <v>1</v>
      </c>
      <c r="AD45" s="83">
        <f t="shared" si="39"/>
        <v>0.25</v>
      </c>
      <c r="AF45" s="42">
        <f t="shared" si="1"/>
        <v>0</v>
      </c>
      <c r="AG45" s="85">
        <f t="shared" si="2"/>
        <v>0</v>
      </c>
      <c r="AI45" s="42">
        <f t="shared" si="27"/>
        <v>0</v>
      </c>
      <c r="AJ45" s="85">
        <f t="shared" si="7"/>
        <v>0</v>
      </c>
      <c r="AL45" s="82">
        <v>0.25</v>
      </c>
      <c r="AM45" s="41">
        <f>$G45</f>
        <v>1</v>
      </c>
      <c r="AN45" s="83">
        <f t="shared" si="40"/>
        <v>0.25</v>
      </c>
      <c r="AP45" s="42">
        <f t="shared" si="8"/>
        <v>0</v>
      </c>
      <c r="AQ45" s="85">
        <f t="shared" si="3"/>
        <v>0</v>
      </c>
      <c r="AS45" s="42">
        <f t="shared" si="41"/>
        <v>0</v>
      </c>
      <c r="AT45" s="85">
        <f t="shared" si="18"/>
        <v>0</v>
      </c>
      <c r="AX45" s="82">
        <v>0.25</v>
      </c>
      <c r="AY45" s="41">
        <v>1</v>
      </c>
      <c r="AZ45" s="83">
        <v>0.25</v>
      </c>
      <c r="BB45" s="82">
        <v>0.25</v>
      </c>
      <c r="BC45" s="41">
        <v>1</v>
      </c>
      <c r="BD45" s="83">
        <v>0.25</v>
      </c>
    </row>
    <row r="46" spans="2:56" s="35" customFormat="1">
      <c r="B46" s="35" t="s">
        <v>59</v>
      </c>
      <c r="D46" s="36" t="s">
        <v>39</v>
      </c>
      <c r="E46" s="37"/>
      <c r="F46" s="82">
        <v>7.0000000000000001E-3</v>
      </c>
      <c r="G46" s="87">
        <f>$D$19</f>
        <v>2000</v>
      </c>
      <c r="H46" s="83">
        <f t="shared" si="35"/>
        <v>14</v>
      </c>
      <c r="J46" s="82">
        <f>$F46</f>
        <v>7.0000000000000001E-3</v>
      </c>
      <c r="K46" s="88">
        <f t="shared" ref="K46:K51" si="42">$G46</f>
        <v>2000</v>
      </c>
      <c r="L46" s="83">
        <f t="shared" si="36"/>
        <v>14</v>
      </c>
      <c r="N46" s="42">
        <f t="shared" si="33"/>
        <v>0</v>
      </c>
      <c r="O46" s="84">
        <f t="shared" si="34"/>
        <v>0</v>
      </c>
      <c r="Q46" s="82">
        <f>$F46</f>
        <v>7.0000000000000001E-3</v>
      </c>
      <c r="R46" s="88">
        <f t="shared" ref="R46:R51" si="43">$G46</f>
        <v>2000</v>
      </c>
      <c r="S46" s="83">
        <f t="shared" si="37"/>
        <v>14</v>
      </c>
      <c r="U46" s="42">
        <f t="shared" si="5"/>
        <v>0</v>
      </c>
      <c r="V46" s="84">
        <f t="shared" si="0"/>
        <v>0</v>
      </c>
      <c r="X46" s="82">
        <f>$F46</f>
        <v>7.0000000000000001E-3</v>
      </c>
      <c r="Y46" s="88">
        <f t="shared" ref="Y46:Y51" si="44">$G46</f>
        <v>2000</v>
      </c>
      <c r="Z46" s="83">
        <f t="shared" si="38"/>
        <v>14</v>
      </c>
      <c r="AB46" s="82">
        <v>0</v>
      </c>
      <c r="AC46" s="88">
        <f t="shared" ref="AC46:AC51" si="45">$G46</f>
        <v>2000</v>
      </c>
      <c r="AD46" s="83">
        <f t="shared" si="39"/>
        <v>0</v>
      </c>
      <c r="AF46" s="42">
        <f t="shared" si="1"/>
        <v>-14</v>
      </c>
      <c r="AG46" s="85">
        <f t="shared" si="2"/>
        <v>-1</v>
      </c>
      <c r="AI46" s="42">
        <f t="shared" si="27"/>
        <v>-14</v>
      </c>
      <c r="AJ46" s="85" t="str">
        <f t="shared" si="7"/>
        <v/>
      </c>
      <c r="AL46" s="82">
        <v>0</v>
      </c>
      <c r="AM46" s="88">
        <f t="shared" ref="AM46:AM51" si="46">$G46</f>
        <v>2000</v>
      </c>
      <c r="AN46" s="83">
        <f t="shared" si="40"/>
        <v>0</v>
      </c>
      <c r="AP46" s="42">
        <f t="shared" si="8"/>
        <v>0</v>
      </c>
      <c r="AQ46" s="85" t="str">
        <f t="shared" si="3"/>
        <v/>
      </c>
      <c r="AS46" s="42">
        <f t="shared" si="41"/>
        <v>-14</v>
      </c>
      <c r="AT46" s="85" t="str">
        <f t="shared" si="18"/>
        <v/>
      </c>
      <c r="AX46" s="82">
        <v>7.0000000000000001E-3</v>
      </c>
      <c r="AY46" s="88">
        <v>2000</v>
      </c>
      <c r="AZ46" s="83">
        <v>14</v>
      </c>
      <c r="BB46" s="82">
        <v>7.0000000000000001E-3</v>
      </c>
      <c r="BC46" s="88">
        <v>2000</v>
      </c>
      <c r="BD46" s="83">
        <v>14</v>
      </c>
    </row>
    <row r="47" spans="2:56" s="35" customFormat="1">
      <c r="B47" s="64" t="s">
        <v>60</v>
      </c>
      <c r="D47" s="36" t="s">
        <v>39</v>
      </c>
      <c r="E47" s="37"/>
      <c r="F47" s="89">
        <v>7.4999999999999997E-2</v>
      </c>
      <c r="G47" s="90">
        <f>0.64*$D$19</f>
        <v>1280</v>
      </c>
      <c r="H47" s="83">
        <f t="shared" si="35"/>
        <v>96</v>
      </c>
      <c r="J47" s="82">
        <f t="shared" ref="J47:J51" si="47">$F47</f>
        <v>7.4999999999999997E-2</v>
      </c>
      <c r="K47" s="90">
        <f t="shared" si="42"/>
        <v>1280</v>
      </c>
      <c r="L47" s="83">
        <f t="shared" si="36"/>
        <v>96</v>
      </c>
      <c r="N47" s="42">
        <f t="shared" si="33"/>
        <v>0</v>
      </c>
      <c r="O47" s="84">
        <f t="shared" si="34"/>
        <v>0</v>
      </c>
      <c r="Q47" s="82">
        <f t="shared" ref="Q47:Q51" si="48">$F47</f>
        <v>7.4999999999999997E-2</v>
      </c>
      <c r="R47" s="90">
        <f t="shared" si="43"/>
        <v>1280</v>
      </c>
      <c r="S47" s="83">
        <f t="shared" si="37"/>
        <v>96</v>
      </c>
      <c r="U47" s="42">
        <f t="shared" si="5"/>
        <v>0</v>
      </c>
      <c r="V47" s="84">
        <f t="shared" si="0"/>
        <v>0</v>
      </c>
      <c r="X47" s="82">
        <f>'App.2-W_(Resi)'!X47</f>
        <v>8.6999999999999994E-2</v>
      </c>
      <c r="Y47" s="90">
        <f t="shared" si="44"/>
        <v>1280</v>
      </c>
      <c r="Z47" s="83">
        <f t="shared" si="38"/>
        <v>111.35999999999999</v>
      </c>
      <c r="AB47" s="82">
        <f>'App.2-W_(Resi)'!AB47</f>
        <v>7.6999999999999999E-2</v>
      </c>
      <c r="AC47" s="90">
        <f t="shared" si="45"/>
        <v>1280</v>
      </c>
      <c r="AD47" s="83">
        <f t="shared" si="39"/>
        <v>98.56</v>
      </c>
      <c r="AF47" s="42">
        <f t="shared" si="1"/>
        <v>-12.799999999999983</v>
      </c>
      <c r="AG47" s="85">
        <f t="shared" si="2"/>
        <v>-0.11494252873563204</v>
      </c>
      <c r="AI47" s="42">
        <f t="shared" si="27"/>
        <v>2.5600000000000023</v>
      </c>
      <c r="AJ47" s="85">
        <f t="shared" si="7"/>
        <v>2.5974025974025997E-2</v>
      </c>
      <c r="AL47" s="82">
        <f>AB47</f>
        <v>7.6999999999999999E-2</v>
      </c>
      <c r="AM47" s="90">
        <f t="shared" si="46"/>
        <v>1280</v>
      </c>
      <c r="AN47" s="83">
        <f t="shared" si="40"/>
        <v>98.56</v>
      </c>
      <c r="AP47" s="42">
        <f t="shared" si="8"/>
        <v>0</v>
      </c>
      <c r="AQ47" s="85">
        <f t="shared" si="3"/>
        <v>0</v>
      </c>
      <c r="AS47" s="42">
        <f t="shared" si="41"/>
        <v>2.5600000000000023</v>
      </c>
      <c r="AT47" s="85">
        <f t="shared" si="18"/>
        <v>2.5974025974025997E-2</v>
      </c>
      <c r="AX47" s="82">
        <v>7.4999999999999997E-2</v>
      </c>
      <c r="AY47" s="90">
        <v>1280</v>
      </c>
      <c r="AZ47" s="83">
        <v>96</v>
      </c>
      <c r="BB47" s="82">
        <v>7.4999999999999997E-2</v>
      </c>
      <c r="BC47" s="90">
        <v>1280</v>
      </c>
      <c r="BD47" s="83">
        <v>96</v>
      </c>
    </row>
    <row r="48" spans="2:56" s="35" customFormat="1">
      <c r="B48" s="64" t="s">
        <v>61</v>
      </c>
      <c r="D48" s="36" t="s">
        <v>39</v>
      </c>
      <c r="E48" s="37"/>
      <c r="F48" s="89">
        <v>0.112</v>
      </c>
      <c r="G48" s="90">
        <f>0.18*$D$19</f>
        <v>360</v>
      </c>
      <c r="H48" s="83">
        <f t="shared" si="35"/>
        <v>40.32</v>
      </c>
      <c r="J48" s="82">
        <f t="shared" si="47"/>
        <v>0.112</v>
      </c>
      <c r="K48" s="90">
        <f t="shared" si="42"/>
        <v>360</v>
      </c>
      <c r="L48" s="83">
        <f t="shared" si="36"/>
        <v>40.32</v>
      </c>
      <c r="N48" s="42">
        <f t="shared" si="33"/>
        <v>0</v>
      </c>
      <c r="O48" s="84">
        <f t="shared" si="34"/>
        <v>0</v>
      </c>
      <c r="Q48" s="82">
        <f t="shared" si="48"/>
        <v>0.112</v>
      </c>
      <c r="R48" s="90">
        <f t="shared" si="43"/>
        <v>360</v>
      </c>
      <c r="S48" s="83">
        <f t="shared" si="37"/>
        <v>40.32</v>
      </c>
      <c r="U48" s="42">
        <f t="shared" si="5"/>
        <v>0</v>
      </c>
      <c r="V48" s="84">
        <f t="shared" si="0"/>
        <v>0</v>
      </c>
      <c r="X48" s="82">
        <f>'App.2-W_(Resi)'!X48</f>
        <v>0.13200000000000001</v>
      </c>
      <c r="Y48" s="90">
        <f t="shared" si="44"/>
        <v>360</v>
      </c>
      <c r="Z48" s="83">
        <f t="shared" si="38"/>
        <v>47.52</v>
      </c>
      <c r="AB48" s="82">
        <f>'App.2-W_(Resi)'!AB48</f>
        <v>0.113</v>
      </c>
      <c r="AC48" s="90">
        <f t="shared" si="45"/>
        <v>360</v>
      </c>
      <c r="AD48" s="83">
        <f t="shared" si="39"/>
        <v>40.68</v>
      </c>
      <c r="AF48" s="42">
        <f t="shared" si="1"/>
        <v>-6.8400000000000034</v>
      </c>
      <c r="AG48" s="85">
        <f t="shared" si="2"/>
        <v>-0.14393939393939401</v>
      </c>
      <c r="AI48" s="42">
        <f t="shared" si="27"/>
        <v>0.35999999999999943</v>
      </c>
      <c r="AJ48" s="85">
        <f t="shared" si="7"/>
        <v>8.8495575221238798E-3</v>
      </c>
      <c r="AL48" s="82">
        <f t="shared" ref="AL48:AL51" si="49">AB48</f>
        <v>0.113</v>
      </c>
      <c r="AM48" s="90">
        <f t="shared" si="46"/>
        <v>360</v>
      </c>
      <c r="AN48" s="83">
        <f t="shared" si="40"/>
        <v>40.68</v>
      </c>
      <c r="AP48" s="42">
        <f t="shared" si="8"/>
        <v>0</v>
      </c>
      <c r="AQ48" s="85">
        <f t="shared" si="3"/>
        <v>0</v>
      </c>
      <c r="AS48" s="42">
        <f t="shared" si="41"/>
        <v>0.35999999999999943</v>
      </c>
      <c r="AT48" s="85">
        <f t="shared" si="18"/>
        <v>8.8495575221238798E-3</v>
      </c>
      <c r="AX48" s="82">
        <v>0.112</v>
      </c>
      <c r="AY48" s="90">
        <v>360</v>
      </c>
      <c r="AZ48" s="83">
        <v>40.32</v>
      </c>
      <c r="BB48" s="82">
        <v>0.112</v>
      </c>
      <c r="BC48" s="90">
        <v>360</v>
      </c>
      <c r="BD48" s="83">
        <v>40.32</v>
      </c>
    </row>
    <row r="49" spans="2:56" s="35" customFormat="1" ht="13.5" thickBot="1">
      <c r="B49" s="64" t="s">
        <v>62</v>
      </c>
      <c r="D49" s="36" t="s">
        <v>39</v>
      </c>
      <c r="E49" s="37"/>
      <c r="F49" s="89">
        <v>0.13500000000000001</v>
      </c>
      <c r="G49" s="90">
        <f>0.18*$D$19</f>
        <v>360</v>
      </c>
      <c r="H49" s="83">
        <f t="shared" si="35"/>
        <v>48.6</v>
      </c>
      <c r="J49" s="82">
        <f t="shared" si="47"/>
        <v>0.13500000000000001</v>
      </c>
      <c r="K49" s="90">
        <f t="shared" si="42"/>
        <v>360</v>
      </c>
      <c r="L49" s="83">
        <f t="shared" si="36"/>
        <v>48.6</v>
      </c>
      <c r="N49" s="42">
        <f t="shared" si="33"/>
        <v>0</v>
      </c>
      <c r="O49" s="84">
        <f t="shared" si="34"/>
        <v>0</v>
      </c>
      <c r="Q49" s="82">
        <f t="shared" si="48"/>
        <v>0.13500000000000001</v>
      </c>
      <c r="R49" s="90">
        <f t="shared" si="43"/>
        <v>360</v>
      </c>
      <c r="S49" s="83">
        <f t="shared" si="37"/>
        <v>48.6</v>
      </c>
      <c r="U49" s="42">
        <f t="shared" si="5"/>
        <v>0</v>
      </c>
      <c r="V49" s="84">
        <f t="shared" si="0"/>
        <v>0</v>
      </c>
      <c r="X49" s="82">
        <f>'App.2-W_(Resi)'!X49</f>
        <v>0.18</v>
      </c>
      <c r="Y49" s="90">
        <f t="shared" si="44"/>
        <v>360</v>
      </c>
      <c r="Z49" s="83">
        <f t="shared" si="38"/>
        <v>64.8</v>
      </c>
      <c r="AB49" s="82">
        <f>'App.2-W_(Resi)'!AB49</f>
        <v>0.157</v>
      </c>
      <c r="AC49" s="90">
        <f t="shared" si="45"/>
        <v>360</v>
      </c>
      <c r="AD49" s="83">
        <f t="shared" si="39"/>
        <v>56.52</v>
      </c>
      <c r="AF49" s="42">
        <f t="shared" si="1"/>
        <v>-8.279999999999994</v>
      </c>
      <c r="AG49" s="85">
        <f t="shared" si="2"/>
        <v>-0.12777777777777768</v>
      </c>
      <c r="AI49" s="42">
        <f t="shared" si="27"/>
        <v>7.9200000000000017</v>
      </c>
      <c r="AJ49" s="85">
        <f t="shared" si="7"/>
        <v>0.14012738853503187</v>
      </c>
      <c r="AL49" s="82">
        <f t="shared" si="49"/>
        <v>0.157</v>
      </c>
      <c r="AM49" s="90">
        <f t="shared" si="46"/>
        <v>360</v>
      </c>
      <c r="AN49" s="83">
        <f t="shared" si="40"/>
        <v>56.52</v>
      </c>
      <c r="AP49" s="42">
        <f t="shared" si="8"/>
        <v>0</v>
      </c>
      <c r="AQ49" s="85">
        <f t="shared" si="3"/>
        <v>0</v>
      </c>
      <c r="AS49" s="42">
        <f t="shared" si="41"/>
        <v>7.9200000000000017</v>
      </c>
      <c r="AT49" s="85">
        <f t="shared" si="18"/>
        <v>0.14012738853503187</v>
      </c>
      <c r="AX49" s="82">
        <v>0.13500000000000001</v>
      </c>
      <c r="AY49" s="90">
        <v>360</v>
      </c>
      <c r="AZ49" s="83">
        <v>48.6</v>
      </c>
      <c r="BB49" s="82">
        <v>0.13500000000000001</v>
      </c>
      <c r="BC49" s="90">
        <v>360</v>
      </c>
      <c r="BD49" s="83">
        <v>48.6</v>
      </c>
    </row>
    <row r="50" spans="2:56" s="92" customFormat="1" ht="13.5" hidden="1" outlineLevel="1" thickBot="1">
      <c r="B50" s="91" t="s">
        <v>63</v>
      </c>
      <c r="D50" s="93" t="s">
        <v>39</v>
      </c>
      <c r="E50" s="94"/>
      <c r="F50" s="89">
        <v>8.3000000000000004E-2</v>
      </c>
      <c r="G50" s="95">
        <f>IF(AND($A$1=1, D19&gt;=600), 600, IF(AND($A$1=1, AND(D19&lt;600, D19&gt;=0)), D19, IF(AND($A$1=2, D19&gt;=1000), 1000, IF(AND($A$1=2, AND(D19&lt;1000, D19&gt;=0)), D19))))</f>
        <v>600</v>
      </c>
      <c r="H50" s="83">
        <f>G50*F50</f>
        <v>49.800000000000004</v>
      </c>
      <c r="J50" s="82">
        <f t="shared" si="47"/>
        <v>8.3000000000000004E-2</v>
      </c>
      <c r="K50" s="95">
        <f t="shared" si="42"/>
        <v>600</v>
      </c>
      <c r="L50" s="83">
        <f>K50*J50</f>
        <v>49.800000000000004</v>
      </c>
      <c r="N50" s="96">
        <f t="shared" si="33"/>
        <v>0</v>
      </c>
      <c r="O50" s="84">
        <f t="shared" si="34"/>
        <v>0</v>
      </c>
      <c r="Q50" s="82">
        <f t="shared" si="48"/>
        <v>8.3000000000000004E-2</v>
      </c>
      <c r="R50" s="95">
        <f t="shared" si="43"/>
        <v>600</v>
      </c>
      <c r="S50" s="83">
        <f>R50*Q50</f>
        <v>49.800000000000004</v>
      </c>
      <c r="U50" s="96">
        <f t="shared" si="5"/>
        <v>0</v>
      </c>
      <c r="V50" s="84">
        <f t="shared" si="0"/>
        <v>0</v>
      </c>
      <c r="X50" s="82">
        <f>'App.2-W_(Resi)'!X50</f>
        <v>0.10299999999999999</v>
      </c>
      <c r="Y50" s="95">
        <f t="shared" si="44"/>
        <v>600</v>
      </c>
      <c r="Z50" s="83">
        <f>Y50*X50</f>
        <v>61.8</v>
      </c>
      <c r="AB50" s="82">
        <f>'App.2-W_(Resi)'!AB50</f>
        <v>9.0999999999999998E-2</v>
      </c>
      <c r="AC50" s="95">
        <f t="shared" si="45"/>
        <v>600</v>
      </c>
      <c r="AD50" s="83">
        <f>AC50*AB50</f>
        <v>54.6</v>
      </c>
      <c r="AF50" s="96">
        <f t="shared" si="1"/>
        <v>-7.1999999999999957</v>
      </c>
      <c r="AG50" s="85">
        <f t="shared" si="2"/>
        <v>-0.11650485436893197</v>
      </c>
      <c r="AI50" s="96">
        <f t="shared" si="27"/>
        <v>4.7999999999999972</v>
      </c>
      <c r="AJ50" s="85">
        <f t="shared" si="7"/>
        <v>8.7912087912087863E-2</v>
      </c>
      <c r="AL50" s="82">
        <f t="shared" si="49"/>
        <v>9.0999999999999998E-2</v>
      </c>
      <c r="AM50" s="95">
        <f t="shared" si="46"/>
        <v>600</v>
      </c>
      <c r="AN50" s="83">
        <f>AM50*AL50</f>
        <v>54.6</v>
      </c>
      <c r="AP50" s="96">
        <f t="shared" si="8"/>
        <v>0</v>
      </c>
      <c r="AQ50" s="85">
        <f t="shared" si="3"/>
        <v>0</v>
      </c>
      <c r="AS50" s="96">
        <f t="shared" si="41"/>
        <v>4.7999999999999972</v>
      </c>
      <c r="AT50" s="85">
        <f t="shared" si="18"/>
        <v>8.7912087912087863E-2</v>
      </c>
      <c r="AX50" s="82">
        <v>8.3000000000000004E-2</v>
      </c>
      <c r="AY50" s="95">
        <v>600</v>
      </c>
      <c r="AZ50" s="83">
        <v>49.800000000000004</v>
      </c>
      <c r="BB50" s="82">
        <v>8.3000000000000004E-2</v>
      </c>
      <c r="BC50" s="95">
        <v>600</v>
      </c>
      <c r="BD50" s="83">
        <v>49.800000000000004</v>
      </c>
    </row>
    <row r="51" spans="2:56" s="92" customFormat="1" ht="13.5" hidden="1" outlineLevel="1" thickBot="1">
      <c r="B51" s="91" t="s">
        <v>64</v>
      </c>
      <c r="D51" s="93" t="s">
        <v>39</v>
      </c>
      <c r="E51" s="94"/>
      <c r="F51" s="89">
        <v>9.7000000000000003E-2</v>
      </c>
      <c r="G51" s="95">
        <f>IF(AND($A$1=1, D19&gt;=600), D19-600, IF(AND($A$1=1, AND(D19&lt;600, D19&gt;=0)), 0, IF(AND($A$1=2, D19&gt;=1000), D19-1000, IF(AND($A$1=2, AND(D19&lt;1000, D19&gt;=0)), 0))))</f>
        <v>1400</v>
      </c>
      <c r="H51" s="83">
        <f>G51*F51</f>
        <v>135.80000000000001</v>
      </c>
      <c r="J51" s="82">
        <f t="shared" si="47"/>
        <v>9.7000000000000003E-2</v>
      </c>
      <c r="K51" s="95">
        <f t="shared" si="42"/>
        <v>1400</v>
      </c>
      <c r="L51" s="83">
        <f>K51*J51</f>
        <v>135.80000000000001</v>
      </c>
      <c r="N51" s="96">
        <f t="shared" si="33"/>
        <v>0</v>
      </c>
      <c r="O51" s="84">
        <f t="shared" si="34"/>
        <v>0</v>
      </c>
      <c r="Q51" s="82">
        <f t="shared" si="48"/>
        <v>9.7000000000000003E-2</v>
      </c>
      <c r="R51" s="95">
        <f t="shared" si="43"/>
        <v>1400</v>
      </c>
      <c r="S51" s="83">
        <f>R51*Q51</f>
        <v>135.80000000000001</v>
      </c>
      <c r="U51" s="96">
        <f t="shared" si="5"/>
        <v>0</v>
      </c>
      <c r="V51" s="84">
        <f t="shared" si="0"/>
        <v>0</v>
      </c>
      <c r="X51" s="82">
        <f>'App.2-W_(Resi)'!X51</f>
        <v>0.121</v>
      </c>
      <c r="Y51" s="95">
        <f t="shared" si="44"/>
        <v>1400</v>
      </c>
      <c r="Z51" s="83">
        <f>Y51*X51</f>
        <v>169.4</v>
      </c>
      <c r="AB51" s="82">
        <f>'App.2-W_(Resi)'!AB51</f>
        <v>0.106</v>
      </c>
      <c r="AC51" s="95">
        <f t="shared" si="45"/>
        <v>1400</v>
      </c>
      <c r="AD51" s="83">
        <f>AC51*AB51</f>
        <v>148.4</v>
      </c>
      <c r="AF51" s="96">
        <f t="shared" si="1"/>
        <v>-21</v>
      </c>
      <c r="AG51" s="85">
        <f t="shared" si="2"/>
        <v>-0.12396694214876032</v>
      </c>
      <c r="AI51" s="96">
        <f t="shared" si="27"/>
        <v>12.599999999999994</v>
      </c>
      <c r="AJ51" s="85">
        <f t="shared" si="7"/>
        <v>8.4905660377358444E-2</v>
      </c>
      <c r="AL51" s="82">
        <f t="shared" si="49"/>
        <v>0.106</v>
      </c>
      <c r="AM51" s="95">
        <f t="shared" si="46"/>
        <v>1400</v>
      </c>
      <c r="AN51" s="83">
        <f>AM51*AL51</f>
        <v>148.4</v>
      </c>
      <c r="AP51" s="96">
        <f t="shared" si="8"/>
        <v>0</v>
      </c>
      <c r="AQ51" s="85">
        <f t="shared" si="3"/>
        <v>0</v>
      </c>
      <c r="AS51" s="96">
        <f t="shared" si="41"/>
        <v>12.599999999999994</v>
      </c>
      <c r="AT51" s="85">
        <f t="shared" si="18"/>
        <v>8.4905660377358444E-2</v>
      </c>
      <c r="AX51" s="82">
        <v>9.7000000000000003E-2</v>
      </c>
      <c r="AY51" s="95">
        <v>1400</v>
      </c>
      <c r="AZ51" s="83">
        <v>135.80000000000001</v>
      </c>
      <c r="BB51" s="82">
        <v>9.7000000000000003E-2</v>
      </c>
      <c r="BC51" s="95">
        <v>1400</v>
      </c>
      <c r="BD51" s="83">
        <v>135.80000000000001</v>
      </c>
    </row>
    <row r="52" spans="2:56" ht="8.25" customHeight="1" collapsed="1" thickBot="1">
      <c r="B52" s="97"/>
      <c r="C52" s="98"/>
      <c r="D52" s="99"/>
      <c r="E52" s="98"/>
      <c r="F52" s="100"/>
      <c r="G52" s="101"/>
      <c r="H52" s="102"/>
      <c r="I52" s="103"/>
      <c r="J52" s="100"/>
      <c r="K52" s="104"/>
      <c r="L52" s="102"/>
      <c r="M52" s="103"/>
      <c r="N52" s="105"/>
      <c r="O52" s="106"/>
      <c r="Q52" s="100"/>
      <c r="R52" s="104"/>
      <c r="S52" s="102"/>
      <c r="T52" s="103"/>
      <c r="U52" s="105"/>
      <c r="V52" s="106"/>
      <c r="X52" s="100"/>
      <c r="Y52" s="104"/>
      <c r="Z52" s="102"/>
      <c r="AA52" s="103"/>
      <c r="AB52" s="100"/>
      <c r="AC52" s="104"/>
      <c r="AD52" s="102"/>
      <c r="AE52" s="103"/>
      <c r="AF52" s="105"/>
      <c r="AG52" s="107"/>
      <c r="AI52" s="105"/>
      <c r="AJ52" s="107"/>
      <c r="AL52" s="100"/>
      <c r="AM52" s="104"/>
      <c r="AN52" s="102"/>
      <c r="AO52" s="103"/>
      <c r="AP52" s="105"/>
      <c r="AQ52" s="107"/>
      <c r="AS52" s="105"/>
      <c r="AT52" s="107"/>
      <c r="AX52" s="100"/>
      <c r="AY52" s="104"/>
      <c r="AZ52" s="102"/>
      <c r="BA52" s="103"/>
      <c r="BB52" s="100"/>
      <c r="BC52" s="104"/>
      <c r="BD52" s="102"/>
    </row>
    <row r="53" spans="2:56">
      <c r="B53" s="108" t="s">
        <v>65</v>
      </c>
      <c r="C53" s="109"/>
      <c r="D53" s="109"/>
      <c r="E53" s="109"/>
      <c r="F53" s="110"/>
      <c r="G53" s="111"/>
      <c r="H53" s="112">
        <f>SUM(H42:H49,H41)</f>
        <v>290.73375999999996</v>
      </c>
      <c r="I53" s="113"/>
      <c r="J53" s="114"/>
      <c r="K53" s="114"/>
      <c r="L53" s="112">
        <f>SUM(L42:L49,L41)</f>
        <v>290.73375999999996</v>
      </c>
      <c r="M53" s="115"/>
      <c r="N53" s="116">
        <f t="shared" ref="N53" si="50">L53-H53</f>
        <v>0</v>
      </c>
      <c r="O53" s="117">
        <f t="shared" ref="O53" si="51">IF((H53)=0,"",(N53/H53))</f>
        <v>0</v>
      </c>
      <c r="Q53" s="114"/>
      <c r="R53" s="114"/>
      <c r="S53" s="112">
        <f>SUM(S42:S49,S41)</f>
        <v>300.96716479105532</v>
      </c>
      <c r="T53" s="115"/>
      <c r="U53" s="116">
        <f>S53-L53</f>
        <v>10.233404791055364</v>
      </c>
      <c r="V53" s="117">
        <f>IF((L53)=0,"",(U53/L53))</f>
        <v>3.5198543131197989E-2</v>
      </c>
      <c r="X53" s="114"/>
      <c r="Y53" s="114"/>
      <c r="Z53" s="112">
        <f>SUM(Z42:Z49,Z41)</f>
        <v>338.34505994168813</v>
      </c>
      <c r="AA53" s="115"/>
      <c r="AB53" s="114"/>
      <c r="AC53" s="114"/>
      <c r="AD53" s="112">
        <f>SUM(AD42:AD49,AD41)</f>
        <v>287.33059927726288</v>
      </c>
      <c r="AE53" s="115"/>
      <c r="AF53" s="116">
        <f>AD53-Z53</f>
        <v>-51.014460664425258</v>
      </c>
      <c r="AG53" s="118">
        <f>IF((Z53)=0,"",(AF53/Z53))</f>
        <v>-0.1507764312362572</v>
      </c>
      <c r="AI53" s="116">
        <f t="shared" ref="AI53:AI57" si="52">AD53-AZ53</f>
        <v>-13.745623858758677</v>
      </c>
      <c r="AJ53" s="118">
        <f t="shared" ref="AJ53:AJ57" si="53">IF((AD53)=0,"",(AI53/AD53))</f>
        <v>-4.7839053318142019E-2</v>
      </c>
      <c r="AL53" s="114"/>
      <c r="AM53" s="114"/>
      <c r="AN53" s="112">
        <f>SUM(AN42:AN49,AN41)</f>
        <v>293.34495927726289</v>
      </c>
      <c r="AO53" s="115"/>
      <c r="AP53" s="116">
        <f>AN53-AD53</f>
        <v>6.0143600000000106</v>
      </c>
      <c r="AQ53" s="118">
        <f>IF((AD53)=0,"",(AP53/AD53))</f>
        <v>2.0931846504090527E-2</v>
      </c>
      <c r="AS53" s="116">
        <f t="shared" ref="AS53:AS57" si="54">AN53-BD53</f>
        <v>-9.3012638587586594</v>
      </c>
      <c r="AT53" s="118">
        <f t="shared" ref="AT53:AT57" si="55">IF((AN53)=0,"",(AS53/AN53))</f>
        <v>-3.1707597368214255E-2</v>
      </c>
      <c r="AX53" s="114"/>
      <c r="AY53" s="114"/>
      <c r="AZ53" s="112">
        <f>SUM(AZ41:AZ49)</f>
        <v>301.07622313602155</v>
      </c>
      <c r="BA53" s="115"/>
      <c r="BB53" s="114"/>
      <c r="BC53" s="114"/>
      <c r="BD53" s="241">
        <f>SUM(BD41:BD49)</f>
        <v>302.64622313602155</v>
      </c>
    </row>
    <row r="54" spans="2:56">
      <c r="B54" s="119" t="s">
        <v>66</v>
      </c>
      <c r="C54" s="109"/>
      <c r="D54" s="109"/>
      <c r="E54" s="109"/>
      <c r="F54" s="120">
        <v>0.13</v>
      </c>
      <c r="G54" s="121"/>
      <c r="H54" s="122">
        <f>H53*F54</f>
        <v>37.795388799999998</v>
      </c>
      <c r="I54" s="123"/>
      <c r="J54" s="124">
        <v>0.13</v>
      </c>
      <c r="K54" s="123"/>
      <c r="L54" s="125">
        <f>L53*J54</f>
        <v>37.795388799999998</v>
      </c>
      <c r="M54" s="126"/>
      <c r="N54" s="127">
        <f t="shared" si="33"/>
        <v>0</v>
      </c>
      <c r="O54" s="128">
        <f t="shared" si="34"/>
        <v>0</v>
      </c>
      <c r="Q54" s="124">
        <v>0.13</v>
      </c>
      <c r="R54" s="123"/>
      <c r="S54" s="125">
        <f>S53*Q54</f>
        <v>39.125731422837191</v>
      </c>
      <c r="T54" s="126"/>
      <c r="U54" s="127">
        <f>S54-L54</f>
        <v>1.3303426228371933</v>
      </c>
      <c r="V54" s="128">
        <f>IF((L54)=0,"",(U54/L54))</f>
        <v>3.5198543131197885E-2</v>
      </c>
      <c r="X54" s="124">
        <v>0.13</v>
      </c>
      <c r="Y54" s="123"/>
      <c r="Z54" s="125">
        <f>Z53*X54</f>
        <v>43.984857792419461</v>
      </c>
      <c r="AA54" s="126"/>
      <c r="AB54" s="124">
        <v>0.13</v>
      </c>
      <c r="AC54" s="123"/>
      <c r="AD54" s="125">
        <f>AD53*AB54</f>
        <v>37.352977906044174</v>
      </c>
      <c r="AE54" s="126"/>
      <c r="AF54" s="127">
        <f>AD54-Z54</f>
        <v>-6.6318798863752875</v>
      </c>
      <c r="AG54" s="129">
        <f>IF((Z54)=0,"",(AF54/Z54))</f>
        <v>-0.15077643123625725</v>
      </c>
      <c r="AI54" s="127">
        <f t="shared" si="52"/>
        <v>-1.7869311016386291</v>
      </c>
      <c r="AJ54" s="129">
        <f t="shared" si="53"/>
        <v>-4.7839053318142047E-2</v>
      </c>
      <c r="AL54" s="124">
        <v>0.13</v>
      </c>
      <c r="AM54" s="123"/>
      <c r="AN54" s="125">
        <f>AN53*AL54</f>
        <v>38.134844706044177</v>
      </c>
      <c r="AO54" s="126"/>
      <c r="AP54" s="127">
        <f>AN54-AD54</f>
        <v>0.78186680000000308</v>
      </c>
      <c r="AQ54" s="129">
        <f>IF((AD54)=0,"",(AP54/AD54))</f>
        <v>2.0931846504090572E-2</v>
      </c>
      <c r="AS54" s="127">
        <f t="shared" si="54"/>
        <v>-1.2091643016386229</v>
      </c>
      <c r="AT54" s="129">
        <f t="shared" si="55"/>
        <v>-3.1707597368214178E-2</v>
      </c>
      <c r="AX54" s="124">
        <v>0.13</v>
      </c>
      <c r="AY54" s="123"/>
      <c r="AZ54" s="125">
        <f>AZ53*0.13</f>
        <v>39.139909007682803</v>
      </c>
      <c r="BA54" s="126"/>
      <c r="BB54" s="124">
        <v>0.13</v>
      </c>
      <c r="BC54" s="123"/>
      <c r="BD54" s="125">
        <f>BD53*0.13</f>
        <v>39.3440090076828</v>
      </c>
    </row>
    <row r="55" spans="2:56" ht="13.5" thickBot="1">
      <c r="B55" s="130" t="s">
        <v>67</v>
      </c>
      <c r="C55" s="109"/>
      <c r="D55" s="109"/>
      <c r="E55" s="109"/>
      <c r="F55" s="131"/>
      <c r="G55" s="121"/>
      <c r="H55" s="122">
        <f>H53+H54</f>
        <v>328.52914879999997</v>
      </c>
      <c r="I55" s="123"/>
      <c r="J55" s="123"/>
      <c r="K55" s="123"/>
      <c r="L55" s="125">
        <f>L53+L54</f>
        <v>328.52914879999997</v>
      </c>
      <c r="M55" s="126"/>
      <c r="N55" s="127">
        <f t="shared" si="33"/>
        <v>0</v>
      </c>
      <c r="O55" s="128">
        <f t="shared" si="34"/>
        <v>0</v>
      </c>
      <c r="Q55" s="123"/>
      <c r="R55" s="123"/>
      <c r="S55" s="125">
        <f>S53+S54</f>
        <v>340.09289621389252</v>
      </c>
      <c r="T55" s="126"/>
      <c r="U55" s="127">
        <f>S55-L55</f>
        <v>11.563747413892543</v>
      </c>
      <c r="V55" s="128">
        <f>IF((L55)=0,"",(U55/L55))</f>
        <v>3.5198543131197933E-2</v>
      </c>
      <c r="X55" s="123"/>
      <c r="Y55" s="123"/>
      <c r="Z55" s="125">
        <f>Z53+Z54</f>
        <v>382.3299177341076</v>
      </c>
      <c r="AA55" s="126"/>
      <c r="AB55" s="123"/>
      <c r="AC55" s="123"/>
      <c r="AD55" s="125">
        <f>AD53+AD54</f>
        <v>324.68357718330708</v>
      </c>
      <c r="AE55" s="126"/>
      <c r="AF55" s="127">
        <f>AD55-Z55</f>
        <v>-57.646340550800517</v>
      </c>
      <c r="AG55" s="129">
        <f>IF((Z55)=0,"",(AF55/Z55))</f>
        <v>-0.15077643123625711</v>
      </c>
      <c r="AI55" s="127">
        <f t="shared" si="52"/>
        <v>-15.532554960397306</v>
      </c>
      <c r="AJ55" s="129">
        <f t="shared" si="53"/>
        <v>-4.7839053318142019E-2</v>
      </c>
      <c r="AL55" s="123"/>
      <c r="AM55" s="123"/>
      <c r="AN55" s="125">
        <f>AN53+AN54</f>
        <v>331.47980398330708</v>
      </c>
      <c r="AO55" s="126"/>
      <c r="AP55" s="127">
        <f>AN55-AD55</f>
        <v>6.7962267999999995</v>
      </c>
      <c r="AQ55" s="129">
        <f>IF((AD55)=0,"",(AP55/AD55))</f>
        <v>2.0931846504090485E-2</v>
      </c>
      <c r="AS55" s="127">
        <f t="shared" si="54"/>
        <v>-10.510428160397282</v>
      </c>
      <c r="AT55" s="129">
        <f t="shared" si="55"/>
        <v>-3.1707597368214248E-2</v>
      </c>
      <c r="AX55" s="123"/>
      <c r="AY55" s="123"/>
      <c r="AZ55" s="125">
        <f>AZ53+AZ54</f>
        <v>340.21613214370439</v>
      </c>
      <c r="BA55" s="126"/>
      <c r="BB55" s="123"/>
      <c r="BC55" s="123"/>
      <c r="BD55" s="125">
        <f>BD53+BD54</f>
        <v>341.99023214370436</v>
      </c>
    </row>
    <row r="56" spans="2:56" ht="15.75" hidden="1" customHeight="1">
      <c r="B56" s="379" t="s">
        <v>68</v>
      </c>
      <c r="C56" s="379"/>
      <c r="D56" s="379"/>
      <c r="E56" s="109"/>
      <c r="F56" s="131"/>
      <c r="G56" s="121"/>
      <c r="H56" s="132">
        <f>ROUND(-H55*10%,2)</f>
        <v>-32.85</v>
      </c>
      <c r="I56" s="123"/>
      <c r="J56" s="123"/>
      <c r="K56" s="123"/>
      <c r="L56" s="133">
        <f>ROUND(-L55*10%,2)</f>
        <v>-32.85</v>
      </c>
      <c r="M56" s="126"/>
      <c r="N56" s="134">
        <f t="shared" si="33"/>
        <v>0</v>
      </c>
      <c r="O56" s="135">
        <f t="shared" si="34"/>
        <v>0</v>
      </c>
      <c r="Q56" s="123"/>
      <c r="R56" s="123"/>
      <c r="S56" s="133"/>
      <c r="T56" s="126"/>
      <c r="U56" s="134"/>
      <c r="V56" s="135">
        <f>IF((L56)=0,"",(U56/L56))</f>
        <v>0</v>
      </c>
      <c r="X56" s="123"/>
      <c r="Y56" s="123"/>
      <c r="Z56" s="133"/>
      <c r="AA56" s="126"/>
      <c r="AB56" s="123"/>
      <c r="AC56" s="123"/>
      <c r="AD56" s="133"/>
      <c r="AE56" s="126"/>
      <c r="AF56" s="134">
        <f>AD56-Z56</f>
        <v>0</v>
      </c>
      <c r="AG56" s="136" t="str">
        <f>IF((Z56)=0,"",(AF56/Z56))</f>
        <v/>
      </c>
      <c r="AI56" s="134">
        <f t="shared" si="52"/>
        <v>0</v>
      </c>
      <c r="AJ56" s="136" t="str">
        <f t="shared" si="53"/>
        <v/>
      </c>
      <c r="AL56" s="123"/>
      <c r="AM56" s="123"/>
      <c r="AN56" s="133"/>
      <c r="AO56" s="126"/>
      <c r="AP56" s="134">
        <f>AN56-AD56</f>
        <v>0</v>
      </c>
      <c r="AQ56" s="136" t="str">
        <f>IF((AD56)=0,"",(AP56/AD56))</f>
        <v/>
      </c>
      <c r="AS56" s="134">
        <f t="shared" si="54"/>
        <v>0</v>
      </c>
      <c r="AT56" s="136" t="str">
        <f t="shared" si="55"/>
        <v/>
      </c>
      <c r="AX56" s="123"/>
      <c r="AY56" s="123"/>
      <c r="AZ56" s="133"/>
      <c r="BA56" s="126"/>
      <c r="BB56" s="123"/>
      <c r="BC56" s="123"/>
      <c r="BD56" s="133"/>
    </row>
    <row r="57" spans="2:56" ht="13.5" hidden="1" customHeight="1" thickBot="1">
      <c r="B57" s="380" t="s">
        <v>69</v>
      </c>
      <c r="C57" s="380"/>
      <c r="D57" s="380"/>
      <c r="E57" s="137"/>
      <c r="F57" s="138"/>
      <c r="G57" s="139"/>
      <c r="H57" s="140">
        <f>H55+H56</f>
        <v>295.67914879999995</v>
      </c>
      <c r="I57" s="141"/>
      <c r="J57" s="141"/>
      <c r="K57" s="141"/>
      <c r="L57" s="142">
        <f>L55+L56</f>
        <v>295.67914879999995</v>
      </c>
      <c r="M57" s="143"/>
      <c r="N57" s="144">
        <f t="shared" si="33"/>
        <v>0</v>
      </c>
      <c r="O57" s="145">
        <f t="shared" si="34"/>
        <v>0</v>
      </c>
      <c r="Q57" s="141"/>
      <c r="R57" s="141"/>
      <c r="S57" s="142">
        <f>S55+S56</f>
        <v>340.09289621389252</v>
      </c>
      <c r="T57" s="143"/>
      <c r="U57" s="144">
        <f>S57-L57</f>
        <v>44.413747413892565</v>
      </c>
      <c r="V57" s="145">
        <f>IF((L57)=0,"",(U57/L57))</f>
        <v>0.15020926431283263</v>
      </c>
      <c r="X57" s="141"/>
      <c r="Y57" s="141"/>
      <c r="Z57" s="142">
        <f>Z55+Z56</f>
        <v>382.3299177341076</v>
      </c>
      <c r="AA57" s="143"/>
      <c r="AB57" s="141"/>
      <c r="AC57" s="141"/>
      <c r="AD57" s="142">
        <f>AD55+AD56</f>
        <v>324.68357718330708</v>
      </c>
      <c r="AE57" s="143"/>
      <c r="AF57" s="144">
        <f>AD57-Z57</f>
        <v>-57.646340550800517</v>
      </c>
      <c r="AG57" s="146">
        <f>IF((Z57)=0,"",(AF57/Z57))</f>
        <v>-0.15077643123625711</v>
      </c>
      <c r="AI57" s="144">
        <f t="shared" si="52"/>
        <v>-18.569693907498959</v>
      </c>
      <c r="AJ57" s="146">
        <f t="shared" si="53"/>
        <v>-5.7193203514001693E-2</v>
      </c>
      <c r="AL57" s="141"/>
      <c r="AM57" s="141"/>
      <c r="AN57" s="142">
        <f>AN55+AN56</f>
        <v>331.47980398330708</v>
      </c>
      <c r="AO57" s="143"/>
      <c r="AP57" s="144">
        <f>AN57-AD57</f>
        <v>6.7962267999999995</v>
      </c>
      <c r="AQ57" s="146">
        <f>IF((AD57)=0,"",(AP57/AD57))</f>
        <v>2.0931846504090485E-2</v>
      </c>
      <c r="AS57" s="144">
        <f t="shared" si="54"/>
        <v>-13.547567107498992</v>
      </c>
      <c r="AT57" s="146">
        <f t="shared" si="55"/>
        <v>-4.086996234672937E-2</v>
      </c>
      <c r="AX57" s="141"/>
      <c r="AY57" s="141"/>
      <c r="AZ57" s="142">
        <v>343.25327109080604</v>
      </c>
      <c r="BA57" s="143"/>
      <c r="BB57" s="141"/>
      <c r="BC57" s="141"/>
      <c r="BD57" s="142">
        <v>345.02737109080607</v>
      </c>
    </row>
    <row r="58" spans="2:56" s="154" customFormat="1" ht="8.25" hidden="1" customHeight="1" outlineLevel="1" thickBot="1">
      <c r="B58" s="147"/>
      <c r="C58" s="148"/>
      <c r="D58" s="149"/>
      <c r="E58" s="148"/>
      <c r="F58" s="100"/>
      <c r="G58" s="150"/>
      <c r="H58" s="102"/>
      <c r="I58" s="151"/>
      <c r="J58" s="100"/>
      <c r="K58" s="152"/>
      <c r="L58" s="102"/>
      <c r="M58" s="151"/>
      <c r="N58" s="153"/>
      <c r="O58" s="106"/>
      <c r="Q58" s="100"/>
      <c r="R58" s="152"/>
      <c r="S58" s="102"/>
      <c r="T58" s="151"/>
      <c r="U58" s="153"/>
      <c r="V58" s="106"/>
      <c r="X58" s="100"/>
      <c r="Y58" s="152"/>
      <c r="Z58" s="102"/>
      <c r="AA58" s="151"/>
      <c r="AB58" s="100"/>
      <c r="AC58" s="152"/>
      <c r="AD58" s="102"/>
      <c r="AE58" s="151"/>
      <c r="AF58" s="153"/>
      <c r="AG58" s="107"/>
      <c r="AI58" s="153"/>
      <c r="AJ58" s="107"/>
      <c r="AL58" s="100"/>
      <c r="AM58" s="152"/>
      <c r="AN58" s="102"/>
      <c r="AO58" s="151"/>
      <c r="AP58" s="153"/>
      <c r="AQ58" s="107"/>
      <c r="AS58" s="153"/>
      <c r="AT58" s="107"/>
      <c r="AX58" s="100"/>
      <c r="AY58" s="152"/>
      <c r="AZ58" s="102"/>
      <c r="BA58" s="151"/>
      <c r="BB58" s="100"/>
      <c r="BC58" s="152"/>
      <c r="BD58" s="102"/>
    </row>
    <row r="59" spans="2:56" s="154" customFormat="1" ht="13.5" hidden="1" outlineLevel="1" thickBot="1">
      <c r="B59" s="155" t="s">
        <v>70</v>
      </c>
      <c r="C59" s="156"/>
      <c r="D59" s="156"/>
      <c r="E59" s="156"/>
      <c r="F59" s="157"/>
      <c r="G59" s="158"/>
      <c r="H59" s="159">
        <f>SUM(H50:H51,H41,H42:H46)</f>
        <v>291.41376000000002</v>
      </c>
      <c r="I59" s="160"/>
      <c r="J59" s="161"/>
      <c r="K59" s="161"/>
      <c r="L59" s="159">
        <f>SUM(L50:L51,L41,L42:L46)</f>
        <v>291.41376000000002</v>
      </c>
      <c r="M59" s="162"/>
      <c r="N59" s="163">
        <f t="shared" ref="N59:N63" si="56">L59-H59</f>
        <v>0</v>
      </c>
      <c r="O59" s="117">
        <f t="shared" ref="O59:O63" si="57">IF((H59)=0,"",(N59/H59))</f>
        <v>0</v>
      </c>
      <c r="Q59" s="161"/>
      <c r="R59" s="161"/>
      <c r="S59" s="159">
        <f>SUM(S50:S51,S41,S42:S46)</f>
        <v>301.64716479105539</v>
      </c>
      <c r="T59" s="162"/>
      <c r="U59" s="163">
        <f>S59-L59</f>
        <v>10.233404791055364</v>
      </c>
      <c r="V59" s="117">
        <f>IF((L59)=0,"",(U59/L59))</f>
        <v>3.5116409022879914E-2</v>
      </c>
      <c r="X59" s="161"/>
      <c r="Y59" s="161"/>
      <c r="Z59" s="159">
        <f>SUM(Z50:Z51,Z41,Z42:Z46)</f>
        <v>345.86505994168817</v>
      </c>
      <c r="AA59" s="162"/>
      <c r="AB59" s="161"/>
      <c r="AC59" s="161"/>
      <c r="AD59" s="159">
        <f>SUM(AD50:AD51,AD41,AD42:AD46)</f>
        <v>294.57059927726289</v>
      </c>
      <c r="AE59" s="162"/>
      <c r="AF59" s="163">
        <f>AD59-Z59</f>
        <v>-51.294460664425287</v>
      </c>
      <c r="AG59" s="118">
        <f>IF((Z59)=0,"",(AF59/Z59))</f>
        <v>-0.14830772635163952</v>
      </c>
      <c r="AI59" s="163">
        <f t="shared" ref="AI59:AI63" si="58">AD59-AZ59</f>
        <v>-9.8733574402646695</v>
      </c>
      <c r="AJ59" s="118">
        <f t="shared" ref="AJ59:AJ63" si="59">IF((AD59)=0,"",(AI59/AD59))</f>
        <v>-3.3517796631738622E-2</v>
      </c>
      <c r="AL59" s="161"/>
      <c r="AM59" s="161"/>
      <c r="AN59" s="159">
        <f>SUM(AN50:AN51,AN41,AN42:AN46)</f>
        <v>300.5849592772629</v>
      </c>
      <c r="AO59" s="162"/>
      <c r="AP59" s="163">
        <f>AN59-AD59</f>
        <v>6.0143600000000106</v>
      </c>
      <c r="AQ59" s="118">
        <f>IF((AD59)=0,"",(AP59/AD59))</f>
        <v>2.0417380467556534E-2</v>
      </c>
      <c r="AS59" s="163">
        <f>AN59-BD59</f>
        <v>-5.4289974402646521</v>
      </c>
      <c r="AT59" s="118">
        <f t="shared" ref="AT59:AT63" si="60">IF((AN59)=0,"",(AS59/AN59))</f>
        <v>-1.8061440776405865E-2</v>
      </c>
      <c r="AX59" s="161"/>
      <c r="AY59" s="161"/>
      <c r="AZ59" s="159">
        <v>304.44395671752756</v>
      </c>
      <c r="BA59" s="162"/>
      <c r="BB59" s="161"/>
      <c r="BC59" s="161"/>
      <c r="BD59" s="159">
        <v>306.01395671752755</v>
      </c>
    </row>
    <row r="60" spans="2:56" s="154" customFormat="1" ht="13.5" hidden="1" outlineLevel="1" thickBot="1">
      <c r="B60" s="164" t="s">
        <v>66</v>
      </c>
      <c r="C60" s="156"/>
      <c r="D60" s="156"/>
      <c r="E60" s="156"/>
      <c r="F60" s="165">
        <v>0.13</v>
      </c>
      <c r="G60" s="158"/>
      <c r="H60" s="166">
        <f>H59*F60</f>
        <v>37.883788800000005</v>
      </c>
      <c r="I60" s="167"/>
      <c r="J60" s="168">
        <v>0.13</v>
      </c>
      <c r="K60" s="169"/>
      <c r="L60" s="170">
        <f>L59*J60</f>
        <v>37.883788800000005</v>
      </c>
      <c r="M60" s="171"/>
      <c r="N60" s="172">
        <f t="shared" si="56"/>
        <v>0</v>
      </c>
      <c r="O60" s="128">
        <f t="shared" si="57"/>
        <v>0</v>
      </c>
      <c r="Q60" s="168">
        <v>0.13</v>
      </c>
      <c r="R60" s="169"/>
      <c r="S60" s="170">
        <f>S59*Q60</f>
        <v>39.214131422837205</v>
      </c>
      <c r="T60" s="171"/>
      <c r="U60" s="172">
        <f>S60-L60</f>
        <v>1.3303426228372004</v>
      </c>
      <c r="V60" s="128">
        <f>IF((L60)=0,"",(U60/L60))</f>
        <v>3.5116409022879998E-2</v>
      </c>
      <c r="X60" s="168">
        <v>0.13</v>
      </c>
      <c r="Y60" s="169"/>
      <c r="Z60" s="170">
        <f>Z59*X60</f>
        <v>44.962457792419464</v>
      </c>
      <c r="AA60" s="171"/>
      <c r="AB60" s="168">
        <v>0.13</v>
      </c>
      <c r="AC60" s="169"/>
      <c r="AD60" s="170">
        <f>AD59*AB60</f>
        <v>38.294177906044176</v>
      </c>
      <c r="AE60" s="171"/>
      <c r="AF60" s="172">
        <f>AD60-Z60</f>
        <v>-6.6682798863752879</v>
      </c>
      <c r="AG60" s="129">
        <f>IF((Z60)=0,"",(AF60/Z60))</f>
        <v>-0.14830772635163952</v>
      </c>
      <c r="AI60" s="172">
        <f t="shared" si="58"/>
        <v>-1.2835364672344056</v>
      </c>
      <c r="AJ60" s="129">
        <f t="shared" si="59"/>
        <v>-3.3517796631738588E-2</v>
      </c>
      <c r="AL60" s="168">
        <v>0.13</v>
      </c>
      <c r="AM60" s="169"/>
      <c r="AN60" s="170">
        <f>AN59*AL60</f>
        <v>39.076044706044179</v>
      </c>
      <c r="AO60" s="171"/>
      <c r="AP60" s="172">
        <f>AN60-AD60</f>
        <v>0.78186680000000308</v>
      </c>
      <c r="AQ60" s="129">
        <f>IF((AD60)=0,"",(AP60/AD60))</f>
        <v>2.0417380467556579E-2</v>
      </c>
      <c r="AS60" s="172">
        <f t="shared" ref="AS60:AS63" si="61">AN60-BD60</f>
        <v>-0.70576966723440648</v>
      </c>
      <c r="AT60" s="129">
        <f t="shared" si="60"/>
        <v>-1.8061440776405906E-2</v>
      </c>
      <c r="AX60" s="168">
        <v>0.13</v>
      </c>
      <c r="AY60" s="169"/>
      <c r="AZ60" s="170">
        <v>39.577714373278582</v>
      </c>
      <c r="BA60" s="171"/>
      <c r="BB60" s="168">
        <v>0.13</v>
      </c>
      <c r="BC60" s="169"/>
      <c r="BD60" s="170">
        <v>39.781814373278586</v>
      </c>
    </row>
    <row r="61" spans="2:56" s="154" customFormat="1" ht="13.5" hidden="1" outlineLevel="1" thickBot="1">
      <c r="B61" s="173" t="s">
        <v>67</v>
      </c>
      <c r="C61" s="156"/>
      <c r="D61" s="156"/>
      <c r="E61" s="156"/>
      <c r="F61" s="174"/>
      <c r="G61" s="175"/>
      <c r="H61" s="166">
        <f>H59+H60</f>
        <v>329.29754880000002</v>
      </c>
      <c r="I61" s="167"/>
      <c r="J61" s="167"/>
      <c r="K61" s="167"/>
      <c r="L61" s="170">
        <f>L59+L60</f>
        <v>329.29754880000002</v>
      </c>
      <c r="M61" s="171"/>
      <c r="N61" s="172">
        <f t="shared" si="56"/>
        <v>0</v>
      </c>
      <c r="O61" s="128">
        <f t="shared" si="57"/>
        <v>0</v>
      </c>
      <c r="Q61" s="167"/>
      <c r="R61" s="167"/>
      <c r="S61" s="170">
        <f>S59+S60</f>
        <v>340.86129621389262</v>
      </c>
      <c r="T61" s="171"/>
      <c r="U61" s="172">
        <f>S61-L61</f>
        <v>11.5637474138926</v>
      </c>
      <c r="V61" s="128">
        <f>IF((L61)=0,"",(U61/L61))</f>
        <v>3.5116409022880039E-2</v>
      </c>
      <c r="X61" s="167"/>
      <c r="Y61" s="167"/>
      <c r="Z61" s="170">
        <f>Z59+Z60</f>
        <v>390.82751773410763</v>
      </c>
      <c r="AA61" s="171"/>
      <c r="AB61" s="167"/>
      <c r="AC61" s="167"/>
      <c r="AD61" s="170">
        <f>AD59+AD60</f>
        <v>332.86477718330707</v>
      </c>
      <c r="AE61" s="171"/>
      <c r="AF61" s="172">
        <f>AD61-Z61</f>
        <v>-57.962740550800561</v>
      </c>
      <c r="AG61" s="129">
        <f>IF((Z61)=0,"",(AF61/Z61))</f>
        <v>-0.14830772635163947</v>
      </c>
      <c r="AI61" s="172">
        <f t="shared" si="58"/>
        <v>-11.156893907499068</v>
      </c>
      <c r="AJ61" s="129">
        <f t="shared" si="59"/>
        <v>-3.3517796631738594E-2</v>
      </c>
      <c r="AL61" s="167"/>
      <c r="AM61" s="167"/>
      <c r="AN61" s="170">
        <f>AN59+AN60</f>
        <v>339.66100398330707</v>
      </c>
      <c r="AO61" s="171"/>
      <c r="AP61" s="172">
        <f>AN61-AD61</f>
        <v>6.7962267999999995</v>
      </c>
      <c r="AQ61" s="129">
        <f>IF((AD61)=0,"",(AP61/AD61))</f>
        <v>2.0417380467556496E-2</v>
      </c>
      <c r="AS61" s="172">
        <f t="shared" si="61"/>
        <v>-6.1347671074990444</v>
      </c>
      <c r="AT61" s="129">
        <f t="shared" si="60"/>
        <v>-1.8061440776405827E-2</v>
      </c>
      <c r="AX61" s="167"/>
      <c r="AY61" s="167"/>
      <c r="AZ61" s="170">
        <v>344.02167109080614</v>
      </c>
      <c r="BA61" s="171"/>
      <c r="BB61" s="167"/>
      <c r="BC61" s="167"/>
      <c r="BD61" s="170">
        <v>345.79577109080611</v>
      </c>
    </row>
    <row r="62" spans="2:56" s="154" customFormat="1" ht="15.75" hidden="1" customHeight="1" outlineLevel="1">
      <c r="B62" s="381" t="s">
        <v>68</v>
      </c>
      <c r="C62" s="381"/>
      <c r="D62" s="381"/>
      <c r="E62" s="156"/>
      <c r="F62" s="174"/>
      <c r="G62" s="175"/>
      <c r="H62" s="176">
        <f>ROUND(-H61*10%,2)</f>
        <v>-32.93</v>
      </c>
      <c r="I62" s="167"/>
      <c r="J62" s="167"/>
      <c r="K62" s="167"/>
      <c r="L62" s="177">
        <f>ROUND(-L61*10%,2)</f>
        <v>-32.93</v>
      </c>
      <c r="M62" s="171"/>
      <c r="N62" s="178">
        <f t="shared" si="56"/>
        <v>0</v>
      </c>
      <c r="O62" s="135">
        <f t="shared" si="57"/>
        <v>0</v>
      </c>
      <c r="Q62" s="167"/>
      <c r="R62" s="167"/>
      <c r="S62" s="177"/>
      <c r="T62" s="171"/>
      <c r="U62" s="178"/>
      <c r="V62" s="135">
        <f>IF((L62)=0,"",(U62/L62))</f>
        <v>0</v>
      </c>
      <c r="X62" s="167"/>
      <c r="Y62" s="167"/>
      <c r="Z62" s="177"/>
      <c r="AA62" s="171"/>
      <c r="AB62" s="167"/>
      <c r="AC62" s="167"/>
      <c r="AD62" s="177"/>
      <c r="AE62" s="171"/>
      <c r="AF62" s="178">
        <f>AD62-Z62</f>
        <v>0</v>
      </c>
      <c r="AG62" s="136" t="str">
        <f>IF((Z62)=0,"",(AF62/Z62))</f>
        <v/>
      </c>
      <c r="AI62" s="178">
        <f t="shared" si="58"/>
        <v>0</v>
      </c>
      <c r="AJ62" s="136" t="str">
        <f t="shared" si="59"/>
        <v/>
      </c>
      <c r="AL62" s="167"/>
      <c r="AM62" s="167"/>
      <c r="AN62" s="177"/>
      <c r="AO62" s="171"/>
      <c r="AP62" s="178">
        <f>AN62-AD62</f>
        <v>0</v>
      </c>
      <c r="AQ62" s="136" t="str">
        <f>IF((AD62)=0,"",(AP62/AD62))</f>
        <v/>
      </c>
      <c r="AS62" s="178">
        <f t="shared" si="61"/>
        <v>0</v>
      </c>
      <c r="AT62" s="136" t="str">
        <f t="shared" si="60"/>
        <v/>
      </c>
      <c r="AX62" s="167"/>
      <c r="AY62" s="167"/>
      <c r="AZ62" s="177"/>
      <c r="BA62" s="171"/>
      <c r="BB62" s="167"/>
      <c r="BC62" s="167"/>
      <c r="BD62" s="177"/>
    </row>
    <row r="63" spans="2:56" s="154" customFormat="1" ht="13.5" hidden="1" customHeight="1" outlineLevel="1" thickBot="1">
      <c r="B63" s="382" t="s">
        <v>71</v>
      </c>
      <c r="C63" s="382"/>
      <c r="D63" s="382"/>
      <c r="E63" s="179"/>
      <c r="F63" s="180"/>
      <c r="G63" s="181"/>
      <c r="H63" s="182">
        <f>SUM(H61:H62)</f>
        <v>296.36754880000001</v>
      </c>
      <c r="I63" s="183"/>
      <c r="J63" s="183"/>
      <c r="K63" s="183"/>
      <c r="L63" s="184">
        <f>SUM(L61:L62)</f>
        <v>296.36754880000001</v>
      </c>
      <c r="M63" s="185"/>
      <c r="N63" s="186">
        <f t="shared" si="56"/>
        <v>0</v>
      </c>
      <c r="O63" s="187">
        <f t="shared" si="57"/>
        <v>0</v>
      </c>
      <c r="Q63" s="183"/>
      <c r="R63" s="183"/>
      <c r="S63" s="184">
        <f>SUM(S61:S62)</f>
        <v>340.86129621389262</v>
      </c>
      <c r="T63" s="185"/>
      <c r="U63" s="186">
        <f>S63-L63</f>
        <v>44.493747413892606</v>
      </c>
      <c r="V63" s="187">
        <f>IF((L63)=0,"",(U63/L63))</f>
        <v>0.15013029460900479</v>
      </c>
      <c r="X63" s="183"/>
      <c r="Y63" s="183"/>
      <c r="Z63" s="184">
        <f>SUM(Z61:Z62)</f>
        <v>390.82751773410763</v>
      </c>
      <c r="AA63" s="185"/>
      <c r="AB63" s="183"/>
      <c r="AC63" s="183"/>
      <c r="AD63" s="184">
        <f>SUM(AD61:AD62)</f>
        <v>332.86477718330707</v>
      </c>
      <c r="AE63" s="185"/>
      <c r="AF63" s="186">
        <f>AD63-Z63</f>
        <v>-57.962740550800561</v>
      </c>
      <c r="AG63" s="188">
        <f>IF((Z63)=0,"",(AF63/Z63))</f>
        <v>-0.14830772635163947</v>
      </c>
      <c r="AI63" s="186">
        <f t="shared" si="58"/>
        <v>-11.156893907499068</v>
      </c>
      <c r="AJ63" s="188">
        <f t="shared" si="59"/>
        <v>-3.3517796631738594E-2</v>
      </c>
      <c r="AL63" s="183"/>
      <c r="AM63" s="183"/>
      <c r="AN63" s="184">
        <f>SUM(AN61:AN62)</f>
        <v>339.66100398330707</v>
      </c>
      <c r="AO63" s="185"/>
      <c r="AP63" s="186">
        <f>AN63-AD63</f>
        <v>6.7962267999999995</v>
      </c>
      <c r="AQ63" s="188">
        <f>IF((AD63)=0,"",(AP63/AD63))</f>
        <v>2.0417380467556496E-2</v>
      </c>
      <c r="AS63" s="186">
        <f t="shared" si="61"/>
        <v>-6.1347671074990444</v>
      </c>
      <c r="AT63" s="188">
        <f t="shared" si="60"/>
        <v>-1.8061440776405827E-2</v>
      </c>
      <c r="AX63" s="183"/>
      <c r="AY63" s="183"/>
      <c r="AZ63" s="184">
        <v>344.02167109080614</v>
      </c>
      <c r="BA63" s="185"/>
      <c r="BB63" s="183"/>
      <c r="BC63" s="183"/>
      <c r="BD63" s="184">
        <v>345.79577109080611</v>
      </c>
    </row>
    <row r="64" spans="2:56" s="154" customFormat="1" ht="8.25" customHeight="1" collapsed="1" thickBot="1">
      <c r="B64" s="147"/>
      <c r="C64" s="148"/>
      <c r="D64" s="149"/>
      <c r="E64" s="148"/>
      <c r="F64" s="189"/>
      <c r="G64" s="190"/>
      <c r="H64" s="191"/>
      <c r="I64" s="192"/>
      <c r="J64" s="189"/>
      <c r="K64" s="150"/>
      <c r="L64" s="193"/>
      <c r="M64" s="151"/>
      <c r="N64" s="194"/>
      <c r="O64" s="106"/>
      <c r="Q64" s="189"/>
      <c r="R64" s="150"/>
      <c r="S64" s="193"/>
      <c r="T64" s="151"/>
      <c r="U64" s="194"/>
      <c r="V64" s="106"/>
      <c r="X64" s="189"/>
      <c r="Y64" s="150"/>
      <c r="Z64" s="193"/>
      <c r="AA64" s="151"/>
      <c r="AB64" s="189"/>
      <c r="AC64" s="150"/>
      <c r="AD64" s="193"/>
      <c r="AE64" s="151"/>
      <c r="AF64" s="194"/>
      <c r="AG64" s="107"/>
      <c r="AI64" s="194"/>
      <c r="AJ64" s="107"/>
      <c r="AL64" s="189"/>
      <c r="AM64" s="150"/>
      <c r="AN64" s="193"/>
      <c r="AO64" s="151"/>
      <c r="AP64" s="194"/>
      <c r="AQ64" s="107"/>
      <c r="AS64" s="194"/>
      <c r="AT64" s="107"/>
      <c r="AX64" s="189"/>
      <c r="AY64" s="150"/>
      <c r="AZ64" s="193"/>
      <c r="BA64" s="151"/>
      <c r="BB64" s="189"/>
      <c r="BC64" s="150"/>
      <c r="BD64" s="193"/>
    </row>
    <row r="65" spans="1:56" ht="10.5" customHeight="1">
      <c r="L65" s="195"/>
      <c r="S65" s="195"/>
      <c r="Z65" s="195"/>
      <c r="AD65" s="195"/>
      <c r="AG65" s="196"/>
      <c r="AJ65" s="196"/>
      <c r="AN65" s="195"/>
      <c r="AQ65" s="196"/>
      <c r="AT65" s="196"/>
      <c r="AZ65" s="195"/>
      <c r="BD65" s="195"/>
    </row>
    <row r="66" spans="1:56">
      <c r="B66" s="25" t="s">
        <v>72</v>
      </c>
      <c r="F66" s="197">
        <v>4.2999999999999997E-2</v>
      </c>
      <c r="J66" s="197">
        <f>F66</f>
        <v>4.2999999999999997E-2</v>
      </c>
      <c r="Q66" s="197">
        <v>4.8648832098523664E-2</v>
      </c>
      <c r="X66" s="197">
        <f>$Q66</f>
        <v>4.8648832098523664E-2</v>
      </c>
      <c r="AB66" s="197">
        <v>3.5900000000000001E-2</v>
      </c>
      <c r="AG66" s="196"/>
      <c r="AJ66" s="196"/>
      <c r="AL66" s="197">
        <f>AB66</f>
        <v>3.5900000000000001E-2</v>
      </c>
      <c r="AQ66" s="196"/>
      <c r="AT66" s="196"/>
      <c r="AX66" s="197">
        <v>4.8648832098523664E-2</v>
      </c>
      <c r="BB66" s="197">
        <v>4.8648832098523664E-2</v>
      </c>
    </row>
    <row r="67" spans="1:56" s="198" customFormat="1">
      <c r="B67" s="198" t="s">
        <v>73</v>
      </c>
      <c r="F67" s="199"/>
      <c r="H67" s="200">
        <f>H36/D19</f>
        <v>3.9757799999999999E-3</v>
      </c>
      <c r="J67" s="199"/>
      <c r="L67" s="200">
        <f>L36/D19</f>
        <v>3.9757799999999999E-3</v>
      </c>
      <c r="Q67" s="199"/>
      <c r="X67" s="199"/>
      <c r="AB67" s="199"/>
      <c r="AG67" s="201"/>
      <c r="AJ67" s="201"/>
      <c r="AL67" s="199"/>
      <c r="AQ67" s="201"/>
      <c r="AT67" s="201"/>
      <c r="AX67" s="199"/>
      <c r="BB67" s="199"/>
    </row>
    <row r="68" spans="1:56" s="15" customFormat="1">
      <c r="B68" s="202" t="s">
        <v>74</v>
      </c>
      <c r="F68" s="203"/>
      <c r="J68" s="203"/>
      <c r="Q68" s="203"/>
      <c r="X68" s="203"/>
      <c r="AB68" s="203"/>
      <c r="AG68" s="205"/>
      <c r="AJ68" s="205"/>
      <c r="AL68" s="203"/>
      <c r="AQ68" s="205"/>
      <c r="AT68" s="205"/>
      <c r="AX68" s="203"/>
      <c r="BB68" s="203"/>
    </row>
    <row r="69" spans="1:56" s="35" customFormat="1">
      <c r="B69" s="35" t="s">
        <v>35</v>
      </c>
      <c r="D69" s="36" t="s">
        <v>36</v>
      </c>
      <c r="E69" s="37"/>
      <c r="F69" s="206">
        <f>F23</f>
        <v>8.3800000000000008</v>
      </c>
      <c r="G69" s="207">
        <f>G23</f>
        <v>1</v>
      </c>
      <c r="H69" s="208">
        <f>G69*F69</f>
        <v>8.3800000000000008</v>
      </c>
      <c r="J69" s="206">
        <f>J23</f>
        <v>8.3800000000000008</v>
      </c>
      <c r="K69" s="207">
        <f>K23</f>
        <v>1</v>
      </c>
      <c r="L69" s="208">
        <f>K69*J69</f>
        <v>8.3800000000000008</v>
      </c>
      <c r="N69" s="209">
        <f>L69-H69</f>
        <v>0</v>
      </c>
      <c r="O69" s="210">
        <f>IF((H69)=0,"",(N69/H69))</f>
        <v>0</v>
      </c>
      <c r="Q69" s="206">
        <f>Q23</f>
        <v>16.02</v>
      </c>
      <c r="R69" s="207">
        <f>R23</f>
        <v>1</v>
      </c>
      <c r="S69" s="208">
        <f>R69*Q69</f>
        <v>16.02</v>
      </c>
      <c r="U69" s="209">
        <f>S69-L69</f>
        <v>7.6399999999999988</v>
      </c>
      <c r="V69" s="210">
        <f>IF((L69)=0,"",(U69/L69))</f>
        <v>0.91169451073985652</v>
      </c>
      <c r="X69" s="239">
        <f>X23</f>
        <v>16.239999999999998</v>
      </c>
      <c r="Y69" s="207">
        <f>Y23</f>
        <v>1</v>
      </c>
      <c r="Z69" s="208">
        <f>Y69*X69</f>
        <v>16.239999999999998</v>
      </c>
      <c r="AB69" s="239">
        <f>AB23</f>
        <v>16.07</v>
      </c>
      <c r="AC69" s="207">
        <f>AC23</f>
        <v>1</v>
      </c>
      <c r="AD69" s="208">
        <f>AC69*AB69</f>
        <v>16.07</v>
      </c>
      <c r="AF69" s="209">
        <f>AD69-Z69</f>
        <v>-0.16999999999999815</v>
      </c>
      <c r="AG69" s="212">
        <f>IF((Z69)=0,"",(AF69/Z69))</f>
        <v>-1.0467980295566389E-2</v>
      </c>
      <c r="AI69" s="209">
        <f t="shared" ref="AI69:AI71" si="62">AD69-AZ69</f>
        <v>-0.92999999999999972</v>
      </c>
      <c r="AJ69" s="212">
        <f t="shared" ref="AJ69:AJ71" si="63">IF((AD69)=0,"",(AI69/AD69))</f>
        <v>-5.7871810827629107E-2</v>
      </c>
      <c r="AL69" s="239">
        <f>AL23</f>
        <v>16.47</v>
      </c>
      <c r="AM69" s="207">
        <f>AM23</f>
        <v>1</v>
      </c>
      <c r="AN69" s="208">
        <f>AM69*AL69</f>
        <v>16.47</v>
      </c>
      <c r="AP69" s="209">
        <f>AN69-AD69</f>
        <v>0.39999999999999858</v>
      </c>
      <c r="AQ69" s="212">
        <f>IF((AD69)=0,"",(AP69/AD69))</f>
        <v>2.4891101431238242E-2</v>
      </c>
      <c r="AS69" s="209">
        <f t="shared" ref="AS69:AS71" si="64">AN69-BD69</f>
        <v>-0.90000000000000213</v>
      </c>
      <c r="AT69" s="212">
        <f t="shared" ref="AT69:AT71" si="65">IF((AN69)=0,"",(AS69/AN69))</f>
        <v>-5.4644808743169529E-2</v>
      </c>
      <c r="AX69" s="239">
        <v>17</v>
      </c>
      <c r="AY69" s="207">
        <v>1</v>
      </c>
      <c r="AZ69" s="208">
        <v>17</v>
      </c>
      <c r="BB69" s="239">
        <v>17.37</v>
      </c>
      <c r="BC69" s="207">
        <v>1</v>
      </c>
      <c r="BD69" s="208">
        <v>17.37</v>
      </c>
    </row>
    <row r="70" spans="1:56" s="35" customFormat="1">
      <c r="B70" s="35" t="s">
        <v>40</v>
      </c>
      <c r="D70" s="36" t="s">
        <v>39</v>
      </c>
      <c r="E70" s="37"/>
      <c r="F70" s="213">
        <f>F27</f>
        <v>1.7000000000000001E-2</v>
      </c>
      <c r="G70" s="214">
        <f>$D$19</f>
        <v>2000</v>
      </c>
      <c r="H70" s="215">
        <f t="shared" ref="H70" si="66">G70*F70</f>
        <v>34</v>
      </c>
      <c r="J70" s="213">
        <f>J27</f>
        <v>1.7000000000000001E-2</v>
      </c>
      <c r="K70" s="214">
        <f>$D$19</f>
        <v>2000</v>
      </c>
      <c r="L70" s="215">
        <f t="shared" ref="L70" si="67">K70*J70</f>
        <v>34</v>
      </c>
      <c r="N70" s="216">
        <f t="shared" ref="N70" si="68">L70-H70</f>
        <v>0</v>
      </c>
      <c r="O70" s="217">
        <f>IF((H70)=0,"",(N70/H70))</f>
        <v>0</v>
      </c>
      <c r="Q70" s="213">
        <f>Q27</f>
        <v>1.5699999999999999E-2</v>
      </c>
      <c r="R70" s="214">
        <f>$D$19</f>
        <v>2000</v>
      </c>
      <c r="S70" s="215">
        <f t="shared" ref="S70" si="69">R70*Q70</f>
        <v>31.4</v>
      </c>
      <c r="U70" s="216">
        <f>S70-L70</f>
        <v>-2.6000000000000014</v>
      </c>
      <c r="V70" s="217">
        <f>IF((L70)=0,"",(U70/L70))</f>
        <v>-7.6470588235294165E-2</v>
      </c>
      <c r="X70" s="213">
        <f>X27</f>
        <v>1.61E-2</v>
      </c>
      <c r="Y70" s="214">
        <f>$D$19</f>
        <v>2000</v>
      </c>
      <c r="Z70" s="215">
        <f t="shared" ref="Z70" si="70">Y70*X70</f>
        <v>32.200000000000003</v>
      </c>
      <c r="AB70" s="213">
        <f>AB27</f>
        <v>1.7000000000000001E-2</v>
      </c>
      <c r="AC70" s="214">
        <f>$D$19</f>
        <v>2000</v>
      </c>
      <c r="AD70" s="215">
        <f t="shared" ref="AD70" si="71">AC70*AB70</f>
        <v>34</v>
      </c>
      <c r="AF70" s="216">
        <f>AD70-Z70</f>
        <v>1.7999999999999972</v>
      </c>
      <c r="AG70" s="218">
        <f>IF((Z70)=0,"",(AF70/Z70))</f>
        <v>5.5900621118012327E-2</v>
      </c>
      <c r="AI70" s="216">
        <f t="shared" si="62"/>
        <v>-0.20000000000000284</v>
      </c>
      <c r="AJ70" s="218">
        <f t="shared" si="63"/>
        <v>-5.8823529411765538E-3</v>
      </c>
      <c r="AL70" s="213">
        <f>AL27</f>
        <v>1.78E-2</v>
      </c>
      <c r="AM70" s="214">
        <f>$D$19</f>
        <v>2000</v>
      </c>
      <c r="AN70" s="215">
        <f t="shared" ref="AN70" si="72">AM70*AL70</f>
        <v>35.6</v>
      </c>
      <c r="AP70" s="216">
        <f>AN70-AD70</f>
        <v>1.6000000000000014</v>
      </c>
      <c r="AQ70" s="218">
        <f>IF((AD70)=0,"",(AP70/AD70))</f>
        <v>4.7058823529411806E-2</v>
      </c>
      <c r="AS70" s="216">
        <f t="shared" si="64"/>
        <v>0.20000000000000284</v>
      </c>
      <c r="AT70" s="218">
        <f t="shared" si="65"/>
        <v>5.6179775280899673E-3</v>
      </c>
      <c r="AX70" s="213">
        <v>1.7100000000000001E-2</v>
      </c>
      <c r="AY70" s="214">
        <v>2000</v>
      </c>
      <c r="AZ70" s="215">
        <v>34.200000000000003</v>
      </c>
      <c r="BB70" s="213">
        <v>1.77E-2</v>
      </c>
      <c r="BC70" s="214">
        <v>2000</v>
      </c>
      <c r="BD70" s="215">
        <v>35.4</v>
      </c>
    </row>
    <row r="71" spans="1:56" s="219" customFormat="1" ht="13.5" thickBot="1">
      <c r="B71" s="220" t="s">
        <v>75</v>
      </c>
      <c r="C71" s="221"/>
      <c r="D71" s="222"/>
      <c r="E71" s="221"/>
      <c r="F71" s="223"/>
      <c r="G71" s="224"/>
      <c r="H71" s="225">
        <f>SUM(H69:H70)</f>
        <v>42.38</v>
      </c>
      <c r="I71" s="226"/>
      <c r="J71" s="223"/>
      <c r="K71" s="224"/>
      <c r="L71" s="225">
        <f>SUM(L69:L70)</f>
        <v>42.38</v>
      </c>
      <c r="M71" s="226"/>
      <c r="N71" s="227">
        <f>L71-H71</f>
        <v>0</v>
      </c>
      <c r="O71" s="228">
        <f>IF((H71)=0,"",(N71/H71))</f>
        <v>0</v>
      </c>
      <c r="Q71" s="223"/>
      <c r="R71" s="224"/>
      <c r="S71" s="225">
        <f>SUM(S69:S70)</f>
        <v>47.42</v>
      </c>
      <c r="T71" s="226"/>
      <c r="U71" s="227">
        <f>S71-L71</f>
        <v>5.0399999999999991</v>
      </c>
      <c r="V71" s="228">
        <f>IF((L71)=0,"",(U71/L71))</f>
        <v>0.11892402076451153</v>
      </c>
      <c r="X71" s="223"/>
      <c r="Y71" s="224"/>
      <c r="Z71" s="225">
        <f>SUM(Z69:Z70)</f>
        <v>48.44</v>
      </c>
      <c r="AA71" s="226"/>
      <c r="AB71" s="223"/>
      <c r="AC71" s="224"/>
      <c r="AD71" s="225">
        <f>SUM(AD69:AD70)</f>
        <v>50.07</v>
      </c>
      <c r="AE71" s="226"/>
      <c r="AF71" s="227">
        <f>AD71-Z71</f>
        <v>1.6300000000000026</v>
      </c>
      <c r="AG71" s="229">
        <f>IF((Z71)=0,"",(AF71/Z71))</f>
        <v>3.3649876135425326E-2</v>
      </c>
      <c r="AI71" s="227">
        <f t="shared" si="62"/>
        <v>-1.1300000000000026</v>
      </c>
      <c r="AJ71" s="229">
        <f t="shared" si="63"/>
        <v>-2.2568404234072349E-2</v>
      </c>
      <c r="AL71" s="223"/>
      <c r="AM71" s="224"/>
      <c r="AN71" s="225">
        <f>SUM(AN69:AN70)</f>
        <v>52.07</v>
      </c>
      <c r="AO71" s="226"/>
      <c r="AP71" s="227">
        <f>AN71-AD71</f>
        <v>2</v>
      </c>
      <c r="AQ71" s="229">
        <f>IF((AD71)=0,"",(AP71/AD71))</f>
        <v>3.9944078290393446E-2</v>
      </c>
      <c r="AS71" s="227">
        <f t="shared" si="64"/>
        <v>-0.69999999999999574</v>
      </c>
      <c r="AT71" s="229">
        <f t="shared" si="65"/>
        <v>-1.3443441521029302E-2</v>
      </c>
      <c r="AX71" s="223"/>
      <c r="AY71" s="224"/>
      <c r="AZ71" s="225">
        <v>51.2</v>
      </c>
      <c r="BA71" s="226"/>
      <c r="BB71" s="223"/>
      <c r="BC71" s="224"/>
      <c r="BD71" s="225">
        <v>52.769999999999996</v>
      </c>
    </row>
    <row r="72" spans="1:56" ht="10.5" customHeight="1" thickTop="1">
      <c r="AJ72" s="196"/>
      <c r="AQ72" s="196"/>
    </row>
    <row r="73" spans="1:56" ht="10.5" customHeight="1">
      <c r="A73" s="230" t="s">
        <v>76</v>
      </c>
    </row>
    <row r="74" spans="1:56" ht="10.5" customHeight="1"/>
    <row r="75" spans="1:56">
      <c r="A75" s="11" t="s">
        <v>77</v>
      </c>
    </row>
    <row r="76" spans="1:56">
      <c r="A76" s="11" t="s">
        <v>78</v>
      </c>
    </row>
    <row r="78" spans="1:56">
      <c r="A78" s="28" t="s">
        <v>79</v>
      </c>
    </row>
    <row r="79" spans="1:56">
      <c r="A79" s="28" t="s">
        <v>80</v>
      </c>
    </row>
    <row r="81" spans="1:54">
      <c r="A81" s="11" t="s">
        <v>81</v>
      </c>
    </row>
    <row r="82" spans="1:54">
      <c r="A82" s="11" t="s">
        <v>82</v>
      </c>
    </row>
    <row r="83" spans="1:54">
      <c r="A83" s="11" t="s">
        <v>83</v>
      </c>
    </row>
    <row r="84" spans="1:54">
      <c r="A84" s="11" t="s">
        <v>84</v>
      </c>
    </row>
    <row r="85" spans="1:54">
      <c r="A85" s="11" t="s">
        <v>85</v>
      </c>
    </row>
    <row r="87" spans="1:54">
      <c r="A87" s="231"/>
      <c r="B87" s="11" t="s">
        <v>86</v>
      </c>
    </row>
    <row r="91" spans="1:54">
      <c r="B91" s="28" t="s">
        <v>87</v>
      </c>
      <c r="F91" s="234">
        <f>G36</f>
        <v>86</v>
      </c>
      <c r="G91" s="35"/>
      <c r="H91" s="35"/>
      <c r="I91" s="35"/>
      <c r="J91" s="234">
        <f>K36</f>
        <v>86</v>
      </c>
      <c r="Q91" s="234">
        <f>R36</f>
        <v>97.297664197047197</v>
      </c>
      <c r="X91" s="234">
        <f>Y36</f>
        <v>97.297664197047197</v>
      </c>
      <c r="AB91" s="234">
        <f>AC36</f>
        <v>71.800000000000182</v>
      </c>
      <c r="AL91" s="234">
        <f>AM36</f>
        <v>71.800000000000182</v>
      </c>
      <c r="AX91" s="234">
        <f>AY36</f>
        <v>97.297664197047197</v>
      </c>
      <c r="BB91" s="234">
        <f>BC36</f>
        <v>97.297664197047197</v>
      </c>
    </row>
    <row r="92" spans="1:54">
      <c r="B92" s="28"/>
      <c r="D92" s="11" t="str">
        <f>F92&amp;"/"&amp;J92</f>
        <v>86/86</v>
      </c>
      <c r="F92" s="234">
        <f>ROUND(F91,0)</f>
        <v>86</v>
      </c>
      <c r="J92" s="235">
        <f>ROUND(J91,0)</f>
        <v>86</v>
      </c>
    </row>
    <row r="93" spans="1:54">
      <c r="D93" s="11" t="str">
        <f>F93&amp;"/"&amp;J93</f>
        <v>2086/2086</v>
      </c>
      <c r="F93" s="236">
        <f>$D19+F92</f>
        <v>2086</v>
      </c>
      <c r="J93" s="236">
        <f>$D19+J92</f>
        <v>2086</v>
      </c>
    </row>
    <row r="94" spans="1:54">
      <c r="D94" s="240"/>
    </row>
    <row r="95" spans="1:54">
      <c r="D95" s="240"/>
    </row>
  </sheetData>
  <sheetProtection selectLockedCells="1"/>
  <mergeCells count="32">
    <mergeCell ref="B56:D56"/>
    <mergeCell ref="B57:D57"/>
    <mergeCell ref="B62:D62"/>
    <mergeCell ref="B63:D63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3">
    <dataValidation type="list" allowBlank="1" showInputMessage="1" showErrorMessage="1" prompt="Select Charge Unit - monthly, per kWh, per kW" sqref="D69:D70 D23:D28 D42:D52 D64 D58 D39:D40 D30:D37">
      <formula1>"Monthly, per kWh, per kW"</formula1>
    </dataValidation>
    <dataValidation type="list" allowBlank="1" showInputMessage="1" showErrorMessage="1" sqref="E64 E58 E69:E70 E23:E28 E42:E52 E30:E37 E39:E40">
      <formula1>#REF!</formula1>
    </dataValidation>
    <dataValidation type="list" allowBlank="1" showInputMessage="1" showErrorMessage="1" sqref="D16">
      <formula1>"TOU, non-TOU"</formula1>
    </dataValidation>
  </dataValidations>
  <pageMargins left="0.74803149606299213" right="0.15748031496062992" top="0.39370078740157483" bottom="0.39370078740157483" header="0.31496062992125984" footer="0.31496062992125984"/>
  <pageSetup paperSize="5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1">
    <pageSetUpPr fitToPage="1"/>
  </sheetPr>
  <dimension ref="A1:BG97"/>
  <sheetViews>
    <sheetView showGridLines="0" topLeftCell="A10" zoomScale="90" zoomScaleNormal="90" workbookViewId="0">
      <pane xSplit="4" ySplit="13" topLeftCell="E23" activePane="bottomRight" state="frozen"/>
      <selection activeCell="X33" sqref="X33"/>
      <selection pane="topRight" activeCell="X33" sqref="X33"/>
      <selection pane="bottomLeft" activeCell="X33" sqref="X33"/>
      <selection pane="bottomRight" activeCell="BC38" sqref="BC38"/>
    </sheetView>
  </sheetViews>
  <sheetFormatPr defaultColWidth="9.140625" defaultRowHeight="12.75" outlineLevelCol="1"/>
  <cols>
    <col min="1" max="1" width="2.140625" style="11" customWidth="1"/>
    <col min="2" max="2" width="29.28515625" style="11" customWidth="1"/>
    <col min="3" max="3" width="0.85546875" style="11" customWidth="1"/>
    <col min="4" max="4" width="13.140625" style="11" bestFit="1" customWidth="1"/>
    <col min="5" max="5" width="3" style="11" hidden="1" customWidth="1"/>
    <col min="6" max="6" width="11.14062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1.28515625" style="11" hidden="1" customWidth="1"/>
    <col min="11" max="11" width="9.42578125" style="11" hidden="1" customWidth="1"/>
    <col min="12" max="12" width="9.7109375" style="254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10.7109375" style="11" hidden="1" customWidth="1"/>
    <col min="18" max="18" width="9.140625" style="248" hidden="1" customWidth="1"/>
    <col min="19" max="19" width="14.7109375" style="11" hidden="1" customWidth="1"/>
    <col min="20" max="20" width="2.85546875" style="11" hidden="1" customWidth="1"/>
    <col min="21" max="21" width="10.140625" style="11" hidden="1" customWidth="1"/>
    <col min="22" max="22" width="9.7109375" style="11" hidden="1" customWidth="1"/>
    <col min="23" max="23" width="3.85546875" style="11" hidden="1" customWidth="1"/>
    <col min="24" max="24" width="9.140625" style="11" customWidth="1" outlineLevel="1"/>
    <col min="25" max="25" width="8.5703125" style="248" customWidth="1" outlineLevel="1"/>
    <col min="26" max="26" width="9.7109375" style="11" customWidth="1" outlineLevel="1"/>
    <col min="27" max="27" width="0.85546875" style="11" customWidth="1" outlineLevel="1"/>
    <col min="28" max="28" width="10.28515625" style="11" customWidth="1"/>
    <col min="29" max="29" width="8.5703125" style="248" customWidth="1"/>
    <col min="30" max="30" width="9.85546875" style="11" customWidth="1"/>
    <col min="31" max="31" width="0.85546875" style="11" customWidth="1"/>
    <col min="32" max="32" width="11.140625" style="11" bestFit="1" customWidth="1"/>
    <col min="33" max="33" width="8.42578125" style="11" customWidth="1"/>
    <col min="34" max="34" width="0.85546875" style="11" customWidth="1"/>
    <col min="35" max="35" width="13.28515625" style="11" bestFit="1" customWidth="1"/>
    <col min="36" max="36" width="9.5703125" style="11" bestFit="1" customWidth="1"/>
    <col min="37" max="37" width="0.85546875" style="11" customWidth="1"/>
    <col min="38" max="38" width="9.28515625" style="11" customWidth="1"/>
    <col min="39" max="39" width="8.5703125" style="248" customWidth="1"/>
    <col min="40" max="40" width="9" style="11" customWidth="1"/>
    <col min="41" max="41" width="0.85546875" style="11" customWidth="1"/>
    <col min="42" max="42" width="9.5703125" style="11" bestFit="1" customWidth="1"/>
    <col min="43" max="43" width="10" style="11" bestFit="1" customWidth="1"/>
    <col min="44" max="44" width="0.85546875" style="11" customWidth="1"/>
    <col min="45" max="45" width="10" style="11" bestFit="1" customWidth="1"/>
    <col min="46" max="46" width="9.5703125" style="11" bestFit="1" customWidth="1"/>
    <col min="47" max="47" width="0.85546875" style="11" customWidth="1"/>
    <col min="48" max="48" width="3.85546875" style="11" customWidth="1"/>
    <col min="49" max="50" width="9.140625" style="11"/>
    <col min="51" max="51" width="10.28515625" style="11" customWidth="1"/>
    <col min="52" max="52" width="8.5703125" style="248" customWidth="1"/>
    <col min="53" max="53" width="9.85546875" style="11" customWidth="1"/>
    <col min="54" max="54" width="2" style="11" customWidth="1"/>
    <col min="55" max="55" width="9.28515625" style="11" customWidth="1"/>
    <col min="56" max="56" width="8.5703125" style="248" customWidth="1"/>
    <col min="57" max="57" width="9" style="11" customWidth="1"/>
    <col min="58" max="16384" width="9.140625" style="11"/>
  </cols>
  <sheetData>
    <row r="1" spans="1:59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L1" s="242"/>
      <c r="P1"/>
      <c r="Q1" s="4"/>
      <c r="R1" s="243"/>
      <c r="Y1" s="244"/>
      <c r="AC1" s="244"/>
      <c r="AM1" s="244"/>
      <c r="AZ1" s="244"/>
      <c r="BD1" s="244"/>
    </row>
    <row r="2" spans="1:59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L2" s="242"/>
      <c r="P2"/>
      <c r="Q2" s="6"/>
      <c r="R2" s="245"/>
      <c r="Y2" s="244"/>
      <c r="AC2" s="244"/>
      <c r="AM2" s="244"/>
      <c r="AZ2" s="244"/>
      <c r="BD2" s="244"/>
    </row>
    <row r="3" spans="1:59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L3" s="242"/>
      <c r="P3"/>
      <c r="R3" s="244"/>
      <c r="Y3" s="244"/>
      <c r="AC3" s="244"/>
      <c r="AM3" s="244"/>
      <c r="AZ3" s="244"/>
      <c r="BD3" s="244"/>
    </row>
    <row r="4" spans="1:59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L4" s="242"/>
      <c r="P4"/>
      <c r="Q4" s="8"/>
      <c r="R4" s="246"/>
      <c r="Y4" s="244"/>
      <c r="AC4" s="244"/>
      <c r="AM4" s="244"/>
      <c r="AZ4" s="244"/>
      <c r="BD4" s="244"/>
    </row>
    <row r="5" spans="1:59" s="5" customFormat="1" ht="15" customHeight="1">
      <c r="B5" s="2" t="s">
        <v>4</v>
      </c>
      <c r="C5" s="3"/>
      <c r="D5" s="9"/>
      <c r="E5" s="10"/>
      <c r="L5" s="242"/>
      <c r="P5"/>
      <c r="R5" s="244"/>
      <c r="Y5" s="244"/>
      <c r="AC5" s="244"/>
      <c r="AM5" s="244"/>
      <c r="AZ5" s="244"/>
      <c r="BD5" s="244"/>
    </row>
    <row r="6" spans="1:59" s="5" customFormat="1" ht="9" customHeight="1">
      <c r="B6" s="2"/>
      <c r="C6" s="3"/>
      <c r="D6" s="3"/>
      <c r="L6" s="242"/>
      <c r="P6"/>
      <c r="R6" s="244"/>
      <c r="Y6" s="244"/>
      <c r="AC6" s="244"/>
      <c r="AM6" s="244"/>
      <c r="AZ6" s="244"/>
      <c r="BD6" s="244"/>
    </row>
    <row r="7" spans="1:59" s="5" customFormat="1">
      <c r="B7" s="2" t="s">
        <v>5</v>
      </c>
      <c r="C7" s="3"/>
      <c r="D7" s="9"/>
      <c r="L7" s="242"/>
      <c r="P7"/>
      <c r="R7" s="244"/>
      <c r="Y7" s="244"/>
      <c r="AC7" s="244"/>
      <c r="AM7" s="244"/>
      <c r="AZ7" s="244"/>
      <c r="BD7" s="244"/>
    </row>
    <row r="8" spans="1:59" s="5" customFormat="1" ht="15" customHeight="1">
      <c r="C8" s="3"/>
      <c r="L8" s="242"/>
      <c r="N8" s="11"/>
      <c r="O8"/>
      <c r="P8"/>
      <c r="R8" s="244"/>
      <c r="Y8" s="244"/>
      <c r="AC8" s="244"/>
      <c r="AM8" s="244"/>
      <c r="AZ8" s="244"/>
      <c r="BD8" s="244"/>
    </row>
    <row r="9" spans="1:59" ht="7.5" customHeight="1">
      <c r="L9" s="247"/>
      <c r="M9"/>
      <c r="N9"/>
      <c r="O9"/>
      <c r="P9"/>
      <c r="S9"/>
      <c r="T9"/>
      <c r="U9"/>
      <c r="V9"/>
      <c r="W9"/>
      <c r="X9"/>
      <c r="Y9" s="249"/>
      <c r="Z9"/>
      <c r="AA9"/>
      <c r="AB9"/>
      <c r="AC9" s="249"/>
      <c r="AD9"/>
      <c r="AE9"/>
      <c r="AF9"/>
      <c r="AG9"/>
      <c r="AH9"/>
      <c r="AI9"/>
      <c r="AJ9"/>
      <c r="AK9"/>
      <c r="AL9"/>
      <c r="AM9" s="249"/>
      <c r="AN9"/>
      <c r="AO9"/>
      <c r="AP9"/>
      <c r="AQ9"/>
      <c r="AR9"/>
      <c r="AS9"/>
      <c r="AT9"/>
      <c r="AU9"/>
      <c r="AV9"/>
      <c r="AW9"/>
      <c r="AX9"/>
      <c r="AY9"/>
      <c r="AZ9" s="249"/>
      <c r="BA9"/>
      <c r="BB9"/>
      <c r="BC9"/>
      <c r="BD9" s="249"/>
      <c r="BE9"/>
      <c r="BF9"/>
      <c r="BG9"/>
    </row>
    <row r="10" spans="1:59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  <c r="P10"/>
      <c r="AD10" s="13"/>
      <c r="BA10" s="13"/>
    </row>
    <row r="11" spans="1:59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  <c r="AV11"/>
    </row>
    <row r="12" spans="1:59" ht="7.5" hidden="1" customHeight="1">
      <c r="L12" s="247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V12"/>
      <c r="BA12"/>
      <c r="BE12"/>
    </row>
    <row r="13" spans="1:59" ht="7.5" customHeight="1">
      <c r="L13" s="247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V13"/>
      <c r="BA13"/>
      <c r="BE13"/>
    </row>
    <row r="14" spans="1:59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250"/>
      <c r="M14" s="16"/>
      <c r="N14" s="16"/>
      <c r="O14" s="16"/>
    </row>
    <row r="15" spans="1:59" ht="15.75">
      <c r="B15" s="251" t="s">
        <v>90</v>
      </c>
      <c r="C15" s="18"/>
      <c r="D15" s="19"/>
      <c r="E15" s="19"/>
      <c r="F15" s="20"/>
      <c r="G15" s="20"/>
      <c r="H15" s="20"/>
      <c r="I15" s="20"/>
      <c r="J15" s="20"/>
      <c r="K15" s="20"/>
      <c r="L15" s="252"/>
      <c r="M15" s="20"/>
      <c r="N15" s="20"/>
      <c r="O15" s="20"/>
      <c r="R15" s="253"/>
      <c r="S15" s="20"/>
      <c r="T15" s="20"/>
      <c r="U15" s="20"/>
      <c r="V15" s="20"/>
      <c r="X15" s="20"/>
      <c r="Y15" s="253"/>
      <c r="Z15" s="20"/>
      <c r="AA15" s="20"/>
      <c r="AB15" s="20"/>
      <c r="AC15" s="253"/>
      <c r="AD15" s="20"/>
      <c r="AE15" s="20"/>
      <c r="AF15" s="20"/>
      <c r="AG15" s="20"/>
      <c r="AI15" s="20"/>
      <c r="AJ15" s="20"/>
      <c r="AL15" s="20"/>
      <c r="AM15" s="253"/>
      <c r="AN15" s="20"/>
      <c r="AO15" s="20"/>
      <c r="AP15" s="20"/>
      <c r="AQ15" s="20"/>
      <c r="AS15" s="20"/>
      <c r="AT15" s="20"/>
      <c r="AY15" s="20"/>
      <c r="AZ15" s="253"/>
      <c r="BA15" s="20"/>
      <c r="BC15" s="20"/>
      <c r="BD15" s="253"/>
      <c r="BE15" s="20"/>
    </row>
    <row r="16" spans="1:59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52"/>
      <c r="M16" s="20"/>
      <c r="N16" s="20"/>
      <c r="O16" s="20"/>
      <c r="Q16" s="20"/>
      <c r="R16" s="253"/>
      <c r="S16" s="20"/>
      <c r="T16" s="20"/>
      <c r="U16" s="20"/>
      <c r="V16" s="20"/>
      <c r="X16" s="20"/>
      <c r="Y16" s="253"/>
      <c r="Z16" s="20"/>
      <c r="AA16" s="20"/>
      <c r="AB16" s="20"/>
      <c r="AC16" s="253"/>
      <c r="AD16" s="20"/>
      <c r="AE16" s="20"/>
      <c r="AF16" s="20"/>
      <c r="AG16" s="20"/>
      <c r="AI16" s="20"/>
      <c r="AJ16" s="20"/>
      <c r="AL16" s="20"/>
      <c r="AM16" s="253"/>
      <c r="AN16" s="20"/>
      <c r="AO16" s="20"/>
      <c r="AP16" s="20"/>
      <c r="AQ16" s="20"/>
      <c r="AS16" s="20"/>
      <c r="AT16" s="20"/>
      <c r="AY16" s="20"/>
      <c r="AZ16" s="253"/>
      <c r="BA16" s="20"/>
      <c r="BC16" s="20"/>
      <c r="BD16" s="253"/>
      <c r="BE16" s="20"/>
    </row>
    <row r="17" spans="2:57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52"/>
      <c r="M17" s="20"/>
      <c r="N17" s="20"/>
      <c r="O17" s="20"/>
      <c r="Q17" s="20"/>
      <c r="R17" s="253"/>
      <c r="S17" s="20"/>
      <c r="T17" s="20"/>
      <c r="U17" s="20"/>
      <c r="V17" s="20"/>
      <c r="X17" s="20"/>
      <c r="Y17" s="253"/>
      <c r="Z17" s="20"/>
      <c r="AA17" s="20"/>
      <c r="AB17" s="20"/>
      <c r="AC17" s="253"/>
      <c r="AD17" s="20"/>
      <c r="AE17" s="20"/>
      <c r="AF17" s="20"/>
      <c r="AG17" s="20"/>
      <c r="AI17" s="20"/>
      <c r="AJ17" s="20"/>
      <c r="AL17" s="20"/>
      <c r="AM17" s="253"/>
      <c r="AN17" s="20"/>
      <c r="AO17" s="20"/>
      <c r="AP17" s="20"/>
      <c r="AQ17" s="20"/>
      <c r="AS17" s="20"/>
      <c r="AT17" s="20"/>
      <c r="AY17" s="20"/>
      <c r="AZ17" s="253"/>
      <c r="BA17" s="20"/>
      <c r="BC17" s="20"/>
      <c r="BD17" s="253"/>
      <c r="BE17" s="20"/>
    </row>
    <row r="18" spans="2:57">
      <c r="B18" s="28"/>
      <c r="D18" s="25" t="s">
        <v>12</v>
      </c>
      <c r="E18" s="25"/>
    </row>
    <row r="19" spans="2:57">
      <c r="B19" s="255" t="s">
        <v>13</v>
      </c>
      <c r="D19" s="26">
        <v>140000</v>
      </c>
    </row>
    <row r="20" spans="2:57">
      <c r="B20" s="255" t="s">
        <v>91</v>
      </c>
      <c r="D20" s="26">
        <v>480</v>
      </c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Y20" s="369" t="s">
        <v>26</v>
      </c>
      <c r="AZ20" s="372"/>
      <c r="BA20" s="370"/>
      <c r="BC20" s="369" t="s">
        <v>27</v>
      </c>
      <c r="BD20" s="372"/>
      <c r="BE20" s="370"/>
    </row>
    <row r="21" spans="2:57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256" t="s">
        <v>31</v>
      </c>
      <c r="N21" s="375" t="s">
        <v>32</v>
      </c>
      <c r="O21" s="377" t="s">
        <v>33</v>
      </c>
      <c r="Q21" s="30" t="s">
        <v>29</v>
      </c>
      <c r="R21" s="257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257" t="s">
        <v>30</v>
      </c>
      <c r="Z21" s="30" t="s">
        <v>31</v>
      </c>
      <c r="AB21" s="30" t="s">
        <v>29</v>
      </c>
      <c r="AC21" s="257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257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Y21" s="30" t="s">
        <v>29</v>
      </c>
      <c r="AZ21" s="257" t="s">
        <v>30</v>
      </c>
      <c r="BA21" s="31" t="s">
        <v>31</v>
      </c>
      <c r="BC21" s="30" t="s">
        <v>29</v>
      </c>
      <c r="BD21" s="257" t="s">
        <v>30</v>
      </c>
      <c r="BE21" s="31" t="s">
        <v>31</v>
      </c>
    </row>
    <row r="22" spans="2:57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258"/>
      <c r="L22" s="259" t="s">
        <v>34</v>
      </c>
      <c r="N22" s="376"/>
      <c r="O22" s="378"/>
      <c r="Q22" s="33" t="s">
        <v>34</v>
      </c>
      <c r="R22" s="258"/>
      <c r="S22" s="34" t="s">
        <v>34</v>
      </c>
      <c r="U22" s="376"/>
      <c r="V22" s="378"/>
      <c r="X22" s="33" t="s">
        <v>34</v>
      </c>
      <c r="Y22" s="258"/>
      <c r="Z22" s="33" t="s">
        <v>34</v>
      </c>
      <c r="AB22" s="33" t="s">
        <v>34</v>
      </c>
      <c r="AC22" s="258"/>
      <c r="AD22" s="34" t="s">
        <v>34</v>
      </c>
      <c r="AF22" s="376"/>
      <c r="AG22" s="378"/>
      <c r="AI22" s="376"/>
      <c r="AJ22" s="378"/>
      <c r="AL22" s="33" t="s">
        <v>34</v>
      </c>
      <c r="AM22" s="258"/>
      <c r="AN22" s="34" t="s">
        <v>34</v>
      </c>
      <c r="AP22" s="376"/>
      <c r="AQ22" s="378"/>
      <c r="AS22" s="376"/>
      <c r="AT22" s="378"/>
      <c r="AY22" s="33" t="s">
        <v>34</v>
      </c>
      <c r="AZ22" s="258"/>
      <c r="BA22" s="34" t="s">
        <v>34</v>
      </c>
      <c r="BC22" s="33" t="s">
        <v>34</v>
      </c>
      <c r="BD22" s="258"/>
      <c r="BE22" s="34" t="s">
        <v>34</v>
      </c>
    </row>
    <row r="23" spans="2:57" s="35" customFormat="1">
      <c r="B23" s="35" t="s">
        <v>35</v>
      </c>
      <c r="D23" s="36" t="s">
        <v>36</v>
      </c>
      <c r="E23" s="37"/>
      <c r="F23" s="44">
        <v>43.13</v>
      </c>
      <c r="G23" s="260">
        <v>1</v>
      </c>
      <c r="H23" s="261">
        <f>G23*F23</f>
        <v>43.13</v>
      </c>
      <c r="J23" s="44">
        <f>F23</f>
        <v>43.13</v>
      </c>
      <c r="K23" s="262">
        <v>1</v>
      </c>
      <c r="L23" s="261">
        <f>K23*J23</f>
        <v>43.13</v>
      </c>
      <c r="N23" s="42">
        <f>L23-H23</f>
        <v>0</v>
      </c>
      <c r="O23" s="43">
        <f>IF((H23)=0,"",(N23/H23))</f>
        <v>0</v>
      </c>
      <c r="Q23" s="44">
        <v>52.2</v>
      </c>
      <c r="R23" s="262">
        <v>1</v>
      </c>
      <c r="S23" s="261">
        <f>R23*Q23</f>
        <v>52.2</v>
      </c>
      <c r="U23" s="42">
        <f>S23-L23</f>
        <v>9.07</v>
      </c>
      <c r="V23" s="43">
        <f t="shared" ref="V23:V47" si="0">IF((L23)=0,"",(U23/L23))</f>
        <v>0.21029445861349408</v>
      </c>
      <c r="X23" s="44">
        <v>53.33</v>
      </c>
      <c r="Y23" s="262">
        <v>1</v>
      </c>
      <c r="Z23" s="263">
        <f>Y23*X23</f>
        <v>53.33</v>
      </c>
      <c r="AB23" s="44">
        <v>55.28</v>
      </c>
      <c r="AC23" s="262">
        <v>1</v>
      </c>
      <c r="AD23" s="261">
        <f>AC23*AB23</f>
        <v>55.28</v>
      </c>
      <c r="AF23" s="42">
        <f t="shared" ref="AF23:AF47" si="1">AD23-Z23</f>
        <v>1.9500000000000028</v>
      </c>
      <c r="AG23" s="45">
        <f t="shared" ref="AG23:AG47" si="2">IF((Z23)=0,"",(AF23/Z23))</f>
        <v>3.6564785299081248E-2</v>
      </c>
      <c r="AI23" s="42">
        <f>AD23-BA23</f>
        <v>-1.1499999999999986</v>
      </c>
      <c r="AJ23" s="45">
        <f>IF((AD23)=0,"",(AI23/AD23))</f>
        <v>-2.0803183791606342E-2</v>
      </c>
      <c r="AL23" s="44">
        <v>57.54</v>
      </c>
      <c r="AM23" s="262">
        <v>1</v>
      </c>
      <c r="AN23" s="261">
        <f>AM23*AL23</f>
        <v>57.54</v>
      </c>
      <c r="AP23" s="42">
        <f>AN23-AD23</f>
        <v>2.259999999999998</v>
      </c>
      <c r="AQ23" s="45">
        <f t="shared" ref="AQ23:AQ47" si="3">IF((AD23)=0,"",(AP23/AD23))</f>
        <v>4.0882778581765519E-2</v>
      </c>
      <c r="AS23" s="42">
        <f>AN23-BE23</f>
        <v>-0.75</v>
      </c>
      <c r="AT23" s="45">
        <f>IF((AN23)=0,"",(AS23/AN23))</f>
        <v>-1.3034410844629822E-2</v>
      </c>
      <c r="AY23" s="44">
        <v>56.43</v>
      </c>
      <c r="AZ23" s="262">
        <v>1</v>
      </c>
      <c r="BA23" s="261">
        <v>56.43</v>
      </c>
      <c r="BC23" s="44">
        <v>58.29</v>
      </c>
      <c r="BD23" s="262">
        <v>1</v>
      </c>
      <c r="BE23" s="261">
        <v>58.29</v>
      </c>
    </row>
    <row r="24" spans="2:57" s="35" customFormat="1" hidden="1">
      <c r="B24" s="46"/>
      <c r="D24" s="36" t="s">
        <v>92</v>
      </c>
      <c r="E24" s="37"/>
      <c r="F24" s="38"/>
      <c r="G24" s="260"/>
      <c r="H24" s="261">
        <f t="shared" ref="H24:H26" si="4">G24*F24</f>
        <v>0</v>
      </c>
      <c r="J24" s="38"/>
      <c r="K24" s="260">
        <f>K25</f>
        <v>480</v>
      </c>
      <c r="L24" s="261">
        <f t="shared" ref="L24:L26" si="5">K24*J24</f>
        <v>0</v>
      </c>
      <c r="N24" s="42">
        <f t="shared" ref="N24:N27" si="6">L24-H24</f>
        <v>0</v>
      </c>
      <c r="O24" s="43" t="str">
        <f t="shared" ref="O24:O27" si="7">IF((H24)=0,"",(N24/H24))</f>
        <v/>
      </c>
      <c r="Q24" s="38"/>
      <c r="R24" s="260">
        <f>R25</f>
        <v>480</v>
      </c>
      <c r="S24" s="261">
        <f t="shared" ref="S24:S26" si="8">R24*Q24</f>
        <v>0</v>
      </c>
      <c r="U24" s="42">
        <f t="shared" ref="U24:U47" si="9">S24-L24</f>
        <v>0</v>
      </c>
      <c r="V24" s="43" t="str">
        <f t="shared" si="0"/>
        <v/>
      </c>
      <c r="X24" s="38"/>
      <c r="Y24" s="260">
        <f>Y25</f>
        <v>480</v>
      </c>
      <c r="Z24" s="263">
        <f t="shared" ref="Z24:Z26" si="10">Y24*X24</f>
        <v>0</v>
      </c>
      <c r="AB24" s="38"/>
      <c r="AC24" s="260">
        <f>AC25</f>
        <v>480</v>
      </c>
      <c r="AD24" s="261">
        <f t="shared" ref="AD24:AD26" si="11">AC24*AB24</f>
        <v>0</v>
      </c>
      <c r="AF24" s="42">
        <f t="shared" si="1"/>
        <v>0</v>
      </c>
      <c r="AG24" s="45" t="str">
        <f t="shared" si="2"/>
        <v/>
      </c>
      <c r="AI24" s="42" t="e">
        <f>AG24-AC24</f>
        <v>#VALUE!</v>
      </c>
      <c r="AJ24" s="45" t="e">
        <f>IF((AC24)=0,"",(AI24/AC24))</f>
        <v>#VALUE!</v>
      </c>
      <c r="AL24" s="38"/>
      <c r="AM24" s="260">
        <f>AM25</f>
        <v>480</v>
      </c>
      <c r="AN24" s="261">
        <f t="shared" ref="AN24:AN26" si="12">AM24*AL24</f>
        <v>0</v>
      </c>
      <c r="AP24" s="42">
        <f t="shared" ref="AP24:AP47" si="13">AN24-AD24</f>
        <v>0</v>
      </c>
      <c r="AQ24" s="45" t="str">
        <f t="shared" si="3"/>
        <v/>
      </c>
      <c r="AS24" s="42" t="e">
        <f t="shared" ref="AS24:AS47" si="14">AQ24-AG24</f>
        <v>#VALUE!</v>
      </c>
      <c r="AT24" s="45" t="e">
        <f t="shared" ref="AT24:AT47" si="15">IF((AG24)=0,"",(AS24/AG24))</f>
        <v>#VALUE!</v>
      </c>
      <c r="AY24" s="38"/>
      <c r="AZ24" s="260">
        <v>480</v>
      </c>
      <c r="BA24" s="261">
        <v>0</v>
      </c>
      <c r="BC24" s="38"/>
      <c r="BD24" s="260">
        <v>480</v>
      </c>
      <c r="BE24" s="261">
        <v>0</v>
      </c>
    </row>
    <row r="25" spans="2:57" s="35" customFormat="1">
      <c r="B25" s="35" t="s">
        <v>40</v>
      </c>
      <c r="D25" s="36" t="s">
        <v>92</v>
      </c>
      <c r="E25" s="37"/>
      <c r="F25" s="38">
        <v>3.7097000000000002</v>
      </c>
      <c r="G25" s="260">
        <f>$D$20</f>
        <v>480</v>
      </c>
      <c r="H25" s="261">
        <f>G25*F25</f>
        <v>1780.6560000000002</v>
      </c>
      <c r="J25" s="38">
        <f>F25</f>
        <v>3.7097000000000002</v>
      </c>
      <c r="K25" s="260">
        <f>$G25</f>
        <v>480</v>
      </c>
      <c r="L25" s="261">
        <f t="shared" si="5"/>
        <v>1780.6560000000002</v>
      </c>
      <c r="N25" s="42">
        <f t="shared" si="6"/>
        <v>0</v>
      </c>
      <c r="O25" s="43">
        <f t="shared" si="7"/>
        <v>0</v>
      </c>
      <c r="Q25" s="38">
        <v>4.4740000000000002</v>
      </c>
      <c r="R25" s="260">
        <f>$G25</f>
        <v>480</v>
      </c>
      <c r="S25" s="261">
        <f t="shared" si="8"/>
        <v>2147.52</v>
      </c>
      <c r="U25" s="42">
        <f t="shared" si="9"/>
        <v>366.86399999999981</v>
      </c>
      <c r="V25" s="43">
        <f t="shared" si="0"/>
        <v>0.20602744157209466</v>
      </c>
      <c r="X25" s="38">
        <v>4.5690999999999997</v>
      </c>
      <c r="Y25" s="260">
        <f>$G25</f>
        <v>480</v>
      </c>
      <c r="Z25" s="263">
        <f t="shared" si="10"/>
        <v>2193.1679999999997</v>
      </c>
      <c r="AB25" s="38">
        <v>4.7329999999999997</v>
      </c>
      <c r="AC25" s="260">
        <f>$G25</f>
        <v>480</v>
      </c>
      <c r="AD25" s="261">
        <f t="shared" si="11"/>
        <v>2271.8399999999997</v>
      </c>
      <c r="AF25" s="42">
        <f t="shared" si="1"/>
        <v>78.672000000000025</v>
      </c>
      <c r="AG25" s="45">
        <f t="shared" si="2"/>
        <v>3.5871396992843245E-2</v>
      </c>
      <c r="AI25" s="42">
        <f t="shared" ref="AI25:AI27" si="16">AD25-BA25</f>
        <v>-46.608000000000175</v>
      </c>
      <c r="AJ25" s="45">
        <f t="shared" ref="AJ25:AJ45" si="17">IF((AD25)=0,"",(AI25/AD25))</f>
        <v>-2.0515529262624208E-2</v>
      </c>
      <c r="AL25" s="38">
        <v>4.9233000000000002</v>
      </c>
      <c r="AM25" s="260">
        <f>$G25</f>
        <v>480</v>
      </c>
      <c r="AN25" s="261">
        <f t="shared" si="12"/>
        <v>2363.1840000000002</v>
      </c>
      <c r="AP25" s="42">
        <f t="shared" si="13"/>
        <v>91.344000000000506</v>
      </c>
      <c r="AQ25" s="45">
        <f t="shared" si="3"/>
        <v>4.0207056834988611E-2</v>
      </c>
      <c r="AS25" s="42">
        <f t="shared" ref="AS25:AS27" si="18">AN25-BE25</f>
        <v>-30.431999999999789</v>
      </c>
      <c r="AT25" s="45">
        <f t="shared" ref="AT25:AT45" si="19">IF((AN25)=0,"",(AS25/AN25))</f>
        <v>-1.2877541486401307E-2</v>
      </c>
      <c r="AY25" s="38">
        <v>4.8300999999999998</v>
      </c>
      <c r="AZ25" s="260">
        <v>480</v>
      </c>
      <c r="BA25" s="261">
        <v>2318.4479999999999</v>
      </c>
      <c r="BC25" s="38">
        <v>4.9866999999999999</v>
      </c>
      <c r="BD25" s="260">
        <v>480</v>
      </c>
      <c r="BE25" s="261">
        <v>2393.616</v>
      </c>
    </row>
    <row r="26" spans="2:57" s="35" customFormat="1" hidden="1">
      <c r="B26" s="238" t="str">
        <f>'App.2-W_(Resi)'!B28</f>
        <v>2015 Oct-Dec Recovery</v>
      </c>
      <c r="D26" s="36" t="s">
        <v>36</v>
      </c>
      <c r="E26" s="37"/>
      <c r="F26" s="38"/>
      <c r="G26" s="260">
        <v>1</v>
      </c>
      <c r="H26" s="261">
        <f t="shared" si="4"/>
        <v>0</v>
      </c>
      <c r="J26" s="38">
        <v>0</v>
      </c>
      <c r="K26" s="260">
        <v>1</v>
      </c>
      <c r="L26" s="261">
        <f t="shared" si="5"/>
        <v>0</v>
      </c>
      <c r="N26" s="42">
        <f t="shared" si="6"/>
        <v>0</v>
      </c>
      <c r="O26" s="43" t="str">
        <f t="shared" si="7"/>
        <v/>
      </c>
      <c r="Q26" s="38">
        <v>17.739999999999998</v>
      </c>
      <c r="R26" s="260">
        <v>1</v>
      </c>
      <c r="S26" s="261">
        <f t="shared" si="8"/>
        <v>17.739999999999998</v>
      </c>
      <c r="U26" s="42">
        <f t="shared" si="9"/>
        <v>17.739999999999998</v>
      </c>
      <c r="V26" s="43" t="str">
        <f t="shared" si="0"/>
        <v/>
      </c>
      <c r="X26" s="38">
        <v>0</v>
      </c>
      <c r="Y26" s="260">
        <v>1</v>
      </c>
      <c r="Z26" s="263">
        <f t="shared" si="10"/>
        <v>0</v>
      </c>
      <c r="AB26" s="38">
        <v>0</v>
      </c>
      <c r="AC26" s="260">
        <v>1</v>
      </c>
      <c r="AD26" s="261">
        <f t="shared" si="11"/>
        <v>0</v>
      </c>
      <c r="AF26" s="42">
        <f t="shared" si="1"/>
        <v>0</v>
      </c>
      <c r="AG26" s="45" t="str">
        <f t="shared" si="2"/>
        <v/>
      </c>
      <c r="AI26" s="42">
        <f t="shared" si="16"/>
        <v>0</v>
      </c>
      <c r="AJ26" s="45" t="str">
        <f t="shared" si="17"/>
        <v/>
      </c>
      <c r="AL26" s="38">
        <v>0</v>
      </c>
      <c r="AM26" s="260">
        <v>1</v>
      </c>
      <c r="AN26" s="261">
        <f t="shared" si="12"/>
        <v>0</v>
      </c>
      <c r="AP26" s="264">
        <f t="shared" si="13"/>
        <v>0</v>
      </c>
      <c r="AQ26" s="45" t="str">
        <f t="shared" si="3"/>
        <v/>
      </c>
      <c r="AS26" s="264">
        <f t="shared" si="18"/>
        <v>0</v>
      </c>
      <c r="AT26" s="45" t="str">
        <f t="shared" si="19"/>
        <v/>
      </c>
      <c r="AY26" s="38">
        <v>0</v>
      </c>
      <c r="AZ26" s="260">
        <v>1</v>
      </c>
      <c r="BA26" s="261">
        <v>0</v>
      </c>
      <c r="BC26" s="38">
        <v>0</v>
      </c>
      <c r="BD26" s="260">
        <v>1</v>
      </c>
      <c r="BE26" s="261">
        <v>0</v>
      </c>
    </row>
    <row r="27" spans="2:57" s="15" customFormat="1">
      <c r="B27" s="48" t="s">
        <v>42</v>
      </c>
      <c r="C27" s="49"/>
      <c r="D27" s="50"/>
      <c r="E27" s="49"/>
      <c r="F27" s="51"/>
      <c r="G27" s="265"/>
      <c r="H27" s="266">
        <f>SUM(H23:H26)</f>
        <v>1823.7860000000003</v>
      </c>
      <c r="I27" s="54"/>
      <c r="J27" s="55"/>
      <c r="K27" s="267"/>
      <c r="L27" s="266">
        <f>SUM(L23:L26)</f>
        <v>1823.7860000000003</v>
      </c>
      <c r="M27" s="54"/>
      <c r="N27" s="57">
        <f t="shared" si="6"/>
        <v>0</v>
      </c>
      <c r="O27" s="58">
        <f t="shared" si="7"/>
        <v>0</v>
      </c>
      <c r="Q27" s="55"/>
      <c r="R27" s="267"/>
      <c r="S27" s="266">
        <f>SUM(S23:S26)</f>
        <v>2217.4599999999996</v>
      </c>
      <c r="T27" s="54"/>
      <c r="U27" s="57">
        <f t="shared" si="9"/>
        <v>393.6739999999993</v>
      </c>
      <c r="V27" s="58">
        <f t="shared" si="0"/>
        <v>0.21585536899614277</v>
      </c>
      <c r="X27" s="55"/>
      <c r="Y27" s="267"/>
      <c r="Z27" s="268">
        <f>SUM(Z23:Z26)</f>
        <v>2246.4979999999996</v>
      </c>
      <c r="AA27" s="54"/>
      <c r="AB27" s="55"/>
      <c r="AC27" s="267"/>
      <c r="AD27" s="266">
        <f>SUM(AD23:AD26)</f>
        <v>2327.12</v>
      </c>
      <c r="AE27" s="54"/>
      <c r="AF27" s="57">
        <f t="shared" si="1"/>
        <v>80.622000000000298</v>
      </c>
      <c r="AG27" s="59">
        <f t="shared" si="2"/>
        <v>3.5887857456361104E-2</v>
      </c>
      <c r="AI27" s="57">
        <f t="shared" si="16"/>
        <v>-47.757999999999811</v>
      </c>
      <c r="AJ27" s="59">
        <f t="shared" si="17"/>
        <v>-2.0522362405032749E-2</v>
      </c>
      <c r="AL27" s="55"/>
      <c r="AM27" s="267"/>
      <c r="AN27" s="266">
        <f>SUM(AN23:AN26)</f>
        <v>2420.7240000000002</v>
      </c>
      <c r="AO27" s="54"/>
      <c r="AP27" s="269">
        <f t="shared" si="13"/>
        <v>93.604000000000269</v>
      </c>
      <c r="AQ27" s="59">
        <f t="shared" si="3"/>
        <v>4.0223108391488308E-2</v>
      </c>
      <c r="AS27" s="269">
        <f t="shared" si="18"/>
        <v>-31.181999999999789</v>
      </c>
      <c r="AT27" s="59">
        <f t="shared" si="19"/>
        <v>-1.2881270231550473E-2</v>
      </c>
      <c r="AY27" s="55"/>
      <c r="AZ27" s="267"/>
      <c r="BA27" s="266">
        <v>2374.8779999999997</v>
      </c>
      <c r="BC27" s="55"/>
      <c r="BD27" s="267"/>
      <c r="BE27" s="266">
        <v>2451.9059999999999</v>
      </c>
    </row>
    <row r="28" spans="2:57" s="35" customFormat="1" ht="25.5">
      <c r="B28" s="60" t="s">
        <v>43</v>
      </c>
      <c r="D28" s="36" t="s">
        <v>92</v>
      </c>
      <c r="E28" s="37"/>
      <c r="F28" s="38">
        <v>7.3000000000000001E-3</v>
      </c>
      <c r="G28" s="260">
        <f>$D$20</f>
        <v>480</v>
      </c>
      <c r="H28" s="261">
        <f>G28*F28</f>
        <v>3.504</v>
      </c>
      <c r="J28" s="38">
        <v>7.3000000000000001E-3</v>
      </c>
      <c r="K28" s="260">
        <f>$G28</f>
        <v>480</v>
      </c>
      <c r="L28" s="261">
        <f>K28*J28</f>
        <v>3.504</v>
      </c>
      <c r="N28" s="42">
        <f>L28-H28</f>
        <v>0</v>
      </c>
      <c r="O28" s="43">
        <f>IF((H28)=0,"",(N28/H28))</f>
        <v>0</v>
      </c>
      <c r="Q28" s="38">
        <v>0</v>
      </c>
      <c r="R28" s="260">
        <f>$D$20</f>
        <v>480</v>
      </c>
      <c r="S28" s="261">
        <f>R28*Q28</f>
        <v>0</v>
      </c>
      <c r="U28" s="42">
        <f t="shared" si="9"/>
        <v>-3.504</v>
      </c>
      <c r="V28" s="43">
        <f t="shared" si="0"/>
        <v>-1</v>
      </c>
      <c r="X28" s="38">
        <v>0</v>
      </c>
      <c r="Y28" s="260">
        <f>$D$20</f>
        <v>480</v>
      </c>
      <c r="Z28" s="263">
        <f>Y28*X28</f>
        <v>0</v>
      </c>
      <c r="AB28" s="38">
        <v>-0.68730000000000002</v>
      </c>
      <c r="AC28" s="260">
        <f>$D$20</f>
        <v>480</v>
      </c>
      <c r="AD28" s="261">
        <f>AC28*AB28</f>
        <v>-329.904</v>
      </c>
      <c r="AF28" s="42">
        <f t="shared" si="1"/>
        <v>-329.904</v>
      </c>
      <c r="AG28" s="45" t="str">
        <f t="shared" si="2"/>
        <v/>
      </c>
      <c r="AI28" s="42">
        <f>AD28-BA28</f>
        <v>-329.904</v>
      </c>
      <c r="AJ28" s="45">
        <f t="shared" si="17"/>
        <v>1</v>
      </c>
      <c r="AL28" s="38">
        <v>0</v>
      </c>
      <c r="AM28" s="260">
        <f>$D$20</f>
        <v>480</v>
      </c>
      <c r="AN28" s="261">
        <f>AM28*AL28</f>
        <v>0</v>
      </c>
      <c r="AP28" s="42">
        <f t="shared" si="13"/>
        <v>329.904</v>
      </c>
      <c r="AQ28" s="45">
        <f t="shared" si="3"/>
        <v>-1</v>
      </c>
      <c r="AS28" s="42">
        <f>AN28-BE28</f>
        <v>0</v>
      </c>
      <c r="AT28" s="45" t="str">
        <f t="shared" si="19"/>
        <v/>
      </c>
      <c r="AY28" s="38">
        <v>0</v>
      </c>
      <c r="AZ28" s="260">
        <v>480</v>
      </c>
      <c r="BA28" s="261">
        <v>0</v>
      </c>
      <c r="BC28" s="38">
        <v>0</v>
      </c>
      <c r="BD28" s="260">
        <v>480</v>
      </c>
      <c r="BE28" s="261">
        <v>0</v>
      </c>
    </row>
    <row r="29" spans="2:57" s="35" customFormat="1" ht="25.5">
      <c r="B29" s="60" t="s">
        <v>93</v>
      </c>
      <c r="D29" s="36" t="s">
        <v>39</v>
      </c>
      <c r="E29" s="37"/>
      <c r="F29" s="38"/>
      <c r="G29" s="260">
        <f>$D$20</f>
        <v>480</v>
      </c>
      <c r="H29" s="261">
        <f t="shared" ref="H29:H33" si="20">G29*F29</f>
        <v>0</v>
      </c>
      <c r="I29" s="61"/>
      <c r="J29" s="38">
        <v>0</v>
      </c>
      <c r="K29" s="260">
        <f>$G29</f>
        <v>480</v>
      </c>
      <c r="L29" s="261">
        <f t="shared" ref="L29:L33" si="21">K29*J29</f>
        <v>0</v>
      </c>
      <c r="M29" s="62"/>
      <c r="N29" s="42">
        <f t="shared" ref="N29:N53" si="22">L29-H29</f>
        <v>0</v>
      </c>
      <c r="O29" s="43" t="str">
        <f t="shared" ref="O29:O53" si="23">IF((H29)=0,"",(N29/H29))</f>
        <v/>
      </c>
      <c r="Q29" s="38">
        <v>17.739999999999998</v>
      </c>
      <c r="R29" s="260">
        <f>$G29</f>
        <v>480</v>
      </c>
      <c r="S29" s="261">
        <f t="shared" ref="S29:S33" si="24">R29*Q29</f>
        <v>8515.1999999999989</v>
      </c>
      <c r="T29" s="62"/>
      <c r="U29" s="42">
        <f t="shared" si="9"/>
        <v>8515.1999999999989</v>
      </c>
      <c r="V29" s="43" t="str">
        <f t="shared" si="0"/>
        <v/>
      </c>
      <c r="X29" s="38">
        <v>0</v>
      </c>
      <c r="Y29" s="260">
        <f>D19</f>
        <v>140000</v>
      </c>
      <c r="Z29" s="263">
        <f t="shared" ref="Z29:Z33" si="25">Y29*X29</f>
        <v>0</v>
      </c>
      <c r="AA29" s="270"/>
      <c r="AB29" s="38">
        <v>-1.8E-3</v>
      </c>
      <c r="AC29" s="260">
        <f>$D19</f>
        <v>140000</v>
      </c>
      <c r="AD29" s="261">
        <f t="shared" ref="AD29:AD33" si="26">AC29*AB29</f>
        <v>-252</v>
      </c>
      <c r="AE29" s="62"/>
      <c r="AF29" s="42">
        <f t="shared" si="1"/>
        <v>-252</v>
      </c>
      <c r="AG29" s="45" t="str">
        <f t="shared" si="2"/>
        <v/>
      </c>
      <c r="AI29" s="42">
        <f t="shared" ref="AI29" si="27">AD29-BA29</f>
        <v>-252</v>
      </c>
      <c r="AJ29" s="45">
        <f t="shared" si="17"/>
        <v>1</v>
      </c>
      <c r="AL29" s="38">
        <f>AB29</f>
        <v>-1.8E-3</v>
      </c>
      <c r="AM29" s="260">
        <f>$D19</f>
        <v>140000</v>
      </c>
      <c r="AN29" s="261">
        <f t="shared" ref="AN29:AN33" si="28">AM29*AL29</f>
        <v>-252</v>
      </c>
      <c r="AO29" s="62"/>
      <c r="AP29" s="42">
        <f t="shared" si="13"/>
        <v>0</v>
      </c>
      <c r="AQ29" s="45">
        <f t="shared" si="3"/>
        <v>0</v>
      </c>
      <c r="AS29" s="42">
        <f t="shared" ref="AS29" si="29">AN29-BE29</f>
        <v>-252</v>
      </c>
      <c r="AT29" s="45">
        <f t="shared" si="19"/>
        <v>1</v>
      </c>
      <c r="AY29" s="38">
        <v>0</v>
      </c>
      <c r="AZ29" s="260">
        <f>$D19</f>
        <v>140000</v>
      </c>
      <c r="BA29" s="261">
        <v>0</v>
      </c>
      <c r="BC29" s="38">
        <v>0</v>
      </c>
      <c r="BD29" s="260">
        <f>$D19</f>
        <v>140000</v>
      </c>
      <c r="BE29" s="261">
        <v>0</v>
      </c>
    </row>
    <row r="30" spans="2:57" s="35" customFormat="1" ht="25.5">
      <c r="B30" s="60" t="s">
        <v>45</v>
      </c>
      <c r="D30" s="36" t="s">
        <v>92</v>
      </c>
      <c r="E30" s="37"/>
      <c r="F30" s="38"/>
      <c r="G30" s="260"/>
      <c r="H30" s="261">
        <f t="shared" si="20"/>
        <v>0</v>
      </c>
      <c r="I30" s="61"/>
      <c r="J30" s="38"/>
      <c r="K30" s="260">
        <f>K28</f>
        <v>480</v>
      </c>
      <c r="L30" s="261">
        <f t="shared" si="21"/>
        <v>0</v>
      </c>
      <c r="M30" s="62"/>
      <c r="N30" s="42">
        <f t="shared" si="22"/>
        <v>0</v>
      </c>
      <c r="O30" s="43" t="str">
        <f t="shared" si="23"/>
        <v/>
      </c>
      <c r="Q30" s="38">
        <v>0.24905795620701812</v>
      </c>
      <c r="R30" s="260">
        <f>R28</f>
        <v>480</v>
      </c>
      <c r="S30" s="261">
        <f t="shared" si="24"/>
        <v>119.5478189793687</v>
      </c>
      <c r="T30" s="62"/>
      <c r="U30" s="42">
        <f t="shared" si="9"/>
        <v>119.5478189793687</v>
      </c>
      <c r="V30" s="43" t="str">
        <f t="shared" si="0"/>
        <v/>
      </c>
      <c r="X30" s="38">
        <f>Q30</f>
        <v>0.24905795620701812</v>
      </c>
      <c r="Y30" s="260">
        <f>Y28</f>
        <v>480</v>
      </c>
      <c r="Z30" s="263">
        <f t="shared" si="25"/>
        <v>119.5478189793687</v>
      </c>
      <c r="AA30" s="270"/>
      <c r="AB30" s="38">
        <f>X30</f>
        <v>0.24905795620701812</v>
      </c>
      <c r="AC30" s="260">
        <f>AC28</f>
        <v>480</v>
      </c>
      <c r="AD30" s="261">
        <f t="shared" si="26"/>
        <v>119.5478189793687</v>
      </c>
      <c r="AE30" s="62"/>
      <c r="AF30" s="42">
        <f t="shared" si="1"/>
        <v>0</v>
      </c>
      <c r="AG30" s="45">
        <f t="shared" si="2"/>
        <v>0</v>
      </c>
      <c r="AI30" s="42">
        <f>AD30-BA30</f>
        <v>0</v>
      </c>
      <c r="AJ30" s="45">
        <f t="shared" si="17"/>
        <v>0</v>
      </c>
      <c r="AL30" s="38">
        <f>AB30</f>
        <v>0.24905795620701812</v>
      </c>
      <c r="AM30" s="260">
        <f>AM28</f>
        <v>480</v>
      </c>
      <c r="AN30" s="261">
        <f t="shared" si="28"/>
        <v>119.5478189793687</v>
      </c>
      <c r="AO30" s="62"/>
      <c r="AP30" s="42">
        <f t="shared" si="13"/>
        <v>0</v>
      </c>
      <c r="AQ30" s="45">
        <f t="shared" si="3"/>
        <v>0</v>
      </c>
      <c r="AS30" s="42">
        <f>AN30-BE30</f>
        <v>0</v>
      </c>
      <c r="AT30" s="45">
        <f t="shared" si="19"/>
        <v>0</v>
      </c>
      <c r="AY30" s="38">
        <v>0.24905795620701812</v>
      </c>
      <c r="AZ30" s="260">
        <v>480</v>
      </c>
      <c r="BA30" s="261">
        <v>119.5478189793687</v>
      </c>
      <c r="BC30" s="38">
        <v>0.24905795620701812</v>
      </c>
      <c r="BD30" s="260">
        <v>480</v>
      </c>
      <c r="BE30" s="261">
        <v>119.5478189793687</v>
      </c>
    </row>
    <row r="31" spans="2:57" s="35" customFormat="1" ht="25.5">
      <c r="B31" s="60" t="s">
        <v>94</v>
      </c>
      <c r="D31" s="36" t="s">
        <v>92</v>
      </c>
      <c r="E31" s="37"/>
      <c r="F31" s="38"/>
      <c r="G31" s="260"/>
      <c r="H31" s="261">
        <f t="shared" si="20"/>
        <v>0</v>
      </c>
      <c r="I31" s="61"/>
      <c r="J31" s="38"/>
      <c r="K31" s="260">
        <f>K28</f>
        <v>480</v>
      </c>
      <c r="L31" s="261">
        <f t="shared" si="21"/>
        <v>0</v>
      </c>
      <c r="M31" s="62"/>
      <c r="N31" s="42">
        <f t="shared" si="22"/>
        <v>0</v>
      </c>
      <c r="O31" s="43" t="str">
        <f t="shared" si="23"/>
        <v/>
      </c>
      <c r="Q31" s="38">
        <v>0.5269674235949775</v>
      </c>
      <c r="R31" s="260">
        <f>R30</f>
        <v>480</v>
      </c>
      <c r="S31" s="261">
        <f t="shared" si="24"/>
        <v>252.94436332558919</v>
      </c>
      <c r="T31" s="62"/>
      <c r="U31" s="42">
        <f t="shared" si="9"/>
        <v>252.94436332558919</v>
      </c>
      <c r="V31" s="43" t="str">
        <f t="shared" si="0"/>
        <v/>
      </c>
      <c r="X31" s="38">
        <f>Q31</f>
        <v>0.5269674235949775</v>
      </c>
      <c r="Y31" s="260">
        <f>Y30</f>
        <v>480</v>
      </c>
      <c r="Z31" s="263">
        <f t="shared" si="25"/>
        <v>252.94436332558919</v>
      </c>
      <c r="AA31" s="270"/>
      <c r="AB31" s="38">
        <f>X31</f>
        <v>0.5269674235949775</v>
      </c>
      <c r="AC31" s="260">
        <f>AC30</f>
        <v>480</v>
      </c>
      <c r="AD31" s="261">
        <f t="shared" si="26"/>
        <v>252.94436332558919</v>
      </c>
      <c r="AE31" s="62"/>
      <c r="AF31" s="42">
        <f t="shared" si="1"/>
        <v>0</v>
      </c>
      <c r="AG31" s="45">
        <f t="shared" si="2"/>
        <v>0</v>
      </c>
      <c r="AI31" s="42">
        <f>AD31-BA31</f>
        <v>0</v>
      </c>
      <c r="AJ31" s="45">
        <f t="shared" si="17"/>
        <v>0</v>
      </c>
      <c r="AL31" s="38">
        <f>AB31</f>
        <v>0.5269674235949775</v>
      </c>
      <c r="AM31" s="260">
        <f>AM30</f>
        <v>480</v>
      </c>
      <c r="AN31" s="261">
        <f t="shared" si="28"/>
        <v>252.94436332558919</v>
      </c>
      <c r="AO31" s="62"/>
      <c r="AP31" s="42">
        <f t="shared" si="13"/>
        <v>0</v>
      </c>
      <c r="AQ31" s="45">
        <f t="shared" si="3"/>
        <v>0</v>
      </c>
      <c r="AS31" s="42">
        <f>AN31-BE31</f>
        <v>0</v>
      </c>
      <c r="AT31" s="45">
        <f t="shared" si="19"/>
        <v>0</v>
      </c>
      <c r="AY31" s="38">
        <v>0.5269674235949775</v>
      </c>
      <c r="AZ31" s="260">
        <v>480</v>
      </c>
      <c r="BA31" s="261">
        <v>252.94436332558919</v>
      </c>
      <c r="BC31" s="38">
        <v>0.5269674235949775</v>
      </c>
      <c r="BD31" s="260">
        <v>480</v>
      </c>
      <c r="BE31" s="261">
        <v>252.94436332558919</v>
      </c>
    </row>
    <row r="32" spans="2:57" s="35" customFormat="1" ht="38.25">
      <c r="B32" s="60" t="str">
        <f>'App.2-W_(Resi)'!B34</f>
        <v>Deferral &amp; Variance Accounts Disposition Rate Rider for Group 2 DVAs (2015)</v>
      </c>
      <c r="D32" s="36" t="s">
        <v>92</v>
      </c>
      <c r="E32" s="37"/>
      <c r="F32" s="38"/>
      <c r="G32" s="260">
        <f>$D$20</f>
        <v>480</v>
      </c>
      <c r="H32" s="261">
        <f t="shared" si="20"/>
        <v>0</v>
      </c>
      <c r="I32" s="61"/>
      <c r="J32" s="38">
        <v>0</v>
      </c>
      <c r="K32" s="260">
        <f>$G32</f>
        <v>480</v>
      </c>
      <c r="L32" s="261">
        <f t="shared" si="21"/>
        <v>0</v>
      </c>
      <c r="M32" s="62"/>
      <c r="N32" s="42">
        <f t="shared" si="22"/>
        <v>0</v>
      </c>
      <c r="O32" s="43" t="str">
        <f t="shared" si="23"/>
        <v/>
      </c>
      <c r="Q32" s="38">
        <v>2.8754910966325459E-2</v>
      </c>
      <c r="R32" s="260">
        <f>$G32</f>
        <v>480</v>
      </c>
      <c r="S32" s="261">
        <f t="shared" si="24"/>
        <v>13.802357263836221</v>
      </c>
      <c r="T32" s="62"/>
      <c r="U32" s="42">
        <f t="shared" si="9"/>
        <v>13.802357263836221</v>
      </c>
      <c r="V32" s="43" t="str">
        <f t="shared" si="0"/>
        <v/>
      </c>
      <c r="X32" s="38">
        <f>Q32</f>
        <v>2.8754910966325459E-2</v>
      </c>
      <c r="Y32" s="260">
        <f>$G32</f>
        <v>480</v>
      </c>
      <c r="Z32" s="263">
        <f t="shared" si="25"/>
        <v>13.802357263836221</v>
      </c>
      <c r="AA32" s="270"/>
      <c r="AB32" s="38">
        <f>X32</f>
        <v>2.8754910966325459E-2</v>
      </c>
      <c r="AC32" s="260">
        <f>$G32</f>
        <v>480</v>
      </c>
      <c r="AD32" s="261">
        <f t="shared" si="26"/>
        <v>13.802357263836221</v>
      </c>
      <c r="AE32" s="62"/>
      <c r="AF32" s="42">
        <f t="shared" si="1"/>
        <v>0</v>
      </c>
      <c r="AG32" s="45">
        <f t="shared" si="2"/>
        <v>0</v>
      </c>
      <c r="AI32" s="42">
        <f t="shared" ref="AI32:AI34" si="30">AD32-BA32</f>
        <v>0</v>
      </c>
      <c r="AJ32" s="45">
        <f t="shared" si="17"/>
        <v>0</v>
      </c>
      <c r="AL32" s="38">
        <f>AB32</f>
        <v>2.8754910966325459E-2</v>
      </c>
      <c r="AM32" s="260">
        <f>$G32</f>
        <v>480</v>
      </c>
      <c r="AN32" s="261">
        <f t="shared" si="28"/>
        <v>13.802357263836221</v>
      </c>
      <c r="AO32" s="62"/>
      <c r="AP32" s="42">
        <f t="shared" si="13"/>
        <v>0</v>
      </c>
      <c r="AQ32" s="45">
        <f t="shared" si="3"/>
        <v>0</v>
      </c>
      <c r="AS32" s="42">
        <f t="shared" ref="AS32:AS34" si="31">AN32-BE32</f>
        <v>0</v>
      </c>
      <c r="AT32" s="45">
        <f t="shared" si="19"/>
        <v>0</v>
      </c>
      <c r="AY32" s="38">
        <v>2.8754910966325459E-2</v>
      </c>
      <c r="AZ32" s="260">
        <v>480</v>
      </c>
      <c r="BA32" s="261">
        <v>13.802357263836221</v>
      </c>
      <c r="BC32" s="38">
        <v>2.8754910966325459E-2</v>
      </c>
      <c r="BD32" s="260">
        <v>480</v>
      </c>
      <c r="BE32" s="261">
        <v>13.802357263836221</v>
      </c>
    </row>
    <row r="33" spans="2:57" s="35" customFormat="1">
      <c r="B33" s="64" t="s">
        <v>49</v>
      </c>
      <c r="D33" s="36" t="s">
        <v>39</v>
      </c>
      <c r="E33" s="37"/>
      <c r="F33" s="65">
        <f>IF(ISBLANK($D$16)=TRUE, 0, IF($D$16="TOU", 0.64*F43+0.18*F44+0.18*F45, IF(AND($D$16="non-TOU", G47&gt;0), F47,F46)))</f>
        <v>9.2460000000000001E-2</v>
      </c>
      <c r="G33" s="271">
        <f>$D$19*(1+F62)-$D$19</f>
        <v>6020</v>
      </c>
      <c r="H33" s="261">
        <f t="shared" si="20"/>
        <v>556.60919999999999</v>
      </c>
      <c r="J33" s="65">
        <f>IF(ISBLANK($D$16)=TRUE, 0, IF($D$16="TOU", 0.64*J43+0.18*J44+0.18*J45, IF(AND($D$16="non-TOU", K47&gt;0), J47,J46)))</f>
        <v>9.2460000000000001E-2</v>
      </c>
      <c r="K33" s="271">
        <f>$D$19*(1+J62)-$D$19</f>
        <v>6020</v>
      </c>
      <c r="L33" s="261">
        <f t="shared" si="21"/>
        <v>556.60919999999999</v>
      </c>
      <c r="N33" s="42">
        <f t="shared" si="22"/>
        <v>0</v>
      </c>
      <c r="O33" s="43">
        <f t="shared" si="23"/>
        <v>0</v>
      </c>
      <c r="Q33" s="65">
        <f>IF(ISBLANK($D$16)=TRUE, 0, IF($D$16="TOU", 0.64*Q43+0.18*Q44+0.18*Q45, IF(AND($D$16="non-TOU", R47&gt;0), Q47,Q46)))</f>
        <v>9.2460000000000001E-2</v>
      </c>
      <c r="R33" s="271">
        <f>$D$19*(1+Q62)-$D$19</f>
        <v>6810.836493793322</v>
      </c>
      <c r="S33" s="261">
        <f t="shared" si="24"/>
        <v>629.72994221613055</v>
      </c>
      <c r="U33" s="42">
        <f t="shared" si="9"/>
        <v>73.120742216130566</v>
      </c>
      <c r="V33" s="43">
        <f t="shared" si="0"/>
        <v>0.13136818833776115</v>
      </c>
      <c r="X33" s="65">
        <f>IF(ISBLANK($D$16)=TRUE, 0, IF($D$16="TOU", 0.64*X43+0.18*X44+0.18*X45, IF(AND($D$16="non-TOU", Y47&gt;0), X47,X46)))</f>
        <v>0.11183999999999999</v>
      </c>
      <c r="Y33" s="271">
        <f>$D$19*(1+X62)-$D$19</f>
        <v>6810.836493793322</v>
      </c>
      <c r="Z33" s="263">
        <f t="shared" si="25"/>
        <v>761.72395346584506</v>
      </c>
      <c r="AB33" s="65">
        <f>IF(ISBLANK($D$16)=TRUE, 0, IF($D$16="TOU", 0.64*AB43+0.18*AB44+0.18*AB45, IF(AND($D$16="non-TOU", AC47&gt;0), AB47,AB46)))</f>
        <v>9.7879999999999995E-2</v>
      </c>
      <c r="AC33" s="271">
        <f>$D$19*(1+AB62)-$D$19</f>
        <v>5026</v>
      </c>
      <c r="AD33" s="261">
        <f t="shared" si="26"/>
        <v>491.94487999999996</v>
      </c>
      <c r="AF33" s="42">
        <f t="shared" si="1"/>
        <v>-269.7790734658451</v>
      </c>
      <c r="AG33" s="45">
        <f t="shared" si="2"/>
        <v>-0.35416908216992515</v>
      </c>
      <c r="AI33" s="42">
        <f t="shared" si="30"/>
        <v>-137.7850622161306</v>
      </c>
      <c r="AJ33" s="45">
        <f t="shared" si="17"/>
        <v>-0.28008231779164083</v>
      </c>
      <c r="AL33" s="65">
        <f>IF(ISBLANK($D$16)=TRUE, 0, IF($D$16="TOU", 0.64*AL43+0.18*AL44+0.18*AL45, IF(AND($D$16="non-TOU", AM47&gt;0), AL47,AL46)))</f>
        <v>9.7879999999999995E-2</v>
      </c>
      <c r="AM33" s="271">
        <f>$D$19*(1+AL62)-$D$19</f>
        <v>5026</v>
      </c>
      <c r="AN33" s="261">
        <f t="shared" si="28"/>
        <v>491.94487999999996</v>
      </c>
      <c r="AP33" s="42">
        <f t="shared" si="13"/>
        <v>0</v>
      </c>
      <c r="AQ33" s="45">
        <f t="shared" si="3"/>
        <v>0</v>
      </c>
      <c r="AS33" s="42">
        <f t="shared" si="31"/>
        <v>-137.7850622161306</v>
      </c>
      <c r="AT33" s="45">
        <f t="shared" si="19"/>
        <v>-0.28008231779164083</v>
      </c>
      <c r="AY33" s="65">
        <v>9.2460000000000001E-2</v>
      </c>
      <c r="AZ33" s="271">
        <v>6810.836493793322</v>
      </c>
      <c r="BA33" s="261">
        <v>629.72994221613055</v>
      </c>
      <c r="BC33" s="65">
        <v>9.2460000000000001E-2</v>
      </c>
      <c r="BD33" s="271">
        <v>6810.836493793322</v>
      </c>
      <c r="BE33" s="261">
        <v>629.72994221613055</v>
      </c>
    </row>
    <row r="34" spans="2:57" ht="25.5">
      <c r="B34" s="67" t="s">
        <v>51</v>
      </c>
      <c r="C34" s="68"/>
      <c r="D34" s="69"/>
      <c r="E34" s="68"/>
      <c r="F34" s="70"/>
      <c r="G34" s="272"/>
      <c r="H34" s="273">
        <f>SUM(H28:H33)+H27</f>
        <v>2383.8992000000003</v>
      </c>
      <c r="I34" s="54"/>
      <c r="J34" s="71"/>
      <c r="K34" s="274"/>
      <c r="L34" s="273">
        <f>SUM(L28:L33)+L27</f>
        <v>2383.8992000000003</v>
      </c>
      <c r="M34" s="54"/>
      <c r="N34" s="57">
        <f t="shared" si="22"/>
        <v>0</v>
      </c>
      <c r="O34" s="58">
        <f t="shared" si="23"/>
        <v>0</v>
      </c>
      <c r="Q34" s="71"/>
      <c r="R34" s="274"/>
      <c r="S34" s="273">
        <f>SUM(S28:S33)+S27</f>
        <v>11748.684481784921</v>
      </c>
      <c r="T34" s="54"/>
      <c r="U34" s="57">
        <f t="shared" si="9"/>
        <v>9364.7852817849216</v>
      </c>
      <c r="V34" s="58">
        <f t="shared" si="0"/>
        <v>3.9283478436441106</v>
      </c>
      <c r="X34" s="71"/>
      <c r="Y34" s="274"/>
      <c r="Z34" s="275">
        <f>SUM(Z28:Z33)+Z27</f>
        <v>3394.5164930346386</v>
      </c>
      <c r="AA34" s="54"/>
      <c r="AB34" s="71"/>
      <c r="AC34" s="274"/>
      <c r="AD34" s="273">
        <f>SUM(AD28:AD33)+AD27</f>
        <v>2623.4554195687938</v>
      </c>
      <c r="AE34" s="54"/>
      <c r="AF34" s="57">
        <f t="shared" si="1"/>
        <v>-771.06107346584486</v>
      </c>
      <c r="AG34" s="59">
        <f t="shared" si="2"/>
        <v>-0.22714901372493546</v>
      </c>
      <c r="AI34" s="57">
        <f t="shared" si="30"/>
        <v>-767.44706221613069</v>
      </c>
      <c r="AJ34" s="59">
        <f t="shared" si="17"/>
        <v>-0.29253291536483311</v>
      </c>
      <c r="AL34" s="71"/>
      <c r="AM34" s="274"/>
      <c r="AN34" s="273">
        <f>SUM(AN28:AN33)+AN27</f>
        <v>3046.9634195687941</v>
      </c>
      <c r="AO34" s="54"/>
      <c r="AP34" s="269">
        <f t="shared" si="13"/>
        <v>423.50800000000027</v>
      </c>
      <c r="AQ34" s="59">
        <f t="shared" si="3"/>
        <v>0.16143136904137309</v>
      </c>
      <c r="AS34" s="269">
        <f t="shared" si="31"/>
        <v>-420.96706221613067</v>
      </c>
      <c r="AT34" s="59">
        <f t="shared" si="19"/>
        <v>-0.13815953926867486</v>
      </c>
      <c r="AY34" s="71"/>
      <c r="AZ34" s="274"/>
      <c r="BA34" s="273">
        <v>3390.9024817849245</v>
      </c>
      <c r="BC34" s="71"/>
      <c r="BD34" s="274"/>
      <c r="BE34" s="273">
        <v>3467.9304817849247</v>
      </c>
    </row>
    <row r="35" spans="2:57" s="35" customFormat="1" ht="20.25" customHeight="1">
      <c r="B35" s="35" t="s">
        <v>52</v>
      </c>
      <c r="D35" s="36" t="s">
        <v>92</v>
      </c>
      <c r="E35" s="37"/>
      <c r="F35" s="38">
        <v>2.4708000000000001</v>
      </c>
      <c r="G35" s="260">
        <f>$D$20</f>
        <v>480</v>
      </c>
      <c r="H35" s="261">
        <f>G35*F35</f>
        <v>1185.9840000000002</v>
      </c>
      <c r="J35" s="38">
        <f>F35</f>
        <v>2.4708000000000001</v>
      </c>
      <c r="K35" s="276">
        <f>$G35</f>
        <v>480</v>
      </c>
      <c r="L35" s="261">
        <f>K35*J35</f>
        <v>1185.9840000000002</v>
      </c>
      <c r="N35" s="42">
        <f t="shared" si="22"/>
        <v>0</v>
      </c>
      <c r="O35" s="43">
        <f t="shared" si="23"/>
        <v>0</v>
      </c>
      <c r="Q35" s="38">
        <v>2.4961000000000002</v>
      </c>
      <c r="R35" s="276">
        <f>$G35</f>
        <v>480</v>
      </c>
      <c r="S35" s="261">
        <f>R35*Q35</f>
        <v>1198.1280000000002</v>
      </c>
      <c r="U35" s="42">
        <f t="shared" si="9"/>
        <v>12.144000000000005</v>
      </c>
      <c r="V35" s="43">
        <f t="shared" si="0"/>
        <v>1.0239598510603857E-2</v>
      </c>
      <c r="X35" s="38">
        <v>2.4961000000000002</v>
      </c>
      <c r="Y35" s="276">
        <f>$G35</f>
        <v>480</v>
      </c>
      <c r="Z35" s="263">
        <f>Y35*X35</f>
        <v>1198.1280000000002</v>
      </c>
      <c r="AB35" s="38">
        <v>2.5485000000000002</v>
      </c>
      <c r="AC35" s="276">
        <f>$G35</f>
        <v>480</v>
      </c>
      <c r="AD35" s="261">
        <f>AC35*AB35</f>
        <v>1223.2800000000002</v>
      </c>
      <c r="AF35" s="42">
        <f t="shared" si="1"/>
        <v>25.152000000000044</v>
      </c>
      <c r="AG35" s="45">
        <f t="shared" si="2"/>
        <v>2.0992748687953242E-2</v>
      </c>
      <c r="AI35" s="42">
        <f>AD35-BA35</f>
        <v>-31.436810191359882</v>
      </c>
      <c r="AJ35" s="45">
        <f t="shared" si="17"/>
        <v>-2.5698785389575467E-2</v>
      </c>
      <c r="AL35" s="38">
        <v>2.5994999999999999</v>
      </c>
      <c r="AM35" s="276">
        <f>$G35</f>
        <v>480</v>
      </c>
      <c r="AN35" s="261">
        <f>AM35*AL35</f>
        <v>1247.76</v>
      </c>
      <c r="AP35" s="42">
        <f t="shared" si="13"/>
        <v>24.479999999999791</v>
      </c>
      <c r="AQ35" s="45">
        <f t="shared" si="3"/>
        <v>2.0011771630370632E-2</v>
      </c>
      <c r="AS35" s="42">
        <f>AN35-BE35</f>
        <v>-6.9568101913600913</v>
      </c>
      <c r="AT35" s="45">
        <f t="shared" si="19"/>
        <v>-5.5754393403860446E-3</v>
      </c>
      <c r="AY35" s="38">
        <v>2.6139933545653333</v>
      </c>
      <c r="AZ35" s="276">
        <v>480</v>
      </c>
      <c r="BA35" s="261">
        <v>1254.7168101913601</v>
      </c>
      <c r="BC35" s="38">
        <v>2.6139933545653333</v>
      </c>
      <c r="BD35" s="276">
        <v>480</v>
      </c>
      <c r="BE35" s="261">
        <v>1254.7168101913601</v>
      </c>
    </row>
    <row r="36" spans="2:57" s="35" customFormat="1" ht="25.5">
      <c r="B36" s="75" t="s">
        <v>53</v>
      </c>
      <c r="D36" s="36" t="s">
        <v>92</v>
      </c>
      <c r="E36" s="37"/>
      <c r="F36" s="38">
        <v>1.8573</v>
      </c>
      <c r="G36" s="260">
        <f>G35</f>
        <v>480</v>
      </c>
      <c r="H36" s="261">
        <f>G36*F36</f>
        <v>891.50400000000002</v>
      </c>
      <c r="J36" s="38">
        <f>F36</f>
        <v>1.8573</v>
      </c>
      <c r="K36" s="276">
        <f>$G36</f>
        <v>480</v>
      </c>
      <c r="L36" s="261">
        <f>K36*J36</f>
        <v>891.50400000000002</v>
      </c>
      <c r="N36" s="42">
        <f t="shared" si="22"/>
        <v>0</v>
      </c>
      <c r="O36" s="43">
        <f t="shared" si="23"/>
        <v>0</v>
      </c>
      <c r="Q36" s="38">
        <v>2.0068999999999999</v>
      </c>
      <c r="R36" s="276">
        <f>$G36</f>
        <v>480</v>
      </c>
      <c r="S36" s="261">
        <f>R36*Q36</f>
        <v>963.3119999999999</v>
      </c>
      <c r="U36" s="42">
        <f t="shared" si="9"/>
        <v>71.807999999999879</v>
      </c>
      <c r="V36" s="43">
        <f t="shared" si="0"/>
        <v>8.0547030635869141E-2</v>
      </c>
      <c r="X36" s="38">
        <v>2.0068999999999999</v>
      </c>
      <c r="Y36" s="276">
        <f>$G36</f>
        <v>480</v>
      </c>
      <c r="Z36" s="263">
        <f>Y36*X36</f>
        <v>963.3119999999999</v>
      </c>
      <c r="AB36" s="38">
        <v>2.2012999999999998</v>
      </c>
      <c r="AC36" s="276">
        <f>$G36</f>
        <v>480</v>
      </c>
      <c r="AD36" s="261">
        <f>AC36*AB36</f>
        <v>1056.6239999999998</v>
      </c>
      <c r="AF36" s="42">
        <f t="shared" si="1"/>
        <v>93.311999999999898</v>
      </c>
      <c r="AG36" s="45">
        <f t="shared" si="2"/>
        <v>9.6865812945338484E-2</v>
      </c>
      <c r="AI36" s="42">
        <f>AD36-BA36</f>
        <v>87.924656051448324</v>
      </c>
      <c r="AJ36" s="45">
        <f t="shared" si="17"/>
        <v>8.3212813689115844E-2</v>
      </c>
      <c r="AL36" s="38">
        <v>2.2452999999999999</v>
      </c>
      <c r="AM36" s="276">
        <f>$G36</f>
        <v>480</v>
      </c>
      <c r="AN36" s="261">
        <f>AM36*AL36</f>
        <v>1077.7439999999999</v>
      </c>
      <c r="AP36" s="42">
        <f t="shared" si="13"/>
        <v>21.120000000000118</v>
      </c>
      <c r="AQ36" s="45">
        <f t="shared" si="3"/>
        <v>1.9988188797528849E-2</v>
      </c>
      <c r="AS36" s="42">
        <f>AN36-BE36</f>
        <v>109.04465605144844</v>
      </c>
      <c r="AT36" s="45">
        <f t="shared" si="19"/>
        <v>0.10117862502732416</v>
      </c>
      <c r="AY36" s="38">
        <v>2.018123633226149</v>
      </c>
      <c r="AZ36" s="276">
        <v>480</v>
      </c>
      <c r="BA36" s="261">
        <v>968.69934394855147</v>
      </c>
      <c r="BC36" s="38">
        <v>2.018123633226149</v>
      </c>
      <c r="BD36" s="276">
        <v>480</v>
      </c>
      <c r="BE36" s="261">
        <v>968.69934394855147</v>
      </c>
    </row>
    <row r="37" spans="2:57" ht="25.5">
      <c r="B37" s="67" t="s">
        <v>54</v>
      </c>
      <c r="C37" s="49"/>
      <c r="D37" s="77"/>
      <c r="E37" s="49"/>
      <c r="F37" s="78"/>
      <c r="G37" s="272"/>
      <c r="H37" s="273">
        <f>SUM(H34:H36)</f>
        <v>4461.3872000000001</v>
      </c>
      <c r="I37" s="79"/>
      <c r="J37" s="80"/>
      <c r="K37" s="277"/>
      <c r="L37" s="273">
        <f>SUM(L34:L36)</f>
        <v>4461.3872000000001</v>
      </c>
      <c r="M37" s="79"/>
      <c r="N37" s="57">
        <f t="shared" si="22"/>
        <v>0</v>
      </c>
      <c r="O37" s="58">
        <f>IF((H37)=0,"",(N37/H37))</f>
        <v>0</v>
      </c>
      <c r="Q37" s="80"/>
      <c r="R37" s="277"/>
      <c r="S37" s="273">
        <f>SUM(S34:S36)</f>
        <v>13910.124481784922</v>
      </c>
      <c r="T37" s="79"/>
      <c r="U37" s="57">
        <f t="shared" si="9"/>
        <v>9448.7372817849209</v>
      </c>
      <c r="V37" s="58">
        <f t="shared" si="0"/>
        <v>2.117892229077297</v>
      </c>
      <c r="X37" s="80"/>
      <c r="Y37" s="277"/>
      <c r="Z37" s="275">
        <f>SUM(Z34:Z36)</f>
        <v>5555.9564930346387</v>
      </c>
      <c r="AA37" s="79"/>
      <c r="AB37" s="80"/>
      <c r="AC37" s="277"/>
      <c r="AD37" s="273">
        <f>SUM(AD34:AD36)</f>
        <v>4903.3594195687938</v>
      </c>
      <c r="AE37" s="79"/>
      <c r="AF37" s="57">
        <f t="shared" si="1"/>
        <v>-652.59707346584491</v>
      </c>
      <c r="AG37" s="59">
        <f t="shared" si="2"/>
        <v>-0.11745899635535111</v>
      </c>
      <c r="AI37" s="57">
        <f>AD37-BA37</f>
        <v>-710.95921635604191</v>
      </c>
      <c r="AJ37" s="59">
        <f t="shared" si="17"/>
        <v>-0.14499431012923061</v>
      </c>
      <c r="AL37" s="80"/>
      <c r="AM37" s="277"/>
      <c r="AN37" s="273">
        <f>SUM(AN34:AN36)</f>
        <v>5372.467419568794</v>
      </c>
      <c r="AO37" s="79"/>
      <c r="AP37" s="269">
        <f t="shared" si="13"/>
        <v>469.10800000000017</v>
      </c>
      <c r="AQ37" s="59">
        <f t="shared" si="3"/>
        <v>9.5670735073557792E-2</v>
      </c>
      <c r="AS37" s="269">
        <f>AN37-BE37</f>
        <v>-318.87921635604198</v>
      </c>
      <c r="AT37" s="59">
        <f t="shared" si="19"/>
        <v>-5.9354332274691751E-2</v>
      </c>
      <c r="AY37" s="80"/>
      <c r="AZ37" s="277"/>
      <c r="BA37" s="273">
        <v>5614.3186359248357</v>
      </c>
      <c r="BC37" s="80"/>
      <c r="BD37" s="277"/>
      <c r="BE37" s="273">
        <v>5691.3466359248359</v>
      </c>
    </row>
    <row r="38" spans="2:57" s="35" customFormat="1" ht="25.5">
      <c r="B38" s="75" t="s">
        <v>55</v>
      </c>
      <c r="D38" s="36" t="s">
        <v>39</v>
      </c>
      <c r="E38" s="37"/>
      <c r="F38" s="82">
        <v>4.4000000000000003E-3</v>
      </c>
      <c r="G38" s="271">
        <f>$D$19*(1+F62)</f>
        <v>146020</v>
      </c>
      <c r="H38" s="278">
        <f t="shared" ref="H38:H45" si="32">G38*F38</f>
        <v>642.48800000000006</v>
      </c>
      <c r="J38" s="82">
        <v>4.4000000000000003E-3</v>
      </c>
      <c r="K38" s="271">
        <f>$D$19*(1+J62)</f>
        <v>146020</v>
      </c>
      <c r="L38" s="278">
        <f t="shared" ref="L38:L45" si="33">K38*J38</f>
        <v>642.48800000000006</v>
      </c>
      <c r="N38" s="42">
        <f t="shared" si="22"/>
        <v>0</v>
      </c>
      <c r="O38" s="84">
        <f t="shared" si="23"/>
        <v>0</v>
      </c>
      <c r="Q38" s="82">
        <v>3.5999999999999999E-3</v>
      </c>
      <c r="R38" s="271">
        <f>$D$19*(1+Q62)</f>
        <v>146810.83649379332</v>
      </c>
      <c r="S38" s="278">
        <f t="shared" ref="S38:S45" si="34">R38*Q38</f>
        <v>528.51901137765594</v>
      </c>
      <c r="U38" s="42">
        <f t="shared" si="9"/>
        <v>-113.96898862234411</v>
      </c>
      <c r="V38" s="84">
        <f t="shared" si="0"/>
        <v>-0.17738695294284734</v>
      </c>
      <c r="X38" s="82">
        <v>3.5999999999999999E-3</v>
      </c>
      <c r="Y38" s="271">
        <f>$D$19*(1+X62)</f>
        <v>146810.83649379332</v>
      </c>
      <c r="Z38" s="279">
        <f t="shared" ref="Z38:Z45" si="35">Y38*X38</f>
        <v>528.51901137765594</v>
      </c>
      <c r="AB38" s="82">
        <f>0.0032+0.0004</f>
        <v>3.6000000000000003E-3</v>
      </c>
      <c r="AC38" s="271">
        <f>$D$19*(1+AB62)</f>
        <v>145026</v>
      </c>
      <c r="AD38" s="278">
        <f t="shared" ref="AD38:AD45" si="36">AC38*AB38</f>
        <v>522.09360000000004</v>
      </c>
      <c r="AF38" s="42">
        <f t="shared" si="1"/>
        <v>-6.4254113776559052</v>
      </c>
      <c r="AG38" s="85">
        <f t="shared" si="2"/>
        <v>-1.2157389307353781E-2</v>
      </c>
      <c r="AI38" s="42">
        <f>AD38-BA38</f>
        <v>-6.4254113776559052</v>
      </c>
      <c r="AJ38" s="85">
        <f t="shared" si="17"/>
        <v>-1.2307010424291553E-2</v>
      </c>
      <c r="AL38" s="82">
        <f>0.0032+0.0004</f>
        <v>3.6000000000000003E-3</v>
      </c>
      <c r="AM38" s="271">
        <f>$D$19*(1+AL62)</f>
        <v>145026</v>
      </c>
      <c r="AN38" s="278">
        <f t="shared" ref="AN38:AN45" si="37">AM38*AL38</f>
        <v>522.09360000000004</v>
      </c>
      <c r="AP38" s="42">
        <f t="shared" si="13"/>
        <v>0</v>
      </c>
      <c r="AQ38" s="85">
        <f t="shared" si="3"/>
        <v>0</v>
      </c>
      <c r="AS38" s="42">
        <f>AN38-BE38</f>
        <v>-6.4254113776559052</v>
      </c>
      <c r="AT38" s="85">
        <f t="shared" si="19"/>
        <v>-1.2307010424291553E-2</v>
      </c>
      <c r="AY38" s="82">
        <v>3.5999999999999999E-3</v>
      </c>
      <c r="AZ38" s="271">
        <v>146810.83649379332</v>
      </c>
      <c r="BA38" s="278">
        <v>528.51901137765594</v>
      </c>
      <c r="BC38" s="82">
        <v>3.5999999999999999E-3</v>
      </c>
      <c r="BD38" s="271">
        <v>146810.83649379332</v>
      </c>
      <c r="BE38" s="278">
        <v>528.51901137765594</v>
      </c>
    </row>
    <row r="39" spans="2:57" s="35" customFormat="1" ht="25.5">
      <c r="B39" s="75" t="s">
        <v>56</v>
      </c>
      <c r="D39" s="36" t="s">
        <v>39</v>
      </c>
      <c r="E39" s="37"/>
      <c r="F39" s="82">
        <v>1.2999999999999999E-3</v>
      </c>
      <c r="G39" s="271">
        <f>G38</f>
        <v>146020</v>
      </c>
      <c r="H39" s="278">
        <f t="shared" si="32"/>
        <v>189.82599999999999</v>
      </c>
      <c r="J39" s="82">
        <v>1.2999999999999999E-3</v>
      </c>
      <c r="K39" s="271">
        <f>K38</f>
        <v>146020</v>
      </c>
      <c r="L39" s="278">
        <f t="shared" si="33"/>
        <v>189.82599999999999</v>
      </c>
      <c r="N39" s="42">
        <f t="shared" si="22"/>
        <v>0</v>
      </c>
      <c r="O39" s="84">
        <f t="shared" si="23"/>
        <v>0</v>
      </c>
      <c r="Q39" s="82">
        <v>1.2999999999999999E-3</v>
      </c>
      <c r="R39" s="271">
        <f>R38</f>
        <v>146810.83649379332</v>
      </c>
      <c r="S39" s="278">
        <f t="shared" si="34"/>
        <v>190.85408744193131</v>
      </c>
      <c r="U39" s="42">
        <f t="shared" si="9"/>
        <v>1.0280874419313193</v>
      </c>
      <c r="V39" s="84">
        <f t="shared" si="0"/>
        <v>5.4159464031867041E-3</v>
      </c>
      <c r="X39" s="82">
        <v>1.2999999999999999E-3</v>
      </c>
      <c r="Y39" s="271">
        <f>Y38</f>
        <v>146810.83649379332</v>
      </c>
      <c r="Z39" s="279">
        <f t="shared" si="35"/>
        <v>190.85408744193131</v>
      </c>
      <c r="AB39" s="82">
        <v>2.9999999999999997E-4</v>
      </c>
      <c r="AC39" s="271">
        <f>AC38</f>
        <v>145026</v>
      </c>
      <c r="AD39" s="278">
        <f t="shared" si="36"/>
        <v>43.507799999999996</v>
      </c>
      <c r="AF39" s="42">
        <f t="shared" si="1"/>
        <v>-147.34628744193131</v>
      </c>
      <c r="AG39" s="85">
        <f t="shared" si="2"/>
        <v>-0.77203632060938931</v>
      </c>
      <c r="AI39" s="42">
        <f>AD39-BA39</f>
        <v>-147.34628744193131</v>
      </c>
      <c r="AJ39" s="85">
        <f t="shared" si="17"/>
        <v>-3.3866637118385974</v>
      </c>
      <c r="AL39" s="82">
        <v>2.9999999999999997E-4</v>
      </c>
      <c r="AM39" s="271">
        <f>AM38</f>
        <v>145026</v>
      </c>
      <c r="AN39" s="278">
        <f t="shared" si="37"/>
        <v>43.507799999999996</v>
      </c>
      <c r="AP39" s="42">
        <f t="shared" si="13"/>
        <v>0</v>
      </c>
      <c r="AQ39" s="85">
        <f t="shared" si="3"/>
        <v>0</v>
      </c>
      <c r="AS39" s="42">
        <f>AN39-BE39</f>
        <v>-147.34628744193131</v>
      </c>
      <c r="AT39" s="85">
        <f t="shared" si="19"/>
        <v>-3.3866637118385974</v>
      </c>
      <c r="AY39" s="82">
        <v>1.2999999999999999E-3</v>
      </c>
      <c r="AZ39" s="271">
        <v>146810.83649379332</v>
      </c>
      <c r="BA39" s="278">
        <v>190.85408744193131</v>
      </c>
      <c r="BC39" s="82">
        <v>1.2999999999999999E-3</v>
      </c>
      <c r="BD39" s="271">
        <v>146810.83649379332</v>
      </c>
      <c r="BE39" s="278">
        <v>190.85408744193131</v>
      </c>
    </row>
    <row r="40" spans="2:57" s="35" customFormat="1" ht="26.25" customHeight="1">
      <c r="B40" s="75" t="str">
        <f>'App.2-W_(GS&lt;50 KW)'!B44</f>
        <v>Ontario Electricity Support Program (OESP)</v>
      </c>
      <c r="D40" s="36" t="s">
        <v>39</v>
      </c>
      <c r="E40" s="37"/>
      <c r="F40" s="82"/>
      <c r="G40" s="271"/>
      <c r="H40" s="278"/>
      <c r="J40" s="82"/>
      <c r="K40" s="276"/>
      <c r="L40" s="278"/>
      <c r="N40" s="42"/>
      <c r="O40" s="84"/>
      <c r="Q40" s="82">
        <v>1.1000000000000001E-3</v>
      </c>
      <c r="R40" s="271">
        <f>R39</f>
        <v>146810.83649379332</v>
      </c>
      <c r="S40" s="278">
        <f t="shared" si="34"/>
        <v>161.49192014317268</v>
      </c>
      <c r="U40" s="42">
        <f t="shared" si="9"/>
        <v>161.49192014317268</v>
      </c>
      <c r="V40" s="84" t="str">
        <f t="shared" si="0"/>
        <v/>
      </c>
      <c r="X40" s="82">
        <v>1.1000000000000001E-3</v>
      </c>
      <c r="Y40" s="271">
        <f>Y39</f>
        <v>146810.83649379332</v>
      </c>
      <c r="Z40" s="279">
        <f t="shared" si="35"/>
        <v>161.49192014317268</v>
      </c>
      <c r="AB40" s="82">
        <v>0</v>
      </c>
      <c r="AC40" s="271">
        <f>AC39</f>
        <v>145026</v>
      </c>
      <c r="AD40" s="278">
        <f t="shared" si="36"/>
        <v>0</v>
      </c>
      <c r="AF40" s="42">
        <f t="shared" si="1"/>
        <v>-161.49192014317268</v>
      </c>
      <c r="AG40" s="85">
        <f t="shared" si="2"/>
        <v>-1</v>
      </c>
      <c r="AI40" s="42">
        <f t="shared" ref="AI40:AI45" si="38">AD40-BA40</f>
        <v>-161.49192014317268</v>
      </c>
      <c r="AJ40" s="85" t="str">
        <f t="shared" si="17"/>
        <v/>
      </c>
      <c r="AL40" s="82">
        <v>0</v>
      </c>
      <c r="AM40" s="271">
        <f>AM39</f>
        <v>145026</v>
      </c>
      <c r="AN40" s="278">
        <f t="shared" si="37"/>
        <v>0</v>
      </c>
      <c r="AP40" s="42">
        <f t="shared" si="13"/>
        <v>0</v>
      </c>
      <c r="AQ40" s="85" t="str">
        <f t="shared" si="3"/>
        <v/>
      </c>
      <c r="AS40" s="42">
        <f t="shared" ref="AS40:AS45" si="39">AN40-BE40</f>
        <v>-161.49192014317268</v>
      </c>
      <c r="AT40" s="85" t="str">
        <f t="shared" si="19"/>
        <v/>
      </c>
      <c r="AY40" s="82">
        <v>1.1000000000000001E-3</v>
      </c>
      <c r="AZ40" s="271">
        <v>146810.83649379332</v>
      </c>
      <c r="BA40" s="278">
        <v>161.49192014317268</v>
      </c>
      <c r="BC40" s="82">
        <v>1.1000000000000001E-3</v>
      </c>
      <c r="BD40" s="271">
        <v>146810.83649379332</v>
      </c>
      <c r="BE40" s="278">
        <v>161.49192014317268</v>
      </c>
    </row>
    <row r="41" spans="2:57" s="35" customFormat="1">
      <c r="B41" s="35" t="s">
        <v>58</v>
      </c>
      <c r="D41" s="36" t="s">
        <v>36</v>
      </c>
      <c r="E41" s="37"/>
      <c r="F41" s="82">
        <v>0.25</v>
      </c>
      <c r="G41" s="260">
        <v>1</v>
      </c>
      <c r="H41" s="278">
        <f t="shared" si="32"/>
        <v>0.25</v>
      </c>
      <c r="J41" s="82">
        <v>0.25</v>
      </c>
      <c r="K41" s="262">
        <f>$G41</f>
        <v>1</v>
      </c>
      <c r="L41" s="278">
        <f t="shared" si="33"/>
        <v>0.25</v>
      </c>
      <c r="N41" s="42">
        <f t="shared" si="22"/>
        <v>0</v>
      </c>
      <c r="O41" s="84">
        <f t="shared" si="23"/>
        <v>0</v>
      </c>
      <c r="Q41" s="82">
        <v>0.25</v>
      </c>
      <c r="R41" s="262">
        <f>$G41</f>
        <v>1</v>
      </c>
      <c r="S41" s="278">
        <f t="shared" si="34"/>
        <v>0.25</v>
      </c>
      <c r="U41" s="42">
        <f t="shared" si="9"/>
        <v>0</v>
      </c>
      <c r="V41" s="84">
        <f t="shared" si="0"/>
        <v>0</v>
      </c>
      <c r="X41" s="82">
        <v>0.25</v>
      </c>
      <c r="Y41" s="262">
        <f>$G41</f>
        <v>1</v>
      </c>
      <c r="Z41" s="279">
        <f t="shared" si="35"/>
        <v>0.25</v>
      </c>
      <c r="AB41" s="82">
        <v>0.25</v>
      </c>
      <c r="AC41" s="262">
        <f>$G41</f>
        <v>1</v>
      </c>
      <c r="AD41" s="278">
        <f t="shared" si="36"/>
        <v>0.25</v>
      </c>
      <c r="AF41" s="42">
        <f t="shared" si="1"/>
        <v>0</v>
      </c>
      <c r="AG41" s="85">
        <f t="shared" si="2"/>
        <v>0</v>
      </c>
      <c r="AI41" s="42">
        <f t="shared" si="38"/>
        <v>0</v>
      </c>
      <c r="AJ41" s="85">
        <f t="shared" si="17"/>
        <v>0</v>
      </c>
      <c r="AL41" s="82">
        <v>0.25</v>
      </c>
      <c r="AM41" s="262">
        <f>$G41</f>
        <v>1</v>
      </c>
      <c r="AN41" s="278">
        <f t="shared" si="37"/>
        <v>0.25</v>
      </c>
      <c r="AP41" s="42">
        <f t="shared" si="13"/>
        <v>0</v>
      </c>
      <c r="AQ41" s="85">
        <f t="shared" si="3"/>
        <v>0</v>
      </c>
      <c r="AS41" s="42">
        <f t="shared" si="39"/>
        <v>0</v>
      </c>
      <c r="AT41" s="85">
        <f t="shared" si="19"/>
        <v>0</v>
      </c>
      <c r="AY41" s="82">
        <v>0.25</v>
      </c>
      <c r="AZ41" s="262">
        <v>1</v>
      </c>
      <c r="BA41" s="278">
        <v>0.25</v>
      </c>
      <c r="BC41" s="82">
        <v>0.25</v>
      </c>
      <c r="BD41" s="262">
        <v>1</v>
      </c>
      <c r="BE41" s="278">
        <v>0.25</v>
      </c>
    </row>
    <row r="42" spans="2:57" s="35" customFormat="1">
      <c r="B42" s="35" t="s">
        <v>59</v>
      </c>
      <c r="D42" s="36" t="s">
        <v>39</v>
      </c>
      <c r="E42" s="37"/>
      <c r="F42" s="82">
        <v>7.0000000000000001E-3</v>
      </c>
      <c r="G42" s="260">
        <f>$D$19</f>
        <v>140000</v>
      </c>
      <c r="H42" s="278">
        <f t="shared" si="32"/>
        <v>980</v>
      </c>
      <c r="J42" s="82">
        <f>$F42</f>
        <v>7.0000000000000001E-3</v>
      </c>
      <c r="K42" s="262">
        <f t="shared" ref="K42:K47" si="40">$G42</f>
        <v>140000</v>
      </c>
      <c r="L42" s="278">
        <f t="shared" si="33"/>
        <v>980</v>
      </c>
      <c r="N42" s="42">
        <f t="shared" si="22"/>
        <v>0</v>
      </c>
      <c r="O42" s="84">
        <f t="shared" si="23"/>
        <v>0</v>
      </c>
      <c r="Q42" s="82">
        <f>$F42</f>
        <v>7.0000000000000001E-3</v>
      </c>
      <c r="R42" s="262">
        <f t="shared" ref="R42:R47" si="41">$G42</f>
        <v>140000</v>
      </c>
      <c r="S42" s="278">
        <f t="shared" si="34"/>
        <v>980</v>
      </c>
      <c r="U42" s="42">
        <f t="shared" si="9"/>
        <v>0</v>
      </c>
      <c r="V42" s="84">
        <f t="shared" si="0"/>
        <v>0</v>
      </c>
      <c r="X42" s="82">
        <f>$F42</f>
        <v>7.0000000000000001E-3</v>
      </c>
      <c r="Y42" s="262">
        <f t="shared" ref="Y42:Y47" si="42">$G42</f>
        <v>140000</v>
      </c>
      <c r="Z42" s="279">
        <f t="shared" si="35"/>
        <v>980</v>
      </c>
      <c r="AB42" s="82">
        <v>0</v>
      </c>
      <c r="AC42" s="262">
        <f t="shared" ref="AC42:AC47" si="43">$G42</f>
        <v>140000</v>
      </c>
      <c r="AD42" s="278">
        <f t="shared" si="36"/>
        <v>0</v>
      </c>
      <c r="AF42" s="42">
        <f t="shared" si="1"/>
        <v>-980</v>
      </c>
      <c r="AG42" s="85">
        <f t="shared" si="2"/>
        <v>-1</v>
      </c>
      <c r="AI42" s="42">
        <f t="shared" si="38"/>
        <v>-980</v>
      </c>
      <c r="AJ42" s="85" t="str">
        <f t="shared" si="17"/>
        <v/>
      </c>
      <c r="AL42" s="82">
        <v>0</v>
      </c>
      <c r="AM42" s="262">
        <f t="shared" ref="AM42:AM47" si="44">$G42</f>
        <v>140000</v>
      </c>
      <c r="AN42" s="278">
        <f t="shared" si="37"/>
        <v>0</v>
      </c>
      <c r="AP42" s="42">
        <f t="shared" si="13"/>
        <v>0</v>
      </c>
      <c r="AQ42" s="85" t="str">
        <f t="shared" si="3"/>
        <v/>
      </c>
      <c r="AS42" s="42">
        <f t="shared" si="39"/>
        <v>-980</v>
      </c>
      <c r="AT42" s="85" t="str">
        <f t="shared" si="19"/>
        <v/>
      </c>
      <c r="AY42" s="82">
        <v>7.0000000000000001E-3</v>
      </c>
      <c r="AZ42" s="262">
        <v>140000</v>
      </c>
      <c r="BA42" s="278">
        <v>980</v>
      </c>
      <c r="BC42" s="82">
        <v>7.0000000000000001E-3</v>
      </c>
      <c r="BD42" s="262">
        <v>140000</v>
      </c>
      <c r="BE42" s="278">
        <v>980</v>
      </c>
    </row>
    <row r="43" spans="2:57" s="35" customFormat="1">
      <c r="B43" s="64" t="s">
        <v>60</v>
      </c>
      <c r="D43" s="36" t="s">
        <v>39</v>
      </c>
      <c r="E43" s="37"/>
      <c r="F43" s="89">
        <v>7.4999999999999997E-2</v>
      </c>
      <c r="G43" s="280">
        <f>0.64*$D$19</f>
        <v>89600</v>
      </c>
      <c r="H43" s="278">
        <f t="shared" si="32"/>
        <v>6720</v>
      </c>
      <c r="J43" s="82">
        <f t="shared" ref="J43:J47" si="45">$F43</f>
        <v>7.4999999999999997E-2</v>
      </c>
      <c r="K43" s="280">
        <f t="shared" si="40"/>
        <v>89600</v>
      </c>
      <c r="L43" s="278">
        <f t="shared" si="33"/>
        <v>6720</v>
      </c>
      <c r="N43" s="42">
        <f t="shared" si="22"/>
        <v>0</v>
      </c>
      <c r="O43" s="84">
        <f t="shared" si="23"/>
        <v>0</v>
      </c>
      <c r="Q43" s="82">
        <f t="shared" ref="Q43:Q47" si="46">$F43</f>
        <v>7.4999999999999997E-2</v>
      </c>
      <c r="R43" s="280">
        <f t="shared" si="41"/>
        <v>89600</v>
      </c>
      <c r="S43" s="278">
        <f t="shared" si="34"/>
        <v>6720</v>
      </c>
      <c r="U43" s="42">
        <f t="shared" si="9"/>
        <v>0</v>
      </c>
      <c r="V43" s="84">
        <f t="shared" si="0"/>
        <v>0</v>
      </c>
      <c r="X43" s="82">
        <f>'App.2-W_(GS&lt;50 KW)'!X47</f>
        <v>8.6999999999999994E-2</v>
      </c>
      <c r="Y43" s="280">
        <f t="shared" si="42"/>
        <v>89600</v>
      </c>
      <c r="Z43" s="279">
        <f t="shared" si="35"/>
        <v>7795.2</v>
      </c>
      <c r="AB43" s="82">
        <f>'App.2-W_(GS&lt;50 KW)'!AB47</f>
        <v>7.6999999999999999E-2</v>
      </c>
      <c r="AC43" s="280">
        <f t="shared" si="43"/>
        <v>89600</v>
      </c>
      <c r="AD43" s="278">
        <f t="shared" si="36"/>
        <v>6899.2</v>
      </c>
      <c r="AF43" s="42">
        <f t="shared" si="1"/>
        <v>-896</v>
      </c>
      <c r="AG43" s="85">
        <f t="shared" si="2"/>
        <v>-0.11494252873563218</v>
      </c>
      <c r="AI43" s="42">
        <f t="shared" si="38"/>
        <v>179.19999999999982</v>
      </c>
      <c r="AJ43" s="85">
        <f t="shared" si="17"/>
        <v>2.5974025974025948E-2</v>
      </c>
      <c r="AL43" s="82">
        <f>AB43</f>
        <v>7.6999999999999999E-2</v>
      </c>
      <c r="AM43" s="280">
        <f t="shared" si="44"/>
        <v>89600</v>
      </c>
      <c r="AN43" s="278">
        <f t="shared" si="37"/>
        <v>6899.2</v>
      </c>
      <c r="AP43" s="42">
        <f t="shared" si="13"/>
        <v>0</v>
      </c>
      <c r="AQ43" s="85">
        <f t="shared" si="3"/>
        <v>0</v>
      </c>
      <c r="AS43" s="42">
        <f t="shared" si="39"/>
        <v>179.19999999999982</v>
      </c>
      <c r="AT43" s="85">
        <f t="shared" si="19"/>
        <v>2.5974025974025948E-2</v>
      </c>
      <c r="AY43" s="82">
        <v>7.4999999999999997E-2</v>
      </c>
      <c r="AZ43" s="280">
        <v>89600</v>
      </c>
      <c r="BA43" s="278">
        <v>6720</v>
      </c>
      <c r="BC43" s="82">
        <v>7.4999999999999997E-2</v>
      </c>
      <c r="BD43" s="280">
        <v>89600</v>
      </c>
      <c r="BE43" s="278">
        <v>6720</v>
      </c>
    </row>
    <row r="44" spans="2:57" s="35" customFormat="1">
      <c r="B44" s="64" t="s">
        <v>61</v>
      </c>
      <c r="D44" s="36" t="s">
        <v>39</v>
      </c>
      <c r="E44" s="37"/>
      <c r="F44" s="89">
        <v>0.112</v>
      </c>
      <c r="G44" s="280">
        <f>0.18*$D$19</f>
        <v>25200</v>
      </c>
      <c r="H44" s="278">
        <f t="shared" si="32"/>
        <v>2822.4</v>
      </c>
      <c r="J44" s="82">
        <f t="shared" si="45"/>
        <v>0.112</v>
      </c>
      <c r="K44" s="280">
        <f t="shared" si="40"/>
        <v>25200</v>
      </c>
      <c r="L44" s="278">
        <f t="shared" si="33"/>
        <v>2822.4</v>
      </c>
      <c r="N44" s="42">
        <f t="shared" si="22"/>
        <v>0</v>
      </c>
      <c r="O44" s="84">
        <f t="shared" si="23"/>
        <v>0</v>
      </c>
      <c r="Q44" s="82">
        <f t="shared" si="46"/>
        <v>0.112</v>
      </c>
      <c r="R44" s="280">
        <f t="shared" si="41"/>
        <v>25200</v>
      </c>
      <c r="S44" s="278">
        <f t="shared" si="34"/>
        <v>2822.4</v>
      </c>
      <c r="U44" s="42">
        <f t="shared" si="9"/>
        <v>0</v>
      </c>
      <c r="V44" s="84">
        <f t="shared" si="0"/>
        <v>0</v>
      </c>
      <c r="X44" s="82">
        <f>'App.2-W_(GS&lt;50 KW)'!X48</f>
        <v>0.13200000000000001</v>
      </c>
      <c r="Y44" s="280">
        <f t="shared" si="42"/>
        <v>25200</v>
      </c>
      <c r="Z44" s="279">
        <f t="shared" si="35"/>
        <v>3326.4</v>
      </c>
      <c r="AB44" s="82">
        <f>'App.2-W_(GS&lt;50 KW)'!AB48</f>
        <v>0.113</v>
      </c>
      <c r="AC44" s="280">
        <f t="shared" si="43"/>
        <v>25200</v>
      </c>
      <c r="AD44" s="278">
        <f t="shared" si="36"/>
        <v>2847.6</v>
      </c>
      <c r="AF44" s="42">
        <f t="shared" si="1"/>
        <v>-478.80000000000018</v>
      </c>
      <c r="AG44" s="85">
        <f t="shared" si="2"/>
        <v>-0.14393939393939398</v>
      </c>
      <c r="AI44" s="42">
        <f t="shared" si="38"/>
        <v>25.199999999999818</v>
      </c>
      <c r="AJ44" s="85">
        <f t="shared" si="17"/>
        <v>8.8495575221238295E-3</v>
      </c>
      <c r="AL44" s="82">
        <f t="shared" ref="AL44:AL45" si="47">AB44</f>
        <v>0.113</v>
      </c>
      <c r="AM44" s="280">
        <f t="shared" si="44"/>
        <v>25200</v>
      </c>
      <c r="AN44" s="278">
        <f t="shared" si="37"/>
        <v>2847.6</v>
      </c>
      <c r="AP44" s="42">
        <f t="shared" si="13"/>
        <v>0</v>
      </c>
      <c r="AQ44" s="85">
        <f t="shared" si="3"/>
        <v>0</v>
      </c>
      <c r="AS44" s="42">
        <f t="shared" si="39"/>
        <v>25.199999999999818</v>
      </c>
      <c r="AT44" s="85">
        <f t="shared" si="19"/>
        <v>8.8495575221238295E-3</v>
      </c>
      <c r="AY44" s="82">
        <v>0.112</v>
      </c>
      <c r="AZ44" s="280">
        <v>25200</v>
      </c>
      <c r="BA44" s="278">
        <v>2822.4</v>
      </c>
      <c r="BC44" s="82">
        <v>0.112</v>
      </c>
      <c r="BD44" s="280">
        <v>25200</v>
      </c>
      <c r="BE44" s="278">
        <v>2822.4</v>
      </c>
    </row>
    <row r="45" spans="2:57" s="35" customFormat="1" ht="13.5" thickBot="1">
      <c r="B45" s="64" t="s">
        <v>62</v>
      </c>
      <c r="D45" s="36" t="s">
        <v>39</v>
      </c>
      <c r="E45" s="37"/>
      <c r="F45" s="89">
        <v>0.13500000000000001</v>
      </c>
      <c r="G45" s="280">
        <f>0.18*$D$19</f>
        <v>25200</v>
      </c>
      <c r="H45" s="278">
        <f t="shared" si="32"/>
        <v>3402</v>
      </c>
      <c r="J45" s="82">
        <f t="shared" si="45"/>
        <v>0.13500000000000001</v>
      </c>
      <c r="K45" s="280">
        <f t="shared" si="40"/>
        <v>25200</v>
      </c>
      <c r="L45" s="278">
        <f t="shared" si="33"/>
        <v>3402</v>
      </c>
      <c r="N45" s="42">
        <f t="shared" si="22"/>
        <v>0</v>
      </c>
      <c r="O45" s="84">
        <f t="shared" si="23"/>
        <v>0</v>
      </c>
      <c r="Q45" s="82">
        <f t="shared" si="46"/>
        <v>0.13500000000000001</v>
      </c>
      <c r="R45" s="280">
        <f t="shared" si="41"/>
        <v>25200</v>
      </c>
      <c r="S45" s="278">
        <f t="shared" si="34"/>
        <v>3402</v>
      </c>
      <c r="U45" s="42">
        <f t="shared" si="9"/>
        <v>0</v>
      </c>
      <c r="V45" s="84">
        <f t="shared" si="0"/>
        <v>0</v>
      </c>
      <c r="X45" s="82">
        <f>'App.2-W_(GS&lt;50 KW)'!X49</f>
        <v>0.18</v>
      </c>
      <c r="Y45" s="280">
        <f t="shared" si="42"/>
        <v>25200</v>
      </c>
      <c r="Z45" s="279">
        <f t="shared" si="35"/>
        <v>4536</v>
      </c>
      <c r="AB45" s="82">
        <f>'App.2-W_(GS&lt;50 KW)'!AB49</f>
        <v>0.157</v>
      </c>
      <c r="AC45" s="280">
        <f t="shared" si="43"/>
        <v>25200</v>
      </c>
      <c r="AD45" s="278">
        <f t="shared" si="36"/>
        <v>3956.4</v>
      </c>
      <c r="AF45" s="42">
        <f t="shared" si="1"/>
        <v>-579.59999999999991</v>
      </c>
      <c r="AG45" s="85">
        <f t="shared" si="2"/>
        <v>-0.12777777777777777</v>
      </c>
      <c r="AI45" s="42">
        <f t="shared" si="38"/>
        <v>554.40000000000009</v>
      </c>
      <c r="AJ45" s="85">
        <f t="shared" si="17"/>
        <v>0.14012738853503187</v>
      </c>
      <c r="AL45" s="82">
        <f t="shared" si="47"/>
        <v>0.157</v>
      </c>
      <c r="AM45" s="280">
        <f t="shared" si="44"/>
        <v>25200</v>
      </c>
      <c r="AN45" s="278">
        <f t="shared" si="37"/>
        <v>3956.4</v>
      </c>
      <c r="AP45" s="42">
        <f t="shared" si="13"/>
        <v>0</v>
      </c>
      <c r="AQ45" s="85">
        <f t="shared" si="3"/>
        <v>0</v>
      </c>
      <c r="AS45" s="42">
        <f t="shared" si="39"/>
        <v>554.40000000000009</v>
      </c>
      <c r="AT45" s="85">
        <f t="shared" si="19"/>
        <v>0.14012738853503187</v>
      </c>
      <c r="AY45" s="82">
        <v>0.13500000000000001</v>
      </c>
      <c r="AZ45" s="280">
        <v>25200</v>
      </c>
      <c r="BA45" s="278">
        <v>3402</v>
      </c>
      <c r="BC45" s="82">
        <v>0.13500000000000001</v>
      </c>
      <c r="BD45" s="280">
        <v>25200</v>
      </c>
      <c r="BE45" s="278">
        <v>3402</v>
      </c>
    </row>
    <row r="46" spans="2:57" s="92" customFormat="1" ht="13.5" hidden="1" thickBot="1">
      <c r="B46" s="91" t="s">
        <v>63</v>
      </c>
      <c r="D46" s="93" t="s">
        <v>39</v>
      </c>
      <c r="E46" s="94"/>
      <c r="F46" s="89">
        <v>8.3000000000000004E-2</v>
      </c>
      <c r="G46" s="281">
        <f>IF(AND($A$1=1, D19&gt;=600), 600, IF(AND($A$1=1, AND(D19&lt;600, D19&gt;=0)), D19, IF(AND($A$1=2, D19&gt;=1000), 1000, IF(AND($A$1=2, AND(D19&lt;1000, D19&gt;=0)), D19))))</f>
        <v>600</v>
      </c>
      <c r="H46" s="278">
        <f>G46*F46</f>
        <v>49.800000000000004</v>
      </c>
      <c r="J46" s="82">
        <f t="shared" si="45"/>
        <v>8.3000000000000004E-2</v>
      </c>
      <c r="K46" s="281">
        <f t="shared" si="40"/>
        <v>600</v>
      </c>
      <c r="L46" s="278">
        <f>K46*J46</f>
        <v>49.800000000000004</v>
      </c>
      <c r="N46" s="96">
        <f t="shared" si="22"/>
        <v>0</v>
      </c>
      <c r="O46" s="84">
        <f t="shared" si="23"/>
        <v>0</v>
      </c>
      <c r="Q46" s="82">
        <f t="shared" si="46"/>
        <v>8.3000000000000004E-2</v>
      </c>
      <c r="R46" s="281">
        <f t="shared" si="41"/>
        <v>600</v>
      </c>
      <c r="S46" s="278">
        <f>R46*Q46</f>
        <v>49.800000000000004</v>
      </c>
      <c r="U46" s="96">
        <f t="shared" si="9"/>
        <v>0</v>
      </c>
      <c r="V46" s="84">
        <f t="shared" si="0"/>
        <v>0</v>
      </c>
      <c r="X46" s="82">
        <f t="shared" ref="X46:X47" si="48">$F46</f>
        <v>8.3000000000000004E-2</v>
      </c>
      <c r="Y46" s="281">
        <f t="shared" si="42"/>
        <v>600</v>
      </c>
      <c r="Z46" s="279">
        <f>Y46*X46</f>
        <v>49.800000000000004</v>
      </c>
      <c r="AB46" s="82">
        <f t="shared" ref="AB46:AB47" si="49">$F46</f>
        <v>8.3000000000000004E-2</v>
      </c>
      <c r="AC46" s="281">
        <f t="shared" si="43"/>
        <v>600</v>
      </c>
      <c r="AD46" s="278">
        <f>AC46*AB46</f>
        <v>49.800000000000004</v>
      </c>
      <c r="AF46" s="96">
        <f t="shared" si="1"/>
        <v>0</v>
      </c>
      <c r="AG46" s="85">
        <f t="shared" si="2"/>
        <v>0</v>
      </c>
      <c r="AI46" s="96">
        <f>AG46-AC46</f>
        <v>-600</v>
      </c>
      <c r="AJ46" s="85">
        <f>IF((AC46)=0,"",(AI46/AC46))</f>
        <v>-1</v>
      </c>
      <c r="AL46" s="82">
        <f t="shared" ref="AL46:AL47" si="50">$F46</f>
        <v>8.3000000000000004E-2</v>
      </c>
      <c r="AM46" s="281">
        <f t="shared" si="44"/>
        <v>600</v>
      </c>
      <c r="AN46" s="278">
        <f>AM46*AL46</f>
        <v>49.800000000000004</v>
      </c>
      <c r="AP46" s="96">
        <f t="shared" si="13"/>
        <v>0</v>
      </c>
      <c r="AQ46" s="85">
        <f t="shared" si="3"/>
        <v>0</v>
      </c>
      <c r="AS46" s="96">
        <f t="shared" si="14"/>
        <v>0</v>
      </c>
      <c r="AT46" s="85" t="str">
        <f t="shared" si="15"/>
        <v/>
      </c>
      <c r="AY46" s="82">
        <v>8.3000000000000004E-2</v>
      </c>
      <c r="AZ46" s="281">
        <v>600</v>
      </c>
      <c r="BA46" s="278">
        <v>49.800000000000004</v>
      </c>
      <c r="BC46" s="82">
        <v>8.3000000000000004E-2</v>
      </c>
      <c r="BD46" s="281">
        <v>600</v>
      </c>
      <c r="BE46" s="278">
        <v>49.800000000000004</v>
      </c>
    </row>
    <row r="47" spans="2:57" s="92" customFormat="1" ht="13.5" hidden="1" thickBot="1">
      <c r="B47" s="91" t="s">
        <v>64</v>
      </c>
      <c r="D47" s="93" t="s">
        <v>39</v>
      </c>
      <c r="E47" s="94"/>
      <c r="F47" s="89">
        <v>9.7000000000000003E-2</v>
      </c>
      <c r="G47" s="281">
        <f>IF(AND($A$1=1, D19&gt;=600), D19-600, IF(AND($A$1=1, AND(D19&lt;600, D19&gt;=0)), 0, IF(AND($A$1=2, D19&gt;=1000), D19-1000, IF(AND($A$1=2, AND(D19&lt;1000, D19&gt;=0)), 0))))</f>
        <v>139400</v>
      </c>
      <c r="H47" s="278">
        <f>G47*F47</f>
        <v>13521.800000000001</v>
      </c>
      <c r="J47" s="82">
        <f t="shared" si="45"/>
        <v>9.7000000000000003E-2</v>
      </c>
      <c r="K47" s="281">
        <f t="shared" si="40"/>
        <v>139400</v>
      </c>
      <c r="L47" s="278">
        <f>K47*J47</f>
        <v>13521.800000000001</v>
      </c>
      <c r="N47" s="96">
        <f t="shared" si="22"/>
        <v>0</v>
      </c>
      <c r="O47" s="84">
        <f t="shared" si="23"/>
        <v>0</v>
      </c>
      <c r="Q47" s="82">
        <f t="shared" si="46"/>
        <v>9.7000000000000003E-2</v>
      </c>
      <c r="R47" s="281">
        <f t="shared" si="41"/>
        <v>139400</v>
      </c>
      <c r="S47" s="278">
        <f>R47*Q47</f>
        <v>13521.800000000001</v>
      </c>
      <c r="U47" s="96">
        <f t="shared" si="9"/>
        <v>0</v>
      </c>
      <c r="V47" s="84">
        <f t="shared" si="0"/>
        <v>0</v>
      </c>
      <c r="X47" s="82">
        <f t="shared" si="48"/>
        <v>9.7000000000000003E-2</v>
      </c>
      <c r="Y47" s="281">
        <f t="shared" si="42"/>
        <v>139400</v>
      </c>
      <c r="Z47" s="279">
        <f>Y47*X47</f>
        <v>13521.800000000001</v>
      </c>
      <c r="AB47" s="82">
        <f t="shared" si="49"/>
        <v>9.7000000000000003E-2</v>
      </c>
      <c r="AC47" s="281">
        <f t="shared" si="43"/>
        <v>139400</v>
      </c>
      <c r="AD47" s="278">
        <f>AC47*AB47</f>
        <v>13521.800000000001</v>
      </c>
      <c r="AF47" s="96">
        <f t="shared" si="1"/>
        <v>0</v>
      </c>
      <c r="AG47" s="85">
        <f t="shared" si="2"/>
        <v>0</v>
      </c>
      <c r="AI47" s="96">
        <f>AG47-AC47</f>
        <v>-139400</v>
      </c>
      <c r="AJ47" s="85">
        <f>IF((AC47)=0,"",(AI47/AC47))</f>
        <v>-1</v>
      </c>
      <c r="AL47" s="82">
        <f t="shared" si="50"/>
        <v>9.7000000000000003E-2</v>
      </c>
      <c r="AM47" s="281">
        <f t="shared" si="44"/>
        <v>139400</v>
      </c>
      <c r="AN47" s="278">
        <f>AM47*AL47</f>
        <v>13521.800000000001</v>
      </c>
      <c r="AP47" s="96">
        <f t="shared" si="13"/>
        <v>0</v>
      </c>
      <c r="AQ47" s="85">
        <f t="shared" si="3"/>
        <v>0</v>
      </c>
      <c r="AS47" s="96">
        <f t="shared" si="14"/>
        <v>0</v>
      </c>
      <c r="AT47" s="85" t="str">
        <f t="shared" si="15"/>
        <v/>
      </c>
      <c r="AY47" s="82">
        <v>9.7000000000000003E-2</v>
      </c>
      <c r="AZ47" s="281">
        <v>139400</v>
      </c>
      <c r="BA47" s="278">
        <v>13521.800000000001</v>
      </c>
      <c r="BC47" s="82">
        <v>9.7000000000000003E-2</v>
      </c>
      <c r="BD47" s="281">
        <v>139400</v>
      </c>
      <c r="BE47" s="278">
        <v>13521.800000000001</v>
      </c>
    </row>
    <row r="48" spans="2:57" ht="8.25" customHeight="1" thickBot="1">
      <c r="B48" s="97"/>
      <c r="C48" s="98"/>
      <c r="D48" s="99"/>
      <c r="E48" s="98"/>
      <c r="F48" s="100"/>
      <c r="G48" s="282"/>
      <c r="H48" s="283"/>
      <c r="I48" s="103"/>
      <c r="J48" s="100"/>
      <c r="K48" s="284"/>
      <c r="L48" s="283"/>
      <c r="M48" s="103"/>
      <c r="N48" s="105"/>
      <c r="O48" s="106"/>
      <c r="Q48" s="100"/>
      <c r="R48" s="284"/>
      <c r="S48" s="283"/>
      <c r="T48" s="103"/>
      <c r="U48" s="105"/>
      <c r="V48" s="106"/>
      <c r="X48" s="100"/>
      <c r="Y48" s="284"/>
      <c r="Z48" s="285"/>
      <c r="AA48" s="103"/>
      <c r="AB48" s="100"/>
      <c r="AC48" s="284"/>
      <c r="AD48" s="283"/>
      <c r="AE48" s="103"/>
      <c r="AF48" s="105"/>
      <c r="AG48" s="107"/>
      <c r="AI48" s="105"/>
      <c r="AJ48" s="107"/>
      <c r="AL48" s="100"/>
      <c r="AM48" s="284"/>
      <c r="AN48" s="283"/>
      <c r="AO48" s="103"/>
      <c r="AP48" s="105"/>
      <c r="AQ48" s="107"/>
      <c r="AS48" s="105"/>
      <c r="AT48" s="107"/>
      <c r="AY48" s="100"/>
      <c r="AZ48" s="284"/>
      <c r="BA48" s="283"/>
      <c r="BC48" s="100"/>
      <c r="BD48" s="284"/>
      <c r="BE48" s="283"/>
    </row>
    <row r="49" spans="2:57">
      <c r="B49" s="108" t="s">
        <v>65</v>
      </c>
      <c r="C49" s="109"/>
      <c r="D49" s="109"/>
      <c r="E49" s="109"/>
      <c r="F49" s="110"/>
      <c r="G49" s="286"/>
      <c r="H49" s="287">
        <f>SUM(H38:H45,H37)</f>
        <v>19218.351200000001</v>
      </c>
      <c r="I49" s="113"/>
      <c r="J49" s="114"/>
      <c r="K49" s="288"/>
      <c r="L49" s="287">
        <f>SUM(L38:L45,L37)</f>
        <v>19218.351200000001</v>
      </c>
      <c r="M49" s="115"/>
      <c r="N49" s="116">
        <f t="shared" ref="N49" si="51">L49-H49</f>
        <v>0</v>
      </c>
      <c r="O49" s="117">
        <f t="shared" ref="O49" si="52">IF((H49)=0,"",(N49/H49))</f>
        <v>0</v>
      </c>
      <c r="Q49" s="114"/>
      <c r="R49" s="288"/>
      <c r="S49" s="287">
        <f>SUM(S38:S45,S37)</f>
        <v>28715.639500747682</v>
      </c>
      <c r="T49" s="115"/>
      <c r="U49" s="116">
        <f>S49-L49</f>
        <v>9497.2883007476812</v>
      </c>
      <c r="V49" s="117">
        <f>IF((L49)=0,"",(U49/L49))</f>
        <v>0.49417810101980447</v>
      </c>
      <c r="X49" s="114"/>
      <c r="Y49" s="288"/>
      <c r="Z49" s="289">
        <f>SUM(Z38:Z45,Z37)</f>
        <v>23074.671511997396</v>
      </c>
      <c r="AA49" s="290"/>
      <c r="AB49" s="114"/>
      <c r="AC49" s="288"/>
      <c r="AD49" s="287">
        <f>SUM(AD38:AD45,AD37)</f>
        <v>19172.410819568795</v>
      </c>
      <c r="AE49" s="115"/>
      <c r="AF49" s="116">
        <f>AD49-Z49</f>
        <v>-3902.260692428601</v>
      </c>
      <c r="AG49" s="118">
        <f>IF((Z49)=0,"",(AF49/Z49))</f>
        <v>-0.1691144634669953</v>
      </c>
      <c r="AI49" s="116">
        <f t="shared" ref="AI49:AI53" si="53">AD49-BA49</f>
        <v>-1247.4228353188009</v>
      </c>
      <c r="AJ49" s="118">
        <f t="shared" ref="AJ49:AJ53" si="54">IF((AD49)=0,"",(AI49/AD49))</f>
        <v>-6.5063431357604132E-2</v>
      </c>
      <c r="AL49" s="114"/>
      <c r="AM49" s="288"/>
      <c r="AN49" s="287">
        <f>SUM(AN38:AN45,AN37)</f>
        <v>19641.518819568795</v>
      </c>
      <c r="AO49" s="115"/>
      <c r="AP49" s="291">
        <f>AN49-AD49</f>
        <v>469.10800000000017</v>
      </c>
      <c r="AQ49" s="118">
        <f>IF((AD49)=0,"",(AP49/AD49))</f>
        <v>2.4467867104182511E-2</v>
      </c>
      <c r="AS49" s="291">
        <f t="shared" ref="AS49:AS53" si="55">AN49-BE49</f>
        <v>-855.34283531879919</v>
      </c>
      <c r="AT49" s="118">
        <f t="shared" ref="AT49:AT53" si="56">IF((AN49)=0,"",(AS49/AN49))</f>
        <v>-4.3547693188910795E-2</v>
      </c>
      <c r="AY49" s="114"/>
      <c r="AZ49" s="288"/>
      <c r="BA49" s="287">
        <v>20419.833654887596</v>
      </c>
      <c r="BC49" s="114"/>
      <c r="BD49" s="288"/>
      <c r="BE49" s="287">
        <v>20496.861654887594</v>
      </c>
    </row>
    <row r="50" spans="2:57">
      <c r="B50" s="119" t="s">
        <v>66</v>
      </c>
      <c r="C50" s="109"/>
      <c r="D50" s="109"/>
      <c r="E50" s="109"/>
      <c r="F50" s="120">
        <v>0.13</v>
      </c>
      <c r="G50" s="286"/>
      <c r="H50" s="292">
        <f>H49*F50</f>
        <v>2498.3856560000004</v>
      </c>
      <c r="I50" s="123"/>
      <c r="J50" s="124">
        <v>0.13</v>
      </c>
      <c r="K50" s="293"/>
      <c r="L50" s="294">
        <f>L49*J50</f>
        <v>2498.3856560000004</v>
      </c>
      <c r="M50" s="126"/>
      <c r="N50" s="127">
        <f t="shared" si="22"/>
        <v>0</v>
      </c>
      <c r="O50" s="128">
        <f t="shared" si="23"/>
        <v>0</v>
      </c>
      <c r="Q50" s="124">
        <v>0.13</v>
      </c>
      <c r="R50" s="293"/>
      <c r="S50" s="294">
        <f>S49*Q50</f>
        <v>3733.0331350971987</v>
      </c>
      <c r="T50" s="126"/>
      <c r="U50" s="127">
        <f>S50-L50</f>
        <v>1234.6474790971984</v>
      </c>
      <c r="V50" s="128">
        <f>IF((L50)=0,"",(U50/L50))</f>
        <v>0.49417810101980436</v>
      </c>
      <c r="X50" s="124">
        <v>0.13</v>
      </c>
      <c r="Y50" s="293"/>
      <c r="Z50" s="295">
        <f>Z49*X50</f>
        <v>2999.7072965596617</v>
      </c>
      <c r="AA50" s="126"/>
      <c r="AB50" s="124">
        <v>0.13</v>
      </c>
      <c r="AC50" s="293"/>
      <c r="AD50" s="294">
        <f>AD49*AB50</f>
        <v>2492.4134065439434</v>
      </c>
      <c r="AE50" s="126"/>
      <c r="AF50" s="127">
        <f>AD50-Z50</f>
        <v>-507.29389001571826</v>
      </c>
      <c r="AG50" s="129">
        <f>IF((Z50)=0,"",(AF50/Z50))</f>
        <v>-0.16911446346699535</v>
      </c>
      <c r="AI50" s="127">
        <f t="shared" si="53"/>
        <v>-162.16496859144399</v>
      </c>
      <c r="AJ50" s="129">
        <f t="shared" si="54"/>
        <v>-6.5063431357604076E-2</v>
      </c>
      <c r="AL50" s="124">
        <v>0.13</v>
      </c>
      <c r="AM50" s="293"/>
      <c r="AN50" s="294">
        <f>AN49*AL50</f>
        <v>2553.3974465439433</v>
      </c>
      <c r="AO50" s="126"/>
      <c r="AP50" s="127">
        <f>AN50-AD50</f>
        <v>60.984039999999823</v>
      </c>
      <c r="AQ50" s="129">
        <f>IF((AD50)=0,"",(AP50/AD50))</f>
        <v>2.4467867104182431E-2</v>
      </c>
      <c r="AS50" s="127">
        <f t="shared" si="55"/>
        <v>-111.19456859144429</v>
      </c>
      <c r="AT50" s="129">
        <f t="shared" si="56"/>
        <v>-4.3547693188910955E-2</v>
      </c>
      <c r="AY50" s="124">
        <v>0.13</v>
      </c>
      <c r="AZ50" s="293"/>
      <c r="BA50" s="294">
        <v>2654.5783751353874</v>
      </c>
      <c r="BC50" s="124">
        <v>0.13</v>
      </c>
      <c r="BD50" s="293"/>
      <c r="BE50" s="294">
        <v>2664.5920151353876</v>
      </c>
    </row>
    <row r="51" spans="2:57" ht="13.5" thickBot="1">
      <c r="B51" s="130" t="s">
        <v>67</v>
      </c>
      <c r="C51" s="109"/>
      <c r="D51" s="109"/>
      <c r="E51" s="109"/>
      <c r="F51" s="131"/>
      <c r="G51" s="286"/>
      <c r="H51" s="292">
        <f>H49+H50</f>
        <v>21716.736856000003</v>
      </c>
      <c r="I51" s="123"/>
      <c r="J51" s="123"/>
      <c r="K51" s="293"/>
      <c r="L51" s="294">
        <f>L49+L50</f>
        <v>21716.736856000003</v>
      </c>
      <c r="M51" s="126"/>
      <c r="N51" s="127">
        <f t="shared" si="22"/>
        <v>0</v>
      </c>
      <c r="O51" s="128">
        <f t="shared" si="23"/>
        <v>0</v>
      </c>
      <c r="Q51" s="123"/>
      <c r="R51" s="293"/>
      <c r="S51" s="294">
        <f>S49+S50</f>
        <v>32448.67263584488</v>
      </c>
      <c r="T51" s="126"/>
      <c r="U51" s="127">
        <f>S51-L51</f>
        <v>10731.935779844876</v>
      </c>
      <c r="V51" s="128">
        <f>IF((L51)=0,"",(U51/L51))</f>
        <v>0.49417810101980431</v>
      </c>
      <c r="X51" s="123"/>
      <c r="Y51" s="293"/>
      <c r="Z51" s="295">
        <f>Z49+Z50</f>
        <v>26074.378808557056</v>
      </c>
      <c r="AA51" s="126"/>
      <c r="AB51" s="123"/>
      <c r="AC51" s="293"/>
      <c r="AD51" s="294">
        <f>AD49+AD50</f>
        <v>21664.824226112738</v>
      </c>
      <c r="AE51" s="126"/>
      <c r="AF51" s="127">
        <f>AD51-Z51</f>
        <v>-4409.5545824443179</v>
      </c>
      <c r="AG51" s="129">
        <f>IF((Z51)=0,"",(AF51/Z51))</f>
        <v>-0.16911446346699527</v>
      </c>
      <c r="AI51" s="127">
        <f t="shared" si="53"/>
        <v>-1409.5878039102463</v>
      </c>
      <c r="AJ51" s="129">
        <f t="shared" si="54"/>
        <v>-6.5063431357604187E-2</v>
      </c>
      <c r="AL51" s="123"/>
      <c r="AM51" s="293"/>
      <c r="AN51" s="294">
        <f>AN49+AN50</f>
        <v>22194.916266112738</v>
      </c>
      <c r="AO51" s="126"/>
      <c r="AP51" s="296">
        <f>AN51-AD51</f>
        <v>530.09203999999954</v>
      </c>
      <c r="AQ51" s="129">
        <f>IF((AD51)=0,"",(AP51/AD51))</f>
        <v>2.4467867104182483E-2</v>
      </c>
      <c r="AS51" s="296">
        <f t="shared" si="55"/>
        <v>-966.53740391024257</v>
      </c>
      <c r="AT51" s="129">
        <f t="shared" si="56"/>
        <v>-4.3547693188910774E-2</v>
      </c>
      <c r="AY51" s="123"/>
      <c r="AZ51" s="293"/>
      <c r="BA51" s="294">
        <v>23074.412030022984</v>
      </c>
      <c r="BC51" s="123"/>
      <c r="BD51" s="293"/>
      <c r="BE51" s="294">
        <v>23161.45367002298</v>
      </c>
    </row>
    <row r="52" spans="2:57" ht="15.75" hidden="1" customHeight="1">
      <c r="B52" s="379" t="s">
        <v>68</v>
      </c>
      <c r="C52" s="379"/>
      <c r="D52" s="379"/>
      <c r="E52" s="109"/>
      <c r="F52" s="131"/>
      <c r="G52" s="286"/>
      <c r="H52" s="297">
        <f>ROUND(-H51*10%,2)</f>
        <v>-2171.67</v>
      </c>
      <c r="I52" s="123"/>
      <c r="J52" s="123"/>
      <c r="K52" s="293"/>
      <c r="L52" s="298">
        <f>ROUND(-L51*10%,2)</f>
        <v>-2171.67</v>
      </c>
      <c r="M52" s="126"/>
      <c r="N52" s="134">
        <f t="shared" si="22"/>
        <v>0</v>
      </c>
      <c r="O52" s="135">
        <f t="shared" si="23"/>
        <v>0</v>
      </c>
      <c r="Q52" s="123"/>
      <c r="R52" s="293"/>
      <c r="S52" s="298"/>
      <c r="T52" s="126"/>
      <c r="U52" s="134">
        <f>S52-L52</f>
        <v>2171.67</v>
      </c>
      <c r="V52" s="135">
        <f>IF((L52)=0,"",(U52/L52))</f>
        <v>-1</v>
      </c>
      <c r="X52" s="123"/>
      <c r="Y52" s="293"/>
      <c r="Z52" s="299"/>
      <c r="AA52" s="126"/>
      <c r="AB52" s="123"/>
      <c r="AC52" s="293"/>
      <c r="AD52" s="298"/>
      <c r="AE52" s="126"/>
      <c r="AF52" s="134">
        <f>AD52-Z52</f>
        <v>0</v>
      </c>
      <c r="AG52" s="136" t="str">
        <f>IF((Z52)=0,"",(AF52/Z52))</f>
        <v/>
      </c>
      <c r="AI52" s="134">
        <f t="shared" si="53"/>
        <v>0</v>
      </c>
      <c r="AJ52" s="136" t="str">
        <f t="shared" si="54"/>
        <v/>
      </c>
      <c r="AL52" s="123"/>
      <c r="AM52" s="293"/>
      <c r="AN52" s="298"/>
      <c r="AO52" s="126"/>
      <c r="AP52" s="134">
        <f>AN52-AD52</f>
        <v>0</v>
      </c>
      <c r="AQ52" s="136" t="str">
        <f>IF((AD52)=0,"",(AP52/AD52))</f>
        <v/>
      </c>
      <c r="AS52" s="134">
        <f t="shared" si="55"/>
        <v>0</v>
      </c>
      <c r="AT52" s="136" t="str">
        <f t="shared" si="56"/>
        <v/>
      </c>
      <c r="AY52" s="123"/>
      <c r="AZ52" s="293"/>
      <c r="BA52" s="298"/>
      <c r="BC52" s="123"/>
      <c r="BD52" s="293"/>
      <c r="BE52" s="298"/>
    </row>
    <row r="53" spans="2:57" ht="13.5" hidden="1" customHeight="1" thickBot="1">
      <c r="B53" s="380" t="s">
        <v>69</v>
      </c>
      <c r="C53" s="380"/>
      <c r="D53" s="380"/>
      <c r="E53" s="137"/>
      <c r="F53" s="138"/>
      <c r="G53" s="300"/>
      <c r="H53" s="301">
        <f>H51+H52</f>
        <v>19545.066856000005</v>
      </c>
      <c r="I53" s="141"/>
      <c r="J53" s="141"/>
      <c r="K53" s="302"/>
      <c r="L53" s="303">
        <f>L51+L52</f>
        <v>19545.066856000005</v>
      </c>
      <c r="M53" s="143"/>
      <c r="N53" s="144">
        <f t="shared" si="22"/>
        <v>0</v>
      </c>
      <c r="O53" s="145">
        <f t="shared" si="23"/>
        <v>0</v>
      </c>
      <c r="Q53" s="141"/>
      <c r="R53" s="302"/>
      <c r="S53" s="303">
        <f>S51+S52</f>
        <v>32448.67263584488</v>
      </c>
      <c r="T53" s="143"/>
      <c r="U53" s="144">
        <f>S53-L53</f>
        <v>12903.605779844875</v>
      </c>
      <c r="V53" s="145">
        <f>IF((L53)=0,"",(U53/L53))</f>
        <v>0.66019757695961456</v>
      </c>
      <c r="X53" s="141"/>
      <c r="Y53" s="302"/>
      <c r="Z53" s="304">
        <f>Z51+Z52</f>
        <v>26074.378808557056</v>
      </c>
      <c r="AA53" s="143"/>
      <c r="AB53" s="141"/>
      <c r="AC53" s="302"/>
      <c r="AD53" s="303">
        <f>AD51+AD52</f>
        <v>21664.824226112738</v>
      </c>
      <c r="AE53" s="143"/>
      <c r="AF53" s="144">
        <f>AD53-Z53</f>
        <v>-4409.5545824443179</v>
      </c>
      <c r="AG53" s="146">
        <f>IF((Z53)=0,"",(AF53/Z53))</f>
        <v>-0.16911446346699527</v>
      </c>
      <c r="AI53" s="144">
        <f t="shared" si="53"/>
        <v>-1409.5878039102463</v>
      </c>
      <c r="AJ53" s="146">
        <f t="shared" si="54"/>
        <v>-6.5063431357604187E-2</v>
      </c>
      <c r="AL53" s="141"/>
      <c r="AM53" s="302"/>
      <c r="AN53" s="303">
        <f>AN51+AN52</f>
        <v>22194.916266112738</v>
      </c>
      <c r="AO53" s="143"/>
      <c r="AP53" s="305">
        <f>AN53-AD53</f>
        <v>530.09203999999954</v>
      </c>
      <c r="AQ53" s="146">
        <f>IF((AD53)=0,"",(AP53/AD53))</f>
        <v>2.4467867104182483E-2</v>
      </c>
      <c r="AS53" s="305">
        <f t="shared" si="55"/>
        <v>-966.53740391024257</v>
      </c>
      <c r="AT53" s="146">
        <f t="shared" si="56"/>
        <v>-4.3547693188910774E-2</v>
      </c>
      <c r="AY53" s="141"/>
      <c r="AZ53" s="302"/>
      <c r="BA53" s="303">
        <v>23074.412030022984</v>
      </c>
      <c r="BC53" s="141"/>
      <c r="BD53" s="302"/>
      <c r="BE53" s="303">
        <v>23161.45367002298</v>
      </c>
    </row>
    <row r="54" spans="2:57" s="154" customFormat="1" ht="8.25" hidden="1" customHeight="1" thickBot="1">
      <c r="B54" s="147"/>
      <c r="C54" s="148"/>
      <c r="D54" s="149"/>
      <c r="E54" s="148"/>
      <c r="F54" s="100"/>
      <c r="G54" s="306"/>
      <c r="H54" s="283"/>
      <c r="I54" s="151"/>
      <c r="J54" s="100"/>
      <c r="K54" s="307"/>
      <c r="L54" s="283"/>
      <c r="M54" s="151"/>
      <c r="N54" s="153"/>
      <c r="O54" s="106"/>
      <c r="Q54" s="100"/>
      <c r="R54" s="307"/>
      <c r="S54" s="102"/>
      <c r="T54" s="151"/>
      <c r="U54" s="153"/>
      <c r="V54" s="106"/>
      <c r="X54" s="100"/>
      <c r="Y54" s="307"/>
      <c r="Z54" s="308"/>
      <c r="AA54" s="151"/>
      <c r="AB54" s="100"/>
      <c r="AC54" s="307"/>
      <c r="AD54" s="102"/>
      <c r="AE54" s="151"/>
      <c r="AF54" s="153"/>
      <c r="AG54" s="107"/>
      <c r="AI54" s="153"/>
      <c r="AJ54" s="107"/>
      <c r="AL54" s="100"/>
      <c r="AM54" s="307"/>
      <c r="AN54" s="102"/>
      <c r="AO54" s="151"/>
      <c r="AP54" s="153"/>
      <c r="AQ54" s="107"/>
      <c r="AS54" s="153"/>
      <c r="AT54" s="107"/>
      <c r="AY54" s="100"/>
      <c r="AZ54" s="307"/>
      <c r="BA54" s="102"/>
      <c r="BC54" s="100"/>
      <c r="BD54" s="307"/>
      <c r="BE54" s="102"/>
    </row>
    <row r="55" spans="2:57" s="154" customFormat="1" ht="13.5" hidden="1" thickBot="1">
      <c r="B55" s="155" t="s">
        <v>70</v>
      </c>
      <c r="C55" s="156"/>
      <c r="D55" s="156"/>
      <c r="E55" s="156"/>
      <c r="F55" s="157"/>
      <c r="G55" s="309"/>
      <c r="H55" s="310">
        <f>SUM(H46:H47,H37,H38:H42)</f>
        <v>19845.551200000002</v>
      </c>
      <c r="I55" s="160"/>
      <c r="J55" s="161"/>
      <c r="K55" s="311"/>
      <c r="L55" s="310">
        <f>SUM(L46:L47,L37,L38:L42)</f>
        <v>19845.551200000002</v>
      </c>
      <c r="M55" s="162"/>
      <c r="N55" s="163">
        <f t="shared" ref="N55:N59" si="57">L55-H55</f>
        <v>0</v>
      </c>
      <c r="O55" s="117">
        <f t="shared" ref="O55:O59" si="58">IF((H55)=0,"",(N55/H55))</f>
        <v>0</v>
      </c>
      <c r="Q55" s="161"/>
      <c r="R55" s="311"/>
      <c r="S55" s="159">
        <f>SUM(S46:S47,S37,S38:S42)</f>
        <v>29342.839500747679</v>
      </c>
      <c r="T55" s="162"/>
      <c r="U55" s="163">
        <f>S55-L55</f>
        <v>9497.2883007476776</v>
      </c>
      <c r="V55" s="117">
        <f>IF((L55)=0,"",(U55/L55))</f>
        <v>0.47856006643683835</v>
      </c>
      <c r="X55" s="161"/>
      <c r="Y55" s="311"/>
      <c r="Z55" s="163">
        <f>SUM(Z46:Z47,Z37,Z38:Z42)</f>
        <v>20988.671511997396</v>
      </c>
      <c r="AA55" s="312"/>
      <c r="AB55" s="161"/>
      <c r="AC55" s="311"/>
      <c r="AD55" s="159">
        <f>SUM(AD46:AD47,AD37,AD38:AD42)</f>
        <v>19040.810819568793</v>
      </c>
      <c r="AE55" s="162"/>
      <c r="AF55" s="163">
        <f>AD55-Z55</f>
        <v>-1947.8606924286032</v>
      </c>
      <c r="AG55" s="118">
        <f>IF((Z55)=0,"",(AF55/Z55))</f>
        <v>-9.2805335073979353E-2</v>
      </c>
      <c r="AI55" s="163">
        <f>AG55-AC55</f>
        <v>-9.2805335073979353E-2</v>
      </c>
      <c r="AJ55" s="118" t="str">
        <f>IF((AC55)=0,"",(AI55/AC55))</f>
        <v/>
      </c>
      <c r="AL55" s="161"/>
      <c r="AM55" s="311"/>
      <c r="AN55" s="159">
        <f>SUM(AN46:AN47,AN37,AN38:AN42)</f>
        <v>19509.918819568793</v>
      </c>
      <c r="AO55" s="162"/>
      <c r="AP55" s="163">
        <f>AN55-AD55</f>
        <v>469.10800000000017</v>
      </c>
      <c r="AQ55" s="118">
        <f>IF((AD55)=0,"",(AP55/AD55))</f>
        <v>2.4636976042946884E-2</v>
      </c>
      <c r="AS55" s="163">
        <f>AQ55-AG55</f>
        <v>0.11744231111692624</v>
      </c>
      <c r="AT55" s="118">
        <f>IF((AG55)=0,"",(AS55/AG55))</f>
        <v>-1.265469393794092</v>
      </c>
      <c r="AY55" s="161"/>
      <c r="AZ55" s="311"/>
      <c r="BA55" s="159">
        <v>21047.033654887593</v>
      </c>
      <c r="BC55" s="161"/>
      <c r="BD55" s="311"/>
      <c r="BE55" s="159">
        <v>21124.061654887595</v>
      </c>
    </row>
    <row r="56" spans="2:57" s="154" customFormat="1" ht="13.5" hidden="1" thickBot="1">
      <c r="B56" s="164" t="s">
        <v>66</v>
      </c>
      <c r="C56" s="156"/>
      <c r="D56" s="156"/>
      <c r="E56" s="156"/>
      <c r="F56" s="165">
        <v>0.13</v>
      </c>
      <c r="G56" s="309"/>
      <c r="H56" s="313">
        <f>H55*F56</f>
        <v>2579.9216560000004</v>
      </c>
      <c r="I56" s="167"/>
      <c r="J56" s="168">
        <v>0.13</v>
      </c>
      <c r="K56" s="314"/>
      <c r="L56" s="315">
        <f>L55*J56</f>
        <v>2579.9216560000004</v>
      </c>
      <c r="M56" s="171"/>
      <c r="N56" s="172">
        <f t="shared" si="57"/>
        <v>0</v>
      </c>
      <c r="O56" s="128">
        <f t="shared" si="58"/>
        <v>0</v>
      </c>
      <c r="Q56" s="168">
        <v>0.13</v>
      </c>
      <c r="R56" s="314"/>
      <c r="S56" s="170">
        <f>S55*Q56</f>
        <v>3814.5691350971983</v>
      </c>
      <c r="T56" s="171"/>
      <c r="U56" s="172">
        <f>S56-L56</f>
        <v>1234.6474790971979</v>
      </c>
      <c r="V56" s="128">
        <f>IF((L56)=0,"",(U56/L56))</f>
        <v>0.47856006643683824</v>
      </c>
      <c r="X56" s="168">
        <v>0.13</v>
      </c>
      <c r="Y56" s="314"/>
      <c r="Z56" s="172">
        <f>Z55*X56</f>
        <v>2728.5272965596614</v>
      </c>
      <c r="AA56" s="171"/>
      <c r="AB56" s="168">
        <v>0.13</v>
      </c>
      <c r="AC56" s="314"/>
      <c r="AD56" s="170">
        <f>AD55*AB56</f>
        <v>2475.3054065439433</v>
      </c>
      <c r="AE56" s="171"/>
      <c r="AF56" s="172">
        <f>AD56-Z56</f>
        <v>-253.22189001571815</v>
      </c>
      <c r="AG56" s="129">
        <f>IF((Z56)=0,"",(AF56/Z56))</f>
        <v>-9.2805335073979256E-2</v>
      </c>
      <c r="AI56" s="172">
        <f>AG56-AC56</f>
        <v>-9.2805335073979256E-2</v>
      </c>
      <c r="AJ56" s="129" t="str">
        <f>IF((AC56)=0,"",(AI56/AC56))</f>
        <v/>
      </c>
      <c r="AL56" s="168">
        <v>0.13</v>
      </c>
      <c r="AM56" s="314"/>
      <c r="AN56" s="170">
        <f>AN55*AL56</f>
        <v>2536.2894465439431</v>
      </c>
      <c r="AO56" s="171"/>
      <c r="AP56" s="172">
        <f>AN56-AD56</f>
        <v>60.984039999999823</v>
      </c>
      <c r="AQ56" s="129">
        <f>IF((AD56)=0,"",(AP56/AD56))</f>
        <v>2.46369760429468E-2</v>
      </c>
      <c r="AS56" s="172">
        <f>AQ56-AG56</f>
        <v>0.11744231111692606</v>
      </c>
      <c r="AT56" s="129">
        <f>IF((AG56)=0,"",(AS56/AG56))</f>
        <v>-1.2654693937940915</v>
      </c>
      <c r="AY56" s="168">
        <v>0.13</v>
      </c>
      <c r="AZ56" s="314"/>
      <c r="BA56" s="170">
        <v>2736.114375135387</v>
      </c>
      <c r="BC56" s="168">
        <v>0.13</v>
      </c>
      <c r="BD56" s="314"/>
      <c r="BE56" s="170">
        <v>2746.1280151353876</v>
      </c>
    </row>
    <row r="57" spans="2:57" s="154" customFormat="1" ht="13.5" hidden="1" thickBot="1">
      <c r="B57" s="173" t="s">
        <v>67</v>
      </c>
      <c r="C57" s="156"/>
      <c r="D57" s="156"/>
      <c r="E57" s="156"/>
      <c r="F57" s="174"/>
      <c r="G57" s="309"/>
      <c r="H57" s="313">
        <f>H55+H56</f>
        <v>22425.472856</v>
      </c>
      <c r="I57" s="167"/>
      <c r="J57" s="167"/>
      <c r="K57" s="314"/>
      <c r="L57" s="315">
        <f>L55+L56</f>
        <v>22425.472856</v>
      </c>
      <c r="M57" s="171"/>
      <c r="N57" s="172">
        <f t="shared" si="57"/>
        <v>0</v>
      </c>
      <c r="O57" s="128">
        <f t="shared" si="58"/>
        <v>0</v>
      </c>
      <c r="Q57" s="167"/>
      <c r="R57" s="314"/>
      <c r="S57" s="170">
        <f>S55+S56</f>
        <v>33157.408635844877</v>
      </c>
      <c r="T57" s="171"/>
      <c r="U57" s="172">
        <f>S57-L57</f>
        <v>10731.935779844876</v>
      </c>
      <c r="V57" s="128">
        <f>IF((L57)=0,"",(U57/L57))</f>
        <v>0.4785600664368384</v>
      </c>
      <c r="X57" s="167"/>
      <c r="Y57" s="314"/>
      <c r="Z57" s="172">
        <f>Z55+Z56</f>
        <v>23717.198808557056</v>
      </c>
      <c r="AA57" s="171"/>
      <c r="AB57" s="167"/>
      <c r="AC57" s="314"/>
      <c r="AD57" s="170">
        <f>AD55+AD56</f>
        <v>21516.116226112736</v>
      </c>
      <c r="AE57" s="171"/>
      <c r="AF57" s="172">
        <f>AD57-Z57</f>
        <v>-2201.08258244432</v>
      </c>
      <c r="AG57" s="129">
        <f>IF((Z57)=0,"",(AF57/Z57))</f>
        <v>-9.2805335073979298E-2</v>
      </c>
      <c r="AI57" s="172">
        <f>AG57-AC57</f>
        <v>-9.2805335073979298E-2</v>
      </c>
      <c r="AJ57" s="129" t="str">
        <f>IF((AC57)=0,"",(AI57/AC57))</f>
        <v/>
      </c>
      <c r="AL57" s="167"/>
      <c r="AM57" s="314"/>
      <c r="AN57" s="170">
        <f>AN55+AN56</f>
        <v>22046.208266112735</v>
      </c>
      <c r="AO57" s="171"/>
      <c r="AP57" s="172">
        <f>AN57-AD57</f>
        <v>530.09203999999954</v>
      </c>
      <c r="AQ57" s="129">
        <f>IF((AD57)=0,"",(AP57/AD57))</f>
        <v>2.4636976042946852E-2</v>
      </c>
      <c r="AS57" s="172">
        <f>AQ57-AG57</f>
        <v>0.11744231111692616</v>
      </c>
      <c r="AT57" s="129">
        <f>IF((AG57)=0,"",(AS57/AG57))</f>
        <v>-1.265469393794092</v>
      </c>
      <c r="AY57" s="167"/>
      <c r="AZ57" s="314"/>
      <c r="BA57" s="170">
        <v>23783.148030022981</v>
      </c>
      <c r="BC57" s="167"/>
      <c r="BD57" s="314"/>
      <c r="BE57" s="170">
        <v>23870.189670022985</v>
      </c>
    </row>
    <row r="58" spans="2:57" s="154" customFormat="1" ht="15.75" hidden="1" customHeight="1">
      <c r="B58" s="381" t="s">
        <v>68</v>
      </c>
      <c r="C58" s="381"/>
      <c r="D58" s="381"/>
      <c r="E58" s="156"/>
      <c r="F58" s="174"/>
      <c r="G58" s="309"/>
      <c r="H58" s="316">
        <f>ROUND(-H57*10%,2)</f>
        <v>-2242.5500000000002</v>
      </c>
      <c r="I58" s="167"/>
      <c r="J58" s="167"/>
      <c r="K58" s="314"/>
      <c r="L58" s="317">
        <f>ROUND(-L57*10%,2)</f>
        <v>-2242.5500000000002</v>
      </c>
      <c r="M58" s="171"/>
      <c r="N58" s="178">
        <f t="shared" si="57"/>
        <v>0</v>
      </c>
      <c r="O58" s="135">
        <f t="shared" si="58"/>
        <v>0</v>
      </c>
      <c r="Q58" s="167"/>
      <c r="R58" s="314"/>
      <c r="S58" s="177">
        <f>ROUND(-S57*10%,2)</f>
        <v>-3315.74</v>
      </c>
      <c r="T58" s="171"/>
      <c r="U58" s="178">
        <f>S58-L58</f>
        <v>-1073.1899999999996</v>
      </c>
      <c r="V58" s="135">
        <f>IF((L58)=0,"",(U58/L58))</f>
        <v>0.47855789168580387</v>
      </c>
      <c r="X58" s="167"/>
      <c r="Y58" s="314"/>
      <c r="Z58" s="178">
        <f>ROUND(-Z57*10%,2)</f>
        <v>-2371.7199999999998</v>
      </c>
      <c r="AA58" s="171"/>
      <c r="AB58" s="167"/>
      <c r="AC58" s="314"/>
      <c r="AD58" s="177">
        <f>ROUND(-AD57*10%,2)</f>
        <v>-2151.61</v>
      </c>
      <c r="AE58" s="171"/>
      <c r="AF58" s="178">
        <f>AD58-Z58</f>
        <v>220.10999999999967</v>
      </c>
      <c r="AG58" s="136">
        <f>IF((Z58)=0,"",(AF58/Z58))</f>
        <v>-9.2806064796856158E-2</v>
      </c>
      <c r="AI58" s="178">
        <f>AG58-AC58</f>
        <v>-9.2806064796856158E-2</v>
      </c>
      <c r="AJ58" s="136" t="str">
        <f>IF((AC58)=0,"",(AI58/AC58))</f>
        <v/>
      </c>
      <c r="AL58" s="167"/>
      <c r="AM58" s="314"/>
      <c r="AN58" s="177">
        <f>ROUND(-AN57*10%,2)</f>
        <v>-2204.62</v>
      </c>
      <c r="AO58" s="171"/>
      <c r="AP58" s="178">
        <f>AN58-AD58</f>
        <v>-53.009999999999764</v>
      </c>
      <c r="AQ58" s="136">
        <f>IF((AD58)=0,"",(AP58/AD58))</f>
        <v>2.4637364578152993E-2</v>
      </c>
      <c r="AS58" s="178">
        <f>AQ58-AG58</f>
        <v>0.11744342937500915</v>
      </c>
      <c r="AT58" s="136">
        <f>IF((AG58)=0,"",(AS58/AG58))</f>
        <v>-1.2654714929685025</v>
      </c>
      <c r="AY58" s="167"/>
      <c r="AZ58" s="314"/>
      <c r="BA58" s="177">
        <v>-2378.31</v>
      </c>
      <c r="BC58" s="167"/>
      <c r="BD58" s="314"/>
      <c r="BE58" s="177">
        <v>-2387.02</v>
      </c>
    </row>
    <row r="59" spans="2:57" s="154" customFormat="1" ht="13.5" hidden="1" customHeight="1" thickBot="1">
      <c r="B59" s="385" t="s">
        <v>71</v>
      </c>
      <c r="C59" s="385"/>
      <c r="D59" s="385"/>
      <c r="E59" s="179"/>
      <c r="F59" s="180"/>
      <c r="G59" s="318"/>
      <c r="H59" s="319">
        <f>SUM(H57:H58)</f>
        <v>20182.922856000001</v>
      </c>
      <c r="I59" s="183"/>
      <c r="J59" s="183"/>
      <c r="K59" s="320"/>
      <c r="L59" s="321">
        <f>SUM(L57:L58)</f>
        <v>20182.922856000001</v>
      </c>
      <c r="M59" s="185"/>
      <c r="N59" s="186">
        <f t="shared" si="57"/>
        <v>0</v>
      </c>
      <c r="O59" s="187">
        <f t="shared" si="58"/>
        <v>0</v>
      </c>
      <c r="Q59" s="183"/>
      <c r="R59" s="320"/>
      <c r="S59" s="184">
        <f>SUM(S57:S58)</f>
        <v>29841.668635844879</v>
      </c>
      <c r="T59" s="185"/>
      <c r="U59" s="186">
        <f>S59-L59</f>
        <v>9658.7457798448777</v>
      </c>
      <c r="V59" s="187">
        <f>IF((L59)=0,"",(U59/L59))</f>
        <v>0.47856030807616723</v>
      </c>
      <c r="X59" s="183"/>
      <c r="Y59" s="320"/>
      <c r="Z59" s="186">
        <f>SUM(Z57:Z58)</f>
        <v>21345.478808557054</v>
      </c>
      <c r="AA59" s="185"/>
      <c r="AB59" s="183"/>
      <c r="AC59" s="320"/>
      <c r="AD59" s="184">
        <f>SUM(AD57:AD58)</f>
        <v>19364.506226112735</v>
      </c>
      <c r="AE59" s="185"/>
      <c r="AF59" s="186">
        <f>AD59-Z59</f>
        <v>-1980.9725824443194</v>
      </c>
      <c r="AG59" s="188">
        <f>IF((Z59)=0,"",(AF59/Z59))</f>
        <v>-9.2805253993655079E-2</v>
      </c>
      <c r="AI59" s="186">
        <f>AG59-AC59</f>
        <v>-9.2805253993655079E-2</v>
      </c>
      <c r="AJ59" s="188" t="str">
        <f>IF((AC59)=0,"",(AI59/AC59))</f>
        <v/>
      </c>
      <c r="AL59" s="183"/>
      <c r="AM59" s="320"/>
      <c r="AN59" s="184">
        <f>SUM(AN57:AN58)</f>
        <v>19841.588266112736</v>
      </c>
      <c r="AO59" s="185"/>
      <c r="AP59" s="186">
        <f>AN59-AD59</f>
        <v>477.08204000000114</v>
      </c>
      <c r="AQ59" s="188">
        <f>IF((AD59)=0,"",(AP59/AD59))</f>
        <v>2.4636932872404638E-2</v>
      </c>
      <c r="AS59" s="186">
        <f>AQ59-AG59</f>
        <v>0.11744218686605971</v>
      </c>
      <c r="AT59" s="188">
        <f>IF((AG59)=0,"",(AS59/AG59))</f>
        <v>-1.2654691605508566</v>
      </c>
      <c r="AY59" s="183"/>
      <c r="AZ59" s="320"/>
      <c r="BA59" s="184">
        <v>21404.83803002298</v>
      </c>
      <c r="BC59" s="183"/>
      <c r="BD59" s="320"/>
      <c r="BE59" s="184">
        <v>21483.169670022984</v>
      </c>
    </row>
    <row r="60" spans="2:57" s="154" customFormat="1" ht="8.25" customHeight="1" thickBot="1">
      <c r="B60" s="147"/>
      <c r="C60" s="148"/>
      <c r="D60" s="149"/>
      <c r="E60" s="148"/>
      <c r="F60" s="189"/>
      <c r="G60" s="322"/>
      <c r="H60" s="323"/>
      <c r="I60" s="192"/>
      <c r="J60" s="189"/>
      <c r="K60" s="306"/>
      <c r="L60" s="324"/>
      <c r="M60" s="151"/>
      <c r="N60" s="194"/>
      <c r="O60" s="106"/>
      <c r="Q60" s="189"/>
      <c r="R60" s="306"/>
      <c r="S60" s="193"/>
      <c r="T60" s="151"/>
      <c r="U60" s="194"/>
      <c r="V60" s="106"/>
      <c r="X60" s="189"/>
      <c r="Y60" s="306"/>
      <c r="Z60" s="325"/>
      <c r="AA60" s="151"/>
      <c r="AB60" s="189"/>
      <c r="AC60" s="306"/>
      <c r="AD60" s="193"/>
      <c r="AE60" s="151"/>
      <c r="AF60" s="194"/>
      <c r="AG60" s="107"/>
      <c r="AI60" s="194"/>
      <c r="AJ60" s="107"/>
      <c r="AL60" s="189"/>
      <c r="AM60" s="306"/>
      <c r="AN60" s="193"/>
      <c r="AO60" s="151"/>
      <c r="AP60" s="194"/>
      <c r="AQ60" s="107"/>
      <c r="AS60" s="194"/>
      <c r="AT60" s="107"/>
      <c r="AY60" s="189"/>
      <c r="AZ60" s="306"/>
      <c r="BA60" s="193"/>
      <c r="BC60" s="189"/>
      <c r="BD60" s="306"/>
      <c r="BE60" s="193"/>
    </row>
    <row r="61" spans="2:57" ht="10.5" customHeight="1">
      <c r="G61" s="248"/>
      <c r="H61" s="254"/>
      <c r="K61" s="248"/>
      <c r="S61" s="195"/>
      <c r="Z61" s="195"/>
      <c r="AD61" s="195"/>
      <c r="AG61" s="196"/>
      <c r="AJ61" s="196"/>
      <c r="AN61" s="195"/>
      <c r="AQ61" s="196"/>
      <c r="AT61" s="196"/>
      <c r="BA61" s="195"/>
      <c r="BE61" s="195"/>
    </row>
    <row r="62" spans="2:57">
      <c r="B62" s="25" t="s">
        <v>72</v>
      </c>
      <c r="F62" s="197">
        <v>4.2999999999999997E-2</v>
      </c>
      <c r="G62" s="248"/>
      <c r="H62" s="254"/>
      <c r="J62" s="197">
        <f>F62</f>
        <v>4.2999999999999997E-2</v>
      </c>
      <c r="K62" s="248"/>
      <c r="Q62" s="197">
        <v>4.8648832098523664E-2</v>
      </c>
      <c r="X62" s="197">
        <f>$Q62</f>
        <v>4.8648832098523664E-2</v>
      </c>
      <c r="AB62" s="197">
        <v>3.5900000000000001E-2</v>
      </c>
      <c r="AG62" s="196"/>
      <c r="AJ62" s="196"/>
      <c r="AL62" s="197">
        <f>AB62</f>
        <v>3.5900000000000001E-2</v>
      </c>
      <c r="AQ62" s="196"/>
      <c r="AT62" s="196"/>
      <c r="AY62" s="197">
        <v>4.8648832098523664E-2</v>
      </c>
      <c r="BC62" s="197">
        <v>4.8648832098523664E-2</v>
      </c>
    </row>
    <row r="63" spans="2:57" s="15" customFormat="1">
      <c r="B63" s="326"/>
      <c r="F63" s="203"/>
      <c r="G63" s="327"/>
      <c r="H63" s="328"/>
      <c r="J63" s="203"/>
      <c r="K63" s="327"/>
      <c r="L63" s="328"/>
      <c r="Q63" s="203"/>
      <c r="R63" s="327"/>
      <c r="X63" s="203"/>
      <c r="Y63" s="327"/>
      <c r="Z63" s="328"/>
      <c r="AB63" s="203"/>
      <c r="AC63" s="327"/>
      <c r="AD63" s="328"/>
      <c r="AG63" s="205"/>
      <c r="AJ63" s="205"/>
      <c r="AL63" s="203"/>
      <c r="AM63" s="327"/>
      <c r="AN63" s="328"/>
      <c r="AQ63" s="205"/>
      <c r="AT63" s="205"/>
      <c r="AY63" s="203"/>
      <c r="AZ63" s="327"/>
      <c r="BA63" s="328"/>
      <c r="BC63" s="203"/>
      <c r="BD63" s="327"/>
      <c r="BE63" s="328"/>
    </row>
    <row r="64" spans="2:57" s="15" customFormat="1">
      <c r="B64" s="202" t="s">
        <v>74</v>
      </c>
      <c r="F64" s="203"/>
      <c r="G64" s="327"/>
      <c r="H64" s="328"/>
      <c r="J64" s="203"/>
      <c r="K64" s="327"/>
      <c r="L64" s="328"/>
      <c r="Q64" s="203"/>
      <c r="R64" s="327"/>
      <c r="S64" s="328"/>
      <c r="X64" s="203"/>
      <c r="Y64" s="327"/>
      <c r="Z64" s="328"/>
      <c r="AB64" s="203"/>
      <c r="AC64" s="327"/>
      <c r="AD64" s="328"/>
      <c r="AG64" s="205"/>
      <c r="AJ64" s="205"/>
      <c r="AL64" s="203"/>
      <c r="AM64" s="327"/>
      <c r="AN64" s="328"/>
      <c r="AQ64" s="205"/>
      <c r="AT64" s="205"/>
      <c r="AY64" s="203"/>
      <c r="AZ64" s="327"/>
      <c r="BA64" s="328"/>
      <c r="BC64" s="203"/>
      <c r="BD64" s="327"/>
      <c r="BE64" s="328"/>
    </row>
    <row r="65" spans="1:57" s="35" customFormat="1">
      <c r="B65" s="35" t="s">
        <v>35</v>
      </c>
      <c r="D65" s="36" t="s">
        <v>36</v>
      </c>
      <c r="E65" s="37"/>
      <c r="F65" s="329">
        <f>F23</f>
        <v>43.13</v>
      </c>
      <c r="G65" s="330">
        <f>G23</f>
        <v>1</v>
      </c>
      <c r="H65" s="331">
        <f>G65*F65</f>
        <v>43.13</v>
      </c>
      <c r="J65" s="329">
        <f>J23</f>
        <v>43.13</v>
      </c>
      <c r="K65" s="330">
        <f>K23</f>
        <v>1</v>
      </c>
      <c r="L65" s="331">
        <f>K65*J65</f>
        <v>43.13</v>
      </c>
      <c r="N65" s="209">
        <f>L65-H65</f>
        <v>0</v>
      </c>
      <c r="O65" s="210">
        <f>IF((H65)=0,"",(N65/H65))</f>
        <v>0</v>
      </c>
      <c r="Q65" s="329">
        <f>Q23</f>
        <v>52.2</v>
      </c>
      <c r="R65" s="330">
        <f>R23</f>
        <v>1</v>
      </c>
      <c r="S65" s="331">
        <f>R65*Q65</f>
        <v>52.2</v>
      </c>
      <c r="U65" s="209">
        <f>S65-L65</f>
        <v>9.07</v>
      </c>
      <c r="V65" s="210">
        <f>IF((L65)=0,"",(U65/L65))</f>
        <v>0.21029445861349408</v>
      </c>
      <c r="X65" s="329">
        <f>X23</f>
        <v>53.33</v>
      </c>
      <c r="Y65" s="330">
        <f>Y23</f>
        <v>1</v>
      </c>
      <c r="Z65" s="331">
        <f>Y65*X65</f>
        <v>53.33</v>
      </c>
      <c r="AB65" s="329">
        <f>AB23</f>
        <v>55.28</v>
      </c>
      <c r="AC65" s="330">
        <f>AC23</f>
        <v>1</v>
      </c>
      <c r="AD65" s="331">
        <f>AC65*AB65</f>
        <v>55.28</v>
      </c>
      <c r="AF65" s="209">
        <f>AD65-Z65</f>
        <v>1.9500000000000028</v>
      </c>
      <c r="AG65" s="212">
        <f>IF((Z65)=0,"",(AF65/Z65))</f>
        <v>3.6564785299081248E-2</v>
      </c>
      <c r="AI65" s="209">
        <f t="shared" ref="AI65:AI67" si="59">AD65-BA65</f>
        <v>-1.1499999999999986</v>
      </c>
      <c r="AJ65" s="212">
        <f t="shared" ref="AJ65:AJ67" si="60">IF((AD65)=0,"",(AI65/AD65))</f>
        <v>-2.0803183791606342E-2</v>
      </c>
      <c r="AL65" s="329">
        <f>AL23</f>
        <v>57.54</v>
      </c>
      <c r="AM65" s="330">
        <f>AM23</f>
        <v>1</v>
      </c>
      <c r="AN65" s="331">
        <f>AM65*AL65</f>
        <v>57.54</v>
      </c>
      <c r="AP65" s="209">
        <f>AN65-AD65</f>
        <v>2.259999999999998</v>
      </c>
      <c r="AQ65" s="212">
        <f>IF((AD65)=0,"",(AP65/AD65))</f>
        <v>4.0882778581765519E-2</v>
      </c>
      <c r="AS65" s="209">
        <f t="shared" ref="AS65:AS67" si="61">AN65-BE65</f>
        <v>-0.75</v>
      </c>
      <c r="AT65" s="212">
        <f t="shared" ref="AT65:AT66" si="62">IF((AN65)=0,"",(AS65/AN65))</f>
        <v>-1.3034410844629822E-2</v>
      </c>
      <c r="AY65" s="329">
        <v>56.43</v>
      </c>
      <c r="AZ65" s="330">
        <v>1</v>
      </c>
      <c r="BA65" s="331">
        <v>56.43</v>
      </c>
      <c r="BC65" s="329">
        <v>58.29</v>
      </c>
      <c r="BD65" s="330">
        <v>1</v>
      </c>
      <c r="BE65" s="331">
        <v>58.29</v>
      </c>
    </row>
    <row r="66" spans="1:57" s="35" customFormat="1">
      <c r="B66" s="35" t="s">
        <v>40</v>
      </c>
      <c r="D66" s="36" t="s">
        <v>92</v>
      </c>
      <c r="E66" s="37"/>
      <c r="F66" s="213">
        <f>F25</f>
        <v>3.7097000000000002</v>
      </c>
      <c r="G66" s="332">
        <f>$D$20</f>
        <v>480</v>
      </c>
      <c r="H66" s="333">
        <f t="shared" ref="H66" si="63">G66*F66</f>
        <v>1780.6560000000002</v>
      </c>
      <c r="J66" s="213">
        <f>J25</f>
        <v>3.7097000000000002</v>
      </c>
      <c r="K66" s="332">
        <f>$D$20</f>
        <v>480</v>
      </c>
      <c r="L66" s="333">
        <f t="shared" ref="L66" si="64">K66*J66</f>
        <v>1780.6560000000002</v>
      </c>
      <c r="N66" s="216">
        <f t="shared" ref="N66" si="65">L66-H66</f>
        <v>0</v>
      </c>
      <c r="O66" s="217">
        <f>IF((H66)=0,"",(N66/H66))</f>
        <v>0</v>
      </c>
      <c r="Q66" s="213">
        <f>Q25</f>
        <v>4.4740000000000002</v>
      </c>
      <c r="R66" s="332">
        <f>$D$20</f>
        <v>480</v>
      </c>
      <c r="S66" s="333">
        <f t="shared" ref="S66" si="66">R66*Q66</f>
        <v>2147.52</v>
      </c>
      <c r="U66" s="216">
        <f>S66-L66</f>
        <v>366.86399999999981</v>
      </c>
      <c r="V66" s="217">
        <f>IF((L66)=0,"",(U66/L66))</f>
        <v>0.20602744157209466</v>
      </c>
      <c r="X66" s="213">
        <f>X25</f>
        <v>4.5690999999999997</v>
      </c>
      <c r="Y66" s="332">
        <f>$D$20</f>
        <v>480</v>
      </c>
      <c r="Z66" s="333">
        <f t="shared" ref="Z66" si="67">Y66*X66</f>
        <v>2193.1679999999997</v>
      </c>
      <c r="AB66" s="213">
        <f>AB25</f>
        <v>4.7329999999999997</v>
      </c>
      <c r="AC66" s="332">
        <f>$D$20</f>
        <v>480</v>
      </c>
      <c r="AD66" s="333">
        <f t="shared" ref="AD66" si="68">AC66*AB66</f>
        <v>2271.8399999999997</v>
      </c>
      <c r="AF66" s="216">
        <f>AD66-Z66</f>
        <v>78.672000000000025</v>
      </c>
      <c r="AG66" s="218">
        <f>IF((Z66)=0,"",(AF66/Z66))</f>
        <v>3.5871396992843245E-2</v>
      </c>
      <c r="AI66" s="216">
        <f t="shared" si="59"/>
        <v>-46.608000000000175</v>
      </c>
      <c r="AJ66" s="218">
        <f t="shared" si="60"/>
        <v>-2.0515529262624208E-2</v>
      </c>
      <c r="AL66" s="213">
        <f>AL25</f>
        <v>4.9233000000000002</v>
      </c>
      <c r="AM66" s="332">
        <f>$D$20</f>
        <v>480</v>
      </c>
      <c r="AN66" s="333">
        <f t="shared" ref="AN66" si="69">AM66*AL66</f>
        <v>2363.1840000000002</v>
      </c>
      <c r="AP66" s="216">
        <f>AN66-AD66</f>
        <v>91.344000000000506</v>
      </c>
      <c r="AQ66" s="218">
        <f>IF((AD66)=0,"",(AP66/AD66))</f>
        <v>4.0207056834988611E-2</v>
      </c>
      <c r="AS66" s="216">
        <f t="shared" si="61"/>
        <v>-30.431999999999789</v>
      </c>
      <c r="AT66" s="218">
        <f t="shared" si="62"/>
        <v>-1.2877541486401307E-2</v>
      </c>
      <c r="AY66" s="213">
        <v>4.8300999999999998</v>
      </c>
      <c r="AZ66" s="332">
        <v>480</v>
      </c>
      <c r="BA66" s="333">
        <v>2318.4479999999999</v>
      </c>
      <c r="BC66" s="213">
        <v>4.9866999999999999</v>
      </c>
      <c r="BD66" s="332">
        <v>480</v>
      </c>
      <c r="BE66" s="333">
        <v>2393.616</v>
      </c>
    </row>
    <row r="67" spans="1:57" s="219" customFormat="1" ht="13.5" thickBot="1">
      <c r="B67" s="220" t="s">
        <v>75</v>
      </c>
      <c r="C67" s="221"/>
      <c r="D67" s="222"/>
      <c r="E67" s="221"/>
      <c r="F67" s="223"/>
      <c r="G67" s="224"/>
      <c r="H67" s="334">
        <f>SUM(H65:H66)</f>
        <v>1823.7860000000003</v>
      </c>
      <c r="I67" s="226"/>
      <c r="J67" s="223"/>
      <c r="K67" s="335"/>
      <c r="L67" s="334">
        <f>SUM(L65:L66)</f>
        <v>1823.7860000000003</v>
      </c>
      <c r="M67" s="226"/>
      <c r="N67" s="227">
        <f>L67-H67</f>
        <v>0</v>
      </c>
      <c r="O67" s="228">
        <f>IF((H67)=0,"",(N67/H67))</f>
        <v>0</v>
      </c>
      <c r="Q67" s="223"/>
      <c r="R67" s="335"/>
      <c r="S67" s="334">
        <f>SUM(S65:S66)</f>
        <v>2199.7199999999998</v>
      </c>
      <c r="T67" s="226"/>
      <c r="U67" s="227">
        <f>S67-L67</f>
        <v>375.93399999999951</v>
      </c>
      <c r="V67" s="228">
        <f>IF((L67)=0,"",(U67/L67))</f>
        <v>0.20612835058499157</v>
      </c>
      <c r="X67" s="223"/>
      <c r="Y67" s="335"/>
      <c r="Z67" s="334">
        <f>SUM(Z65:Z66)</f>
        <v>2246.4979999999996</v>
      </c>
      <c r="AA67" s="226"/>
      <c r="AB67" s="223"/>
      <c r="AC67" s="335"/>
      <c r="AD67" s="334">
        <f>SUM(AD65:AD66)</f>
        <v>2327.12</v>
      </c>
      <c r="AE67" s="226"/>
      <c r="AF67" s="227">
        <f>AD67-Z67</f>
        <v>80.622000000000298</v>
      </c>
      <c r="AG67" s="229">
        <f>IF((Z67)=0,"",(AF67/Z67))</f>
        <v>3.5887857456361104E-2</v>
      </c>
      <c r="AI67" s="227">
        <f t="shared" si="59"/>
        <v>-47.757999999999811</v>
      </c>
      <c r="AJ67" s="229">
        <f t="shared" si="60"/>
        <v>-2.0522362405032749E-2</v>
      </c>
      <c r="AL67" s="223"/>
      <c r="AM67" s="335"/>
      <c r="AN67" s="334">
        <f>SUM(AN65:AN66)</f>
        <v>2420.7240000000002</v>
      </c>
      <c r="AO67" s="226"/>
      <c r="AP67" s="227">
        <f>AN67-AD67</f>
        <v>93.604000000000269</v>
      </c>
      <c r="AQ67" s="229">
        <f>IF((AD67)=0,"",(AP67/AD67))</f>
        <v>4.0223108391488308E-2</v>
      </c>
      <c r="AS67" s="227">
        <f t="shared" si="61"/>
        <v>-31.181999999999789</v>
      </c>
      <c r="AT67" s="229">
        <f>IF((AN67)=0,"",(AS67/AN67))</f>
        <v>-1.2881270231550473E-2</v>
      </c>
      <c r="AY67" s="223"/>
      <c r="AZ67" s="335"/>
      <c r="BA67" s="334">
        <v>2374.8779999999997</v>
      </c>
      <c r="BC67" s="223"/>
      <c r="BD67" s="335"/>
      <c r="BE67" s="334">
        <v>2451.9059999999999</v>
      </c>
    </row>
    <row r="68" spans="1:57" ht="10.5" customHeight="1" thickTop="1">
      <c r="K68" s="248"/>
      <c r="S68" s="254"/>
      <c r="AG68" s="196"/>
      <c r="AJ68" s="196"/>
      <c r="AN68" s="254"/>
      <c r="BE68" s="254"/>
    </row>
    <row r="69" spans="1:57" ht="10.5" customHeight="1">
      <c r="A69" s="230" t="s">
        <v>76</v>
      </c>
      <c r="AG69" s="196"/>
      <c r="AJ69" s="196"/>
    </row>
    <row r="70" spans="1:57" ht="10.5" customHeight="1"/>
    <row r="71" spans="1:57">
      <c r="A71" s="11" t="s">
        <v>77</v>
      </c>
    </row>
    <row r="72" spans="1:57">
      <c r="A72" s="11" t="s">
        <v>78</v>
      </c>
    </row>
    <row r="74" spans="1:57">
      <c r="A74" s="28" t="s">
        <v>79</v>
      </c>
    </row>
    <row r="75" spans="1:57">
      <c r="A75" s="28" t="s">
        <v>80</v>
      </c>
    </row>
    <row r="77" spans="1:57">
      <c r="A77" s="11" t="s">
        <v>81</v>
      </c>
    </row>
    <row r="78" spans="1:57">
      <c r="A78" s="11" t="s">
        <v>82</v>
      </c>
    </row>
    <row r="79" spans="1:57">
      <c r="A79" s="11" t="s">
        <v>83</v>
      </c>
    </row>
    <row r="80" spans="1:57">
      <c r="A80" s="11" t="s">
        <v>84</v>
      </c>
    </row>
    <row r="81" spans="1:56">
      <c r="A81" s="11" t="s">
        <v>85</v>
      </c>
    </row>
    <row r="83" spans="1:56">
      <c r="A83" s="231"/>
      <c r="B83" s="11" t="s">
        <v>86</v>
      </c>
    </row>
    <row r="91" spans="1:56" s="248" customFormat="1">
      <c r="B91" s="336" t="s">
        <v>87</v>
      </c>
      <c r="D91" s="337" t="str">
        <f>ROUND(D94,0)&amp;"/"&amp;ROUND(D95,0)</f>
        <v>6020/6020</v>
      </c>
      <c r="F91" s="338">
        <f>G33</f>
        <v>6020</v>
      </c>
      <c r="G91" s="338"/>
      <c r="H91" s="338"/>
      <c r="I91" s="338"/>
      <c r="J91" s="338">
        <f>K33</f>
        <v>6020</v>
      </c>
      <c r="Q91" s="338">
        <f>R33</f>
        <v>6810.836493793322</v>
      </c>
      <c r="X91" s="338">
        <f>Y33</f>
        <v>6810.836493793322</v>
      </c>
      <c r="AB91" s="338">
        <f>AC33</f>
        <v>5026</v>
      </c>
      <c r="AL91" s="338">
        <f>AM33</f>
        <v>5026</v>
      </c>
      <c r="AY91" s="338">
        <f>AZ33</f>
        <v>6810.836493793322</v>
      </c>
      <c r="BC91" s="338">
        <f>BD33</f>
        <v>6810.836493793322</v>
      </c>
    </row>
    <row r="92" spans="1:56">
      <c r="B92" s="28"/>
      <c r="L92" s="11"/>
      <c r="R92" s="11"/>
      <c r="Y92" s="11"/>
      <c r="AC92" s="11"/>
      <c r="AM92" s="11"/>
      <c r="AZ92" s="11"/>
      <c r="BD92" s="11"/>
    </row>
    <row r="93" spans="1:56">
      <c r="D93" s="339"/>
      <c r="L93" s="11"/>
      <c r="R93" s="11"/>
      <c r="Y93" s="11"/>
      <c r="AC93" s="11"/>
      <c r="AM93" s="11"/>
      <c r="AZ93" s="11"/>
      <c r="BD93" s="11"/>
    </row>
    <row r="94" spans="1:56">
      <c r="D94" s="240">
        <f>ROUND(F91,0)</f>
        <v>6020</v>
      </c>
      <c r="L94" s="11"/>
      <c r="R94" s="11"/>
      <c r="Y94" s="11"/>
      <c r="AC94" s="11"/>
      <c r="AM94" s="11"/>
      <c r="AZ94" s="11"/>
      <c r="BD94" s="11"/>
    </row>
    <row r="95" spans="1:56">
      <c r="D95" s="240">
        <f>ROUND(J91,0)</f>
        <v>6020</v>
      </c>
      <c r="L95" s="11"/>
      <c r="R95" s="11"/>
      <c r="Y95" s="11"/>
      <c r="AC95" s="11"/>
      <c r="AM95" s="11"/>
      <c r="AZ95" s="11"/>
      <c r="BD95" s="11"/>
    </row>
    <row r="96" spans="1:56">
      <c r="L96" s="11"/>
      <c r="R96" s="11"/>
      <c r="Y96" s="11"/>
      <c r="AB96" s="248"/>
      <c r="AC96" s="11"/>
      <c r="AM96" s="11"/>
      <c r="AY96" s="248"/>
      <c r="AZ96" s="11"/>
      <c r="BD96" s="11"/>
    </row>
    <row r="97" spans="2:55">
      <c r="B97" s="11" t="s">
        <v>95</v>
      </c>
      <c r="D97" s="337" t="str">
        <f>ROUND(F97,0)&amp;"/"&amp;ROUND(J97,0)</f>
        <v>146020/146020</v>
      </c>
      <c r="F97" s="248">
        <f>G38</f>
        <v>146020</v>
      </c>
      <c r="J97" s="248">
        <f>K38</f>
        <v>146020</v>
      </c>
      <c r="Q97" s="248">
        <f>R38</f>
        <v>146810.83649379332</v>
      </c>
      <c r="X97" s="248">
        <f>Y38</f>
        <v>146810.83649379332</v>
      </c>
      <c r="AB97" s="248">
        <f>AC38</f>
        <v>145026</v>
      </c>
      <c r="AL97" s="248">
        <f>AM38</f>
        <v>145026</v>
      </c>
      <c r="AY97" s="248">
        <f>AZ38</f>
        <v>146810.83649379332</v>
      </c>
      <c r="BC97" s="248">
        <f>BD38</f>
        <v>146810.83649379332</v>
      </c>
    </row>
  </sheetData>
  <sheetProtection selectLockedCells="1"/>
  <mergeCells count="32">
    <mergeCell ref="B52:D52"/>
    <mergeCell ref="B53:D53"/>
    <mergeCell ref="B58:D58"/>
    <mergeCell ref="B59:D59"/>
    <mergeCell ref="AI21:AI22"/>
    <mergeCell ref="AJ21:AJ22"/>
    <mergeCell ref="AP21:AP22"/>
    <mergeCell ref="AQ21:AQ22"/>
    <mergeCell ref="AS21:AS22"/>
    <mergeCell ref="AT21:AT22"/>
    <mergeCell ref="AS20:AT20"/>
    <mergeCell ref="AY20:BA20"/>
    <mergeCell ref="BC20:BE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60 E46:E47 E54">
      <formula1>#REF!</formula1>
    </dataValidation>
    <dataValidation type="list" allowBlank="1" showInputMessage="1" showErrorMessage="1" prompt="Select Charge Unit - monthly, per kWh, per kW" sqref="D65:D66 D38:D48 D60 D54 D35:D36 D23:D26 D28:D33">
      <formula1>"Monthly, per kWh, per kW"</formula1>
    </dataValidation>
    <dataValidation type="list" allowBlank="1" showInputMessage="1" showErrorMessage="1" sqref="E65:E66 E48 E38:E45 E35:E36 E23:E26 E28:E33">
      <formula1>#REF!</formula1>
    </dataValidation>
  </dataValidations>
  <pageMargins left="0.74803149606299213" right="0.15748031496062992" top="0.39370078740157483" bottom="0.39370078740157483" header="0.31496062992125984" footer="0.31496062992125984"/>
  <pageSetup paperSize="5" scale="79" orientation="landscape" r:id="rId1"/>
  <headerFooter alignWithMargins="0"/>
  <colBreaks count="1" manualBreakCount="1">
    <brk id="23" min="19" max="6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2">
    <pageSetUpPr fitToPage="1"/>
  </sheetPr>
  <dimension ref="A1:BF97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38" sqref="AL38"/>
    </sheetView>
  </sheetViews>
  <sheetFormatPr defaultColWidth="9.140625" defaultRowHeight="12.75"/>
  <cols>
    <col min="1" max="1" width="2.140625" style="11" customWidth="1"/>
    <col min="2" max="2" width="28.42578125" style="11" customWidth="1"/>
    <col min="3" max="3" width="0.85546875" style="11" customWidth="1"/>
    <col min="4" max="4" width="13" style="11" bestFit="1" customWidth="1"/>
    <col min="5" max="5" width="3" style="11" customWidth="1"/>
    <col min="6" max="6" width="12.4257812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1.28515625" style="11" hidden="1" customWidth="1"/>
    <col min="11" max="11" width="9.7109375" style="11" hidden="1" customWidth="1"/>
    <col min="12" max="12" width="9.7109375" style="254" hidden="1" customWidth="1"/>
    <col min="13" max="13" width="2.85546875" style="11" hidden="1" customWidth="1"/>
    <col min="14" max="14" width="11" style="11" hidden="1" customWidth="1"/>
    <col min="15" max="15" width="9.7109375" style="11" hidden="1" customWidth="1"/>
    <col min="16" max="16" width="3.85546875" style="11" hidden="1" customWidth="1"/>
    <col min="17" max="17" width="10.85546875" style="11" hidden="1" customWidth="1"/>
    <col min="18" max="18" width="9.7109375" style="248" hidden="1" customWidth="1"/>
    <col min="19" max="19" width="14.85546875" style="11" hidden="1" customWidth="1"/>
    <col min="20" max="20" width="2.85546875" style="11" hidden="1" customWidth="1"/>
    <col min="21" max="21" width="10.28515625" style="11" hidden="1" customWidth="1"/>
    <col min="22" max="22" width="9.140625" style="11" hidden="1" customWidth="1"/>
    <col min="23" max="23" width="3.85546875" style="11" hidden="1" customWidth="1"/>
    <col min="24" max="24" width="10.7109375" style="11" customWidth="1"/>
    <col min="25" max="25" width="8.5703125" style="248" customWidth="1"/>
    <col min="26" max="26" width="8.42578125" style="11" customWidth="1"/>
    <col min="27" max="27" width="0.85546875" style="11" customWidth="1"/>
    <col min="28" max="28" width="10.85546875" style="11" customWidth="1"/>
    <col min="29" max="29" width="8.5703125" style="248" customWidth="1"/>
    <col min="30" max="30" width="9.28515625" style="11" customWidth="1"/>
    <col min="31" max="31" width="0.85546875" style="11" customWidth="1"/>
    <col min="32" max="32" width="12.140625" style="11" bestFit="1" customWidth="1"/>
    <col min="33" max="33" width="10" style="11" bestFit="1" customWidth="1"/>
    <col min="34" max="34" width="0.85546875" style="11" customWidth="1"/>
    <col min="35" max="35" width="13.28515625" style="11" bestFit="1" customWidth="1"/>
    <col min="36" max="36" width="10" style="11" bestFit="1" customWidth="1"/>
    <col min="37" max="37" width="0.85546875" style="11" customWidth="1"/>
    <col min="38" max="38" width="11.42578125" style="11" customWidth="1"/>
    <col min="39" max="39" width="8.5703125" style="248" customWidth="1"/>
    <col min="40" max="40" width="8.85546875" style="11" customWidth="1"/>
    <col min="41" max="41" width="0.85546875" style="11" customWidth="1"/>
    <col min="42" max="42" width="10.28515625" style="11" bestFit="1" customWidth="1"/>
    <col min="43" max="43" width="10" style="11" bestFit="1" customWidth="1"/>
    <col min="44" max="44" width="0.85546875" style="11" customWidth="1"/>
    <col min="45" max="45" width="10.7109375" style="11" customWidth="1"/>
    <col min="46" max="46" width="10" style="11" bestFit="1" customWidth="1"/>
    <col min="47" max="47" width="0.85546875" style="11" customWidth="1"/>
    <col min="48" max="49" width="9.140625" style="11"/>
    <col min="50" max="50" width="10.85546875" style="11" customWidth="1"/>
    <col min="51" max="51" width="8.5703125" style="248" customWidth="1"/>
    <col min="52" max="52" width="9.28515625" style="11" customWidth="1"/>
    <col min="53" max="53" width="0.85546875" style="11" customWidth="1"/>
    <col min="54" max="54" width="11.42578125" style="11" customWidth="1"/>
    <col min="55" max="55" width="8.5703125" style="248" customWidth="1"/>
    <col min="56" max="56" width="8.85546875" style="11" customWidth="1"/>
    <col min="57" max="16384" width="9.140625" style="11"/>
  </cols>
  <sheetData>
    <row r="1" spans="1:58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L1" s="242"/>
      <c r="P1"/>
      <c r="Q1" s="4"/>
      <c r="R1" s="243"/>
      <c r="Y1" s="244"/>
      <c r="AC1" s="244"/>
      <c r="AM1" s="244"/>
      <c r="AY1" s="244"/>
      <c r="BC1" s="244"/>
    </row>
    <row r="2" spans="1:58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L2" s="242"/>
      <c r="P2"/>
      <c r="Q2" s="6"/>
      <c r="R2" s="245"/>
      <c r="Y2" s="244"/>
      <c r="AC2" s="244"/>
      <c r="AM2" s="244"/>
      <c r="AY2" s="244"/>
      <c r="BC2" s="244"/>
    </row>
    <row r="3" spans="1:58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L3" s="242"/>
      <c r="P3"/>
      <c r="R3" s="244"/>
      <c r="Y3" s="244"/>
      <c r="AC3" s="244"/>
      <c r="AM3" s="244"/>
      <c r="AY3" s="244"/>
      <c r="BC3" s="244"/>
    </row>
    <row r="4" spans="1:58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L4" s="242"/>
      <c r="P4"/>
      <c r="Q4" s="8"/>
      <c r="R4" s="246"/>
      <c r="Y4" s="244"/>
      <c r="AC4" s="244"/>
      <c r="AM4" s="244"/>
      <c r="AY4" s="244"/>
      <c r="BC4" s="244"/>
    </row>
    <row r="5" spans="1:58" s="5" customFormat="1" ht="15" customHeight="1">
      <c r="B5" s="2" t="s">
        <v>4</v>
      </c>
      <c r="C5" s="3"/>
      <c r="D5" s="9"/>
      <c r="E5" s="10"/>
      <c r="L5" s="242"/>
      <c r="P5"/>
      <c r="R5" s="244"/>
      <c r="Y5" s="244"/>
      <c r="AC5" s="244"/>
      <c r="AM5" s="244"/>
      <c r="AY5" s="244"/>
      <c r="BC5" s="244"/>
    </row>
    <row r="6" spans="1:58" s="5" customFormat="1" ht="9" customHeight="1">
      <c r="B6" s="2"/>
      <c r="C6" s="3"/>
      <c r="D6" s="3"/>
      <c r="L6" s="242"/>
      <c r="P6"/>
      <c r="R6" s="244"/>
      <c r="Y6" s="244"/>
      <c r="AC6" s="244"/>
      <c r="AM6" s="244"/>
      <c r="AY6" s="244"/>
      <c r="BC6" s="244"/>
    </row>
    <row r="7" spans="1:58" s="5" customFormat="1">
      <c r="B7" s="2" t="s">
        <v>5</v>
      </c>
      <c r="C7" s="3"/>
      <c r="D7" s="9"/>
      <c r="L7" s="242"/>
      <c r="P7"/>
      <c r="R7" s="244"/>
      <c r="Y7" s="244"/>
      <c r="AC7" s="244"/>
      <c r="AM7" s="244"/>
      <c r="AY7" s="244"/>
      <c r="BC7" s="244"/>
    </row>
    <row r="8" spans="1:58" s="5" customFormat="1" ht="15" customHeight="1">
      <c r="C8" s="3"/>
      <c r="L8" s="242"/>
      <c r="N8" s="11"/>
      <c r="O8"/>
      <c r="P8"/>
      <c r="R8" s="244"/>
      <c r="Y8" s="244"/>
      <c r="AC8" s="244"/>
      <c r="AM8" s="244"/>
      <c r="AY8" s="244"/>
      <c r="BC8" s="244"/>
    </row>
    <row r="9" spans="1:58" ht="7.5" customHeight="1">
      <c r="L9" s="247"/>
      <c r="M9"/>
      <c r="N9"/>
      <c r="O9"/>
      <c r="P9"/>
      <c r="S9"/>
      <c r="T9"/>
      <c r="U9"/>
      <c r="V9"/>
      <c r="W9"/>
      <c r="X9"/>
      <c r="Y9" s="249"/>
      <c r="Z9"/>
      <c r="AA9"/>
      <c r="AB9"/>
      <c r="AC9" s="249"/>
      <c r="AD9"/>
      <c r="AE9"/>
      <c r="AF9"/>
      <c r="AG9"/>
      <c r="AH9"/>
      <c r="AI9"/>
      <c r="AJ9"/>
      <c r="AK9"/>
      <c r="AL9"/>
      <c r="AM9" s="249"/>
      <c r="AN9"/>
      <c r="AO9"/>
      <c r="AP9"/>
      <c r="AQ9"/>
      <c r="AR9"/>
      <c r="AS9"/>
      <c r="AT9"/>
      <c r="AU9"/>
      <c r="AV9"/>
      <c r="AW9"/>
      <c r="AX9"/>
      <c r="AY9" s="249"/>
      <c r="AZ9"/>
      <c r="BA9"/>
      <c r="BB9"/>
      <c r="BC9" s="249"/>
      <c r="BD9"/>
      <c r="BE9"/>
      <c r="BF9"/>
    </row>
    <row r="10" spans="1:58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  <c r="P10"/>
      <c r="AD10" s="13"/>
      <c r="AZ10" s="13"/>
    </row>
    <row r="11" spans="1:58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8" ht="7.5" hidden="1" customHeight="1">
      <c r="L12" s="247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8" ht="7.5" customHeight="1">
      <c r="L13" s="247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8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250"/>
      <c r="M14" s="16"/>
      <c r="N14" s="16"/>
      <c r="O14" s="16"/>
    </row>
    <row r="15" spans="1:58" ht="15.75">
      <c r="B15" s="17" t="s">
        <v>96</v>
      </c>
      <c r="C15" s="18"/>
      <c r="D15" s="19"/>
      <c r="E15" s="19"/>
      <c r="F15" s="20"/>
      <c r="G15" s="20"/>
      <c r="H15" s="20"/>
      <c r="I15" s="20"/>
      <c r="J15" s="20"/>
      <c r="K15" s="20"/>
      <c r="L15" s="252"/>
      <c r="M15" s="20"/>
      <c r="N15" s="20"/>
      <c r="O15" s="20"/>
      <c r="R15" s="253"/>
      <c r="S15" s="20"/>
      <c r="T15" s="20"/>
      <c r="U15" s="20"/>
      <c r="V15" s="20"/>
      <c r="X15" s="20"/>
      <c r="Y15" s="253"/>
      <c r="Z15" s="20"/>
      <c r="AA15" s="20"/>
      <c r="AB15" s="20"/>
      <c r="AC15" s="253"/>
      <c r="AD15" s="20"/>
      <c r="AE15" s="20"/>
      <c r="AF15" s="20"/>
      <c r="AG15" s="20"/>
      <c r="AI15" s="20"/>
      <c r="AJ15" s="20"/>
      <c r="AL15" s="20"/>
      <c r="AM15" s="253"/>
      <c r="AN15" s="20"/>
      <c r="AO15" s="20"/>
      <c r="AP15" s="20"/>
      <c r="AQ15" s="20"/>
      <c r="AS15" s="20"/>
      <c r="AT15" s="20"/>
      <c r="AX15" s="20"/>
      <c r="AY15" s="253"/>
      <c r="AZ15" s="20"/>
      <c r="BA15" s="20"/>
      <c r="BB15" s="20"/>
      <c r="BC15" s="253"/>
      <c r="BD15" s="20"/>
    </row>
    <row r="16" spans="1:58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52"/>
      <c r="M16" s="20"/>
      <c r="N16" s="20"/>
      <c r="O16" s="20"/>
      <c r="Q16" s="20"/>
      <c r="R16" s="253"/>
      <c r="S16" s="20"/>
      <c r="T16" s="20"/>
      <c r="U16" s="20"/>
      <c r="V16" s="20"/>
      <c r="X16" s="20"/>
      <c r="Y16" s="253"/>
      <c r="Z16" s="20"/>
      <c r="AA16" s="20"/>
      <c r="AB16" s="20"/>
      <c r="AC16" s="253"/>
      <c r="AD16" s="20"/>
      <c r="AE16" s="20"/>
      <c r="AF16" s="20"/>
      <c r="AG16" s="20"/>
      <c r="AI16" s="20"/>
      <c r="AJ16" s="20"/>
      <c r="AL16" s="20"/>
      <c r="AM16" s="253"/>
      <c r="AN16" s="20"/>
      <c r="AO16" s="20"/>
      <c r="AP16" s="20"/>
      <c r="AQ16" s="20"/>
      <c r="AS16" s="20"/>
      <c r="AT16" s="20"/>
      <c r="AX16" s="20"/>
      <c r="AY16" s="253"/>
      <c r="AZ16" s="20"/>
      <c r="BA16" s="20"/>
      <c r="BB16" s="20"/>
      <c r="BC16" s="253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52"/>
      <c r="M17" s="20"/>
      <c r="N17" s="20"/>
      <c r="O17" s="20"/>
      <c r="Q17" s="20"/>
      <c r="R17" s="253"/>
      <c r="S17" s="20"/>
      <c r="T17" s="20"/>
      <c r="U17" s="20"/>
      <c r="V17" s="20"/>
      <c r="X17" s="20"/>
      <c r="Y17" s="253"/>
      <c r="Z17" s="20"/>
      <c r="AA17" s="20"/>
      <c r="AB17" s="20"/>
      <c r="AC17" s="253"/>
      <c r="AD17" s="20"/>
      <c r="AE17" s="20"/>
      <c r="AF17" s="20"/>
      <c r="AG17" s="20"/>
      <c r="AI17" s="20"/>
      <c r="AJ17" s="20"/>
      <c r="AL17" s="20"/>
      <c r="AM17" s="253"/>
      <c r="AN17" s="20"/>
      <c r="AO17" s="20"/>
      <c r="AP17" s="20"/>
      <c r="AQ17" s="20"/>
      <c r="AS17" s="20"/>
      <c r="AT17" s="20"/>
      <c r="AX17" s="20"/>
      <c r="AY17" s="253"/>
      <c r="AZ17" s="20"/>
      <c r="BA17" s="20"/>
      <c r="BB17" s="20"/>
      <c r="BC17" s="253"/>
      <c r="BD17" s="20"/>
    </row>
    <row r="18" spans="2:56">
      <c r="B18" s="28"/>
      <c r="D18" s="25" t="s">
        <v>12</v>
      </c>
      <c r="E18" s="25"/>
    </row>
    <row r="19" spans="2:56">
      <c r="B19" s="255" t="s">
        <v>13</v>
      </c>
      <c r="D19" s="26">
        <v>417000</v>
      </c>
    </row>
    <row r="20" spans="2:56">
      <c r="B20" s="255" t="s">
        <v>91</v>
      </c>
      <c r="D20" s="26">
        <v>919</v>
      </c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256" t="s">
        <v>31</v>
      </c>
      <c r="N21" s="375" t="s">
        <v>32</v>
      </c>
      <c r="O21" s="377" t="s">
        <v>33</v>
      </c>
      <c r="Q21" s="30" t="s">
        <v>29</v>
      </c>
      <c r="R21" s="257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257" t="s">
        <v>30</v>
      </c>
      <c r="Z21" s="30" t="s">
        <v>31</v>
      </c>
      <c r="AB21" s="30" t="s">
        <v>29</v>
      </c>
      <c r="AC21" s="257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257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257" t="s">
        <v>30</v>
      </c>
      <c r="AZ21" s="31" t="s">
        <v>31</v>
      </c>
      <c r="BB21" s="30" t="s">
        <v>29</v>
      </c>
      <c r="BC21" s="257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258"/>
      <c r="L22" s="259" t="s">
        <v>34</v>
      </c>
      <c r="N22" s="376"/>
      <c r="O22" s="378"/>
      <c r="Q22" s="33" t="s">
        <v>34</v>
      </c>
      <c r="R22" s="258"/>
      <c r="S22" s="34" t="s">
        <v>34</v>
      </c>
      <c r="U22" s="376"/>
      <c r="V22" s="378"/>
      <c r="X22" s="33" t="s">
        <v>34</v>
      </c>
      <c r="Y22" s="258"/>
      <c r="Z22" s="33" t="s">
        <v>34</v>
      </c>
      <c r="AB22" s="33" t="s">
        <v>34</v>
      </c>
      <c r="AC22" s="258"/>
      <c r="AD22" s="34" t="s">
        <v>34</v>
      </c>
      <c r="AF22" s="376"/>
      <c r="AG22" s="378"/>
      <c r="AI22" s="376"/>
      <c r="AJ22" s="378"/>
      <c r="AL22" s="33" t="s">
        <v>34</v>
      </c>
      <c r="AM22" s="258"/>
      <c r="AN22" s="34" t="s">
        <v>34</v>
      </c>
      <c r="AP22" s="376"/>
      <c r="AQ22" s="378"/>
      <c r="AS22" s="376"/>
      <c r="AT22" s="378"/>
      <c r="AX22" s="33" t="s">
        <v>34</v>
      </c>
      <c r="AY22" s="258"/>
      <c r="AZ22" s="34" t="s">
        <v>34</v>
      </c>
      <c r="BB22" s="33" t="s">
        <v>34</v>
      </c>
      <c r="BC22" s="258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44">
        <v>1221.57</v>
      </c>
      <c r="G23" s="260">
        <v>1</v>
      </c>
      <c r="H23" s="261">
        <f>G23*F23</f>
        <v>1221.57</v>
      </c>
      <c r="J23" s="44">
        <f>F23</f>
        <v>1221.57</v>
      </c>
      <c r="K23" s="262">
        <v>1</v>
      </c>
      <c r="L23" s="261">
        <f>K23*J23</f>
        <v>1221.57</v>
      </c>
      <c r="N23" s="42">
        <f>L23-H23</f>
        <v>0</v>
      </c>
      <c r="O23" s="43">
        <f>IF((H23)=0,"",(N23/H23))</f>
        <v>0</v>
      </c>
      <c r="Q23" s="44">
        <v>1097.01</v>
      </c>
      <c r="R23" s="262">
        <v>1</v>
      </c>
      <c r="S23" s="261">
        <f>R23*Q23</f>
        <v>1097.01</v>
      </c>
      <c r="U23" s="42">
        <f>S23-L23</f>
        <v>-124.55999999999995</v>
      </c>
      <c r="V23" s="43">
        <f t="shared" ref="V23:V47" si="0">IF((L23)=0,"",(U23/L23))</f>
        <v>-0.10196714064687243</v>
      </c>
      <c r="X23" s="44">
        <v>1120.74</v>
      </c>
      <c r="Y23" s="262">
        <v>1</v>
      </c>
      <c r="Z23" s="263">
        <f>Y23*X23</f>
        <v>1120.74</v>
      </c>
      <c r="AB23" s="44">
        <v>1161.6500000000001</v>
      </c>
      <c r="AC23" s="262">
        <v>1</v>
      </c>
      <c r="AD23" s="261">
        <f>AC23*AB23</f>
        <v>1161.6500000000001</v>
      </c>
      <c r="AF23" s="42">
        <f>AD23-Z23</f>
        <v>40.910000000000082</v>
      </c>
      <c r="AG23" s="45">
        <f>IF((Z23)=0,"",(AF23/Z23))</f>
        <v>3.6502667880150691E-2</v>
      </c>
      <c r="AI23" s="42">
        <f>AD23-AZ23</f>
        <v>-24.209999999999809</v>
      </c>
      <c r="AJ23" s="45">
        <f>IF((AD23)=0,"",(AI23/AD23))</f>
        <v>-2.0841045065208803E-2</v>
      </c>
      <c r="AL23" s="44">
        <v>1209.1400000000001</v>
      </c>
      <c r="AM23" s="262">
        <v>1</v>
      </c>
      <c r="AN23" s="261">
        <f>AM23*AL23</f>
        <v>1209.1400000000001</v>
      </c>
      <c r="AP23" s="42">
        <f>AN23-AD23</f>
        <v>47.490000000000009</v>
      </c>
      <c r="AQ23" s="45">
        <f t="shared" ref="AQ23:AQ47" si="1">IF((AD23)=0,"",(AP23/AD23))</f>
        <v>4.0881504756165803E-2</v>
      </c>
      <c r="AS23" s="42">
        <f>AN23-BD23</f>
        <v>-15.799999999999955</v>
      </c>
      <c r="AT23" s="45">
        <f>IF((AN23)=0,"",(AS23/AN23))</f>
        <v>-1.3067138627454185E-2</v>
      </c>
      <c r="AX23" s="44">
        <v>1185.8599999999999</v>
      </c>
      <c r="AY23" s="262">
        <v>1</v>
      </c>
      <c r="AZ23" s="261">
        <v>1185.8599999999999</v>
      </c>
      <c r="BB23" s="44">
        <v>1224.94</v>
      </c>
      <c r="BC23" s="262">
        <v>1</v>
      </c>
      <c r="BD23" s="261">
        <v>1224.94</v>
      </c>
    </row>
    <row r="24" spans="2:56" s="35" customFormat="1" hidden="1">
      <c r="B24" s="46"/>
      <c r="D24" s="36" t="s">
        <v>92</v>
      </c>
      <c r="E24" s="37"/>
      <c r="F24" s="38"/>
      <c r="G24" s="260"/>
      <c r="H24" s="261"/>
      <c r="J24" s="38"/>
      <c r="K24" s="260">
        <f>K25</f>
        <v>919</v>
      </c>
      <c r="L24" s="261">
        <f t="shared" ref="L24:L26" si="2">K24*J24</f>
        <v>0</v>
      </c>
      <c r="N24" s="42"/>
      <c r="O24" s="43"/>
      <c r="Q24" s="38"/>
      <c r="R24" s="260">
        <f>R25</f>
        <v>919</v>
      </c>
      <c r="S24" s="261">
        <f t="shared" ref="S24:S26" si="3">R24*Q24</f>
        <v>0</v>
      </c>
      <c r="U24" s="42"/>
      <c r="V24" s="43"/>
      <c r="X24" s="38"/>
      <c r="Y24" s="260">
        <f>Y25</f>
        <v>919</v>
      </c>
      <c r="Z24" s="261">
        <f t="shared" ref="Z24:Z26" si="4">Y24*X24</f>
        <v>0</v>
      </c>
      <c r="AB24" s="38"/>
      <c r="AC24" s="260">
        <f>AC25</f>
        <v>919</v>
      </c>
      <c r="AD24" s="261">
        <f t="shared" ref="AD24:AD26" si="5">AC24*AB24</f>
        <v>0</v>
      </c>
      <c r="AF24" s="42"/>
      <c r="AG24" s="45"/>
      <c r="AI24" s="42"/>
      <c r="AJ24" s="45"/>
      <c r="AL24" s="38"/>
      <c r="AM24" s="260">
        <f>AM25</f>
        <v>919</v>
      </c>
      <c r="AN24" s="261">
        <f t="shared" ref="AN24:AN26" si="6">AM24*AL24</f>
        <v>0</v>
      </c>
      <c r="AP24" s="42"/>
      <c r="AQ24" s="45" t="str">
        <f t="shared" si="1"/>
        <v/>
      </c>
      <c r="AS24" s="42"/>
      <c r="AT24" s="45"/>
      <c r="AX24" s="38"/>
      <c r="AY24" s="260">
        <v>919</v>
      </c>
      <c r="AZ24" s="261">
        <v>0</v>
      </c>
      <c r="BB24" s="38"/>
      <c r="BC24" s="260">
        <v>919</v>
      </c>
      <c r="BD24" s="261">
        <v>0</v>
      </c>
    </row>
    <row r="25" spans="2:56" s="35" customFormat="1">
      <c r="B25" s="35" t="s">
        <v>40</v>
      </c>
      <c r="D25" s="36" t="s">
        <v>92</v>
      </c>
      <c r="E25" s="37"/>
      <c r="F25" s="38">
        <v>2.5922999999999998</v>
      </c>
      <c r="G25" s="260">
        <f>$D$20</f>
        <v>919</v>
      </c>
      <c r="H25" s="261">
        <f>G25*F25</f>
        <v>2382.3236999999999</v>
      </c>
      <c r="J25" s="38">
        <f>F25</f>
        <v>2.5922999999999998</v>
      </c>
      <c r="K25" s="260">
        <f>$G25</f>
        <v>919</v>
      </c>
      <c r="L25" s="261">
        <f t="shared" si="2"/>
        <v>2382.3236999999999</v>
      </c>
      <c r="N25" s="42">
        <f t="shared" ref="N25:N27" si="7">L25-H25</f>
        <v>0</v>
      </c>
      <c r="O25" s="43">
        <f t="shared" ref="O25:O27" si="8">IF((H25)=0,"",(N25/H25))</f>
        <v>0</v>
      </c>
      <c r="Q25" s="38">
        <v>2.3852000000000002</v>
      </c>
      <c r="R25" s="260">
        <f>$G25</f>
        <v>919</v>
      </c>
      <c r="S25" s="261">
        <f t="shared" si="3"/>
        <v>2191.9988000000003</v>
      </c>
      <c r="U25" s="42">
        <f t="shared" ref="U25:U47" si="9">S25-L25</f>
        <v>-190.32489999999962</v>
      </c>
      <c r="V25" s="43">
        <f t="shared" si="0"/>
        <v>-7.9890444778767736E-2</v>
      </c>
      <c r="X25" s="38">
        <v>2.4245999999999999</v>
      </c>
      <c r="Y25" s="260">
        <f>$G25</f>
        <v>919</v>
      </c>
      <c r="Z25" s="263">
        <f t="shared" si="4"/>
        <v>2228.2073999999998</v>
      </c>
      <c r="AB25" s="38">
        <v>2.4925999999999999</v>
      </c>
      <c r="AC25" s="260">
        <f>$G25</f>
        <v>919</v>
      </c>
      <c r="AD25" s="261">
        <f t="shared" si="5"/>
        <v>2290.6994</v>
      </c>
      <c r="AF25" s="42">
        <f t="shared" ref="AF25:AF47" si="10">AD25-Z25</f>
        <v>62.492000000000189</v>
      </c>
      <c r="AG25" s="45">
        <f t="shared" ref="AG25:AG47" si="11">IF((Z25)=0,"",(AF25/Z25))</f>
        <v>2.8045863235172899E-2</v>
      </c>
      <c r="AI25" s="42">
        <f t="shared" ref="AI25:AI36" si="12">AD25-AZ25</f>
        <v>-37.035700000000361</v>
      </c>
      <c r="AJ25" s="45">
        <f t="shared" ref="AJ25:AJ45" si="13">IF((AD25)=0,"",(AI25/AD25))</f>
        <v>-1.616785685629479E-2</v>
      </c>
      <c r="AL25" s="38">
        <v>2.5714999999999999</v>
      </c>
      <c r="AM25" s="260">
        <f>$G25</f>
        <v>919</v>
      </c>
      <c r="AN25" s="261">
        <f t="shared" si="6"/>
        <v>2363.2084999999997</v>
      </c>
      <c r="AP25" s="42">
        <f t="shared" ref="AP25:AP47" si="14">AN25-AD25</f>
        <v>72.509099999999762</v>
      </c>
      <c r="AQ25" s="45">
        <f t="shared" si="1"/>
        <v>3.1653694937013456E-2</v>
      </c>
      <c r="AS25" s="42">
        <f t="shared" ref="AS25:AS45" si="15">AN25-BD25</f>
        <v>-24.261600000000271</v>
      </c>
      <c r="AT25" s="45">
        <f t="shared" ref="AT25:AT45" si="16">IF((AN25)=0,"",(AS25/AN25))</f>
        <v>-1.0266381489403188E-2</v>
      </c>
      <c r="AX25" s="38">
        <v>2.5329000000000002</v>
      </c>
      <c r="AY25" s="260">
        <v>919</v>
      </c>
      <c r="AZ25" s="261">
        <v>2327.7351000000003</v>
      </c>
      <c r="BB25" s="38">
        <v>2.5979000000000001</v>
      </c>
      <c r="BC25" s="260">
        <v>919</v>
      </c>
      <c r="BD25" s="261">
        <v>2387.4701</v>
      </c>
    </row>
    <row r="26" spans="2:56" s="35" customFormat="1">
      <c r="B26" s="238" t="str">
        <f>'App.2-W_(Resi)'!B28</f>
        <v>2015 Oct-Dec Recovery</v>
      </c>
      <c r="D26" s="36" t="s">
        <v>36</v>
      </c>
      <c r="E26" s="37"/>
      <c r="F26" s="38"/>
      <c r="G26" s="260">
        <v>1</v>
      </c>
      <c r="H26" s="261"/>
      <c r="J26" s="38">
        <v>0</v>
      </c>
      <c r="K26" s="260">
        <v>1</v>
      </c>
      <c r="L26" s="261">
        <f t="shared" si="2"/>
        <v>0</v>
      </c>
      <c r="N26" s="42">
        <f t="shared" si="7"/>
        <v>0</v>
      </c>
      <c r="O26" s="43" t="str">
        <f t="shared" si="8"/>
        <v/>
      </c>
      <c r="Q26" s="38">
        <v>96.3</v>
      </c>
      <c r="R26" s="260">
        <v>1</v>
      </c>
      <c r="S26" s="261">
        <f t="shared" si="3"/>
        <v>96.3</v>
      </c>
      <c r="U26" s="42">
        <f t="shared" si="9"/>
        <v>96.3</v>
      </c>
      <c r="V26" s="45" t="str">
        <f t="shared" si="0"/>
        <v/>
      </c>
      <c r="X26" s="38">
        <v>0</v>
      </c>
      <c r="Y26" s="260">
        <v>1</v>
      </c>
      <c r="Z26" s="261">
        <f t="shared" si="4"/>
        <v>0</v>
      </c>
      <c r="AB26" s="38">
        <v>0</v>
      </c>
      <c r="AC26" s="260">
        <v>1</v>
      </c>
      <c r="AD26" s="261">
        <f t="shared" si="5"/>
        <v>0</v>
      </c>
      <c r="AF26" s="42">
        <f t="shared" si="10"/>
        <v>0</v>
      </c>
      <c r="AG26" s="45" t="str">
        <f t="shared" si="11"/>
        <v/>
      </c>
      <c r="AI26" s="42">
        <f t="shared" si="12"/>
        <v>0</v>
      </c>
      <c r="AJ26" s="45" t="str">
        <f t="shared" si="13"/>
        <v/>
      </c>
      <c r="AL26" s="38">
        <v>0</v>
      </c>
      <c r="AM26" s="260">
        <v>1</v>
      </c>
      <c r="AN26" s="261">
        <f t="shared" si="6"/>
        <v>0</v>
      </c>
      <c r="AP26" s="340">
        <f t="shared" si="14"/>
        <v>0</v>
      </c>
      <c r="AQ26" s="45" t="str">
        <f t="shared" si="1"/>
        <v/>
      </c>
      <c r="AS26" s="42">
        <f t="shared" si="15"/>
        <v>0</v>
      </c>
      <c r="AT26" s="45" t="str">
        <f t="shared" si="16"/>
        <v/>
      </c>
      <c r="AX26" s="38">
        <v>0</v>
      </c>
      <c r="AY26" s="260">
        <v>1</v>
      </c>
      <c r="AZ26" s="261">
        <v>0</v>
      </c>
      <c r="BB26" s="38">
        <v>0</v>
      </c>
      <c r="BC26" s="260">
        <v>1</v>
      </c>
      <c r="BD26" s="261">
        <v>0</v>
      </c>
    </row>
    <row r="27" spans="2:56" s="15" customFormat="1">
      <c r="B27" s="48" t="s">
        <v>42</v>
      </c>
      <c r="C27" s="49"/>
      <c r="D27" s="50"/>
      <c r="E27" s="49"/>
      <c r="F27" s="51"/>
      <c r="G27" s="265"/>
      <c r="H27" s="266">
        <f>SUM(H23:H26)</f>
        <v>3603.8936999999996</v>
      </c>
      <c r="I27" s="54"/>
      <c r="J27" s="55"/>
      <c r="K27" s="267"/>
      <c r="L27" s="266">
        <f>SUM(L23:L26)</f>
        <v>3603.8936999999996</v>
      </c>
      <c r="M27" s="54"/>
      <c r="N27" s="57">
        <f t="shared" si="7"/>
        <v>0</v>
      </c>
      <c r="O27" s="58">
        <f t="shared" si="8"/>
        <v>0</v>
      </c>
      <c r="Q27" s="55"/>
      <c r="R27" s="267"/>
      <c r="S27" s="266">
        <f>SUM(S23:S26)</f>
        <v>3385.3088000000007</v>
      </c>
      <c r="T27" s="54"/>
      <c r="U27" s="57">
        <f t="shared" si="9"/>
        <v>-218.58489999999892</v>
      </c>
      <c r="V27" s="58">
        <f t="shared" si="0"/>
        <v>-6.0652427123474524E-2</v>
      </c>
      <c r="X27" s="55"/>
      <c r="Y27" s="267"/>
      <c r="Z27" s="268">
        <f>SUM(Z23:Z26)</f>
        <v>3348.9474</v>
      </c>
      <c r="AA27" s="54"/>
      <c r="AB27" s="55"/>
      <c r="AC27" s="267"/>
      <c r="AD27" s="266">
        <f>SUM(AD23:AD26)</f>
        <v>3452.3494000000001</v>
      </c>
      <c r="AE27" s="54"/>
      <c r="AF27" s="57">
        <f t="shared" si="10"/>
        <v>103.40200000000004</v>
      </c>
      <c r="AG27" s="59">
        <f t="shared" si="11"/>
        <v>3.0875970163042884E-2</v>
      </c>
      <c r="AI27" s="57">
        <f t="shared" si="12"/>
        <v>-61.245700000000397</v>
      </c>
      <c r="AJ27" s="59">
        <f t="shared" si="13"/>
        <v>-1.774029592717365E-2</v>
      </c>
      <c r="AL27" s="55"/>
      <c r="AM27" s="267"/>
      <c r="AN27" s="266">
        <f>SUM(AN23:AN26)</f>
        <v>3572.3485000000001</v>
      </c>
      <c r="AO27" s="54"/>
      <c r="AP27" s="57">
        <f t="shared" si="14"/>
        <v>119.9991</v>
      </c>
      <c r="AQ27" s="59">
        <f t="shared" si="1"/>
        <v>3.4758677670342401E-2</v>
      </c>
      <c r="AS27" s="57">
        <f t="shared" si="15"/>
        <v>-40.061599999999999</v>
      </c>
      <c r="AT27" s="59">
        <f t="shared" si="16"/>
        <v>-1.121435940530438E-2</v>
      </c>
      <c r="AX27" s="55"/>
      <c r="AY27" s="267"/>
      <c r="AZ27" s="266">
        <v>3513.5951000000005</v>
      </c>
      <c r="BA27" s="54"/>
      <c r="BB27" s="55"/>
      <c r="BC27" s="267"/>
      <c r="BD27" s="266">
        <v>3612.4101000000001</v>
      </c>
    </row>
    <row r="28" spans="2:56" s="35" customFormat="1" ht="25.5">
      <c r="B28" s="60" t="s">
        <v>43</v>
      </c>
      <c r="D28" s="36" t="s">
        <v>92</v>
      </c>
      <c r="E28" s="37"/>
      <c r="F28" s="38">
        <v>-2.4400000000000002E-2</v>
      </c>
      <c r="G28" s="260">
        <f>$D$20</f>
        <v>919</v>
      </c>
      <c r="H28" s="261">
        <f>G28*F28</f>
        <v>-22.4236</v>
      </c>
      <c r="J28" s="38">
        <v>-2.4400000000000002E-2</v>
      </c>
      <c r="K28" s="260">
        <f>$G28</f>
        <v>919</v>
      </c>
      <c r="L28" s="261">
        <f>K28*J28</f>
        <v>-22.4236</v>
      </c>
      <c r="N28" s="42">
        <f>L28-H28</f>
        <v>0</v>
      </c>
      <c r="O28" s="43">
        <f>IF((H28)=0,"",(N28/H28))</f>
        <v>0</v>
      </c>
      <c r="Q28" s="38">
        <v>0</v>
      </c>
      <c r="R28" s="260">
        <f>$D$20</f>
        <v>919</v>
      </c>
      <c r="S28" s="261">
        <f>R28*Q28</f>
        <v>0</v>
      </c>
      <c r="U28" s="42">
        <f t="shared" si="9"/>
        <v>22.4236</v>
      </c>
      <c r="V28" s="43">
        <f t="shared" si="0"/>
        <v>-1</v>
      </c>
      <c r="X28" s="38">
        <v>0</v>
      </c>
      <c r="Y28" s="260">
        <f>$D$20</f>
        <v>919</v>
      </c>
      <c r="Z28" s="263">
        <f>Y28*X28</f>
        <v>0</v>
      </c>
      <c r="AB28" s="38">
        <v>-0.78759999999999997</v>
      </c>
      <c r="AC28" s="260">
        <f>$D$20</f>
        <v>919</v>
      </c>
      <c r="AD28" s="261">
        <f>AC28*AB28</f>
        <v>-723.80439999999999</v>
      </c>
      <c r="AF28" s="42">
        <f t="shared" si="10"/>
        <v>-723.80439999999999</v>
      </c>
      <c r="AG28" s="45" t="str">
        <f t="shared" si="11"/>
        <v/>
      </c>
      <c r="AI28" s="42">
        <f t="shared" si="12"/>
        <v>-723.80439999999999</v>
      </c>
      <c r="AJ28" s="45">
        <f>IF((AD28)=0,"",(AI28/AD28))</f>
        <v>1</v>
      </c>
      <c r="AL28" s="38">
        <v>0</v>
      </c>
      <c r="AM28" s="260">
        <f>$D$20</f>
        <v>919</v>
      </c>
      <c r="AN28" s="261">
        <f>AM28*AL28</f>
        <v>0</v>
      </c>
      <c r="AP28" s="42">
        <f t="shared" si="14"/>
        <v>723.80439999999999</v>
      </c>
      <c r="AQ28" s="45">
        <f t="shared" si="1"/>
        <v>-1</v>
      </c>
      <c r="AS28" s="42">
        <f t="shared" si="15"/>
        <v>0</v>
      </c>
      <c r="AT28" s="45" t="str">
        <f t="shared" si="16"/>
        <v/>
      </c>
      <c r="AX28" s="38">
        <v>0</v>
      </c>
      <c r="AY28" s="260">
        <v>919</v>
      </c>
      <c r="AZ28" s="261">
        <v>0</v>
      </c>
      <c r="BB28" s="38">
        <v>0</v>
      </c>
      <c r="BC28" s="260">
        <v>919</v>
      </c>
      <c r="BD28" s="261">
        <v>0</v>
      </c>
    </row>
    <row r="29" spans="2:56" s="35" customFormat="1" ht="25.5">
      <c r="B29" s="60" t="s">
        <v>97</v>
      </c>
      <c r="D29" s="36" t="s">
        <v>39</v>
      </c>
      <c r="E29" s="37"/>
      <c r="F29" s="38"/>
      <c r="G29" s="260"/>
      <c r="H29" s="261">
        <f t="shared" ref="H29:H33" si="17">G29*F29</f>
        <v>0</v>
      </c>
      <c r="I29" s="61"/>
      <c r="J29" s="38"/>
      <c r="K29" s="260">
        <f>K26</f>
        <v>1</v>
      </c>
      <c r="L29" s="261">
        <f t="shared" ref="L29:L33" si="18">K29*J29</f>
        <v>0</v>
      </c>
      <c r="M29" s="62"/>
      <c r="N29" s="42">
        <f t="shared" ref="N29:N53" si="19">L29-H29</f>
        <v>0</v>
      </c>
      <c r="O29" s="43" t="str">
        <f t="shared" ref="O29:O53" si="20">IF((H29)=0,"",(N29/H29))</f>
        <v/>
      </c>
      <c r="Q29" s="38">
        <v>96.3</v>
      </c>
      <c r="R29" s="260">
        <f>R28</f>
        <v>919</v>
      </c>
      <c r="S29" s="261">
        <f t="shared" ref="S29:S33" si="21">R29*Q29</f>
        <v>88499.7</v>
      </c>
      <c r="T29" s="62"/>
      <c r="U29" s="42">
        <f t="shared" si="9"/>
        <v>88499.7</v>
      </c>
      <c r="V29" s="43" t="str">
        <f t="shared" si="0"/>
        <v/>
      </c>
      <c r="X29" s="38">
        <v>0</v>
      </c>
      <c r="Y29" s="260">
        <f>$D$19</f>
        <v>417000</v>
      </c>
      <c r="Z29" s="263">
        <f t="shared" ref="Z29:Z33" si="22">Y29*X29</f>
        <v>0</v>
      </c>
      <c r="AA29" s="270"/>
      <c r="AB29" s="38">
        <v>-1.8E-3</v>
      </c>
      <c r="AC29" s="260">
        <f>$D$19</f>
        <v>417000</v>
      </c>
      <c r="AD29" s="261">
        <f t="shared" ref="AD29:AD33" si="23">AC29*AB29</f>
        <v>-750.6</v>
      </c>
      <c r="AE29" s="62"/>
      <c r="AF29" s="42">
        <f t="shared" si="10"/>
        <v>-750.6</v>
      </c>
      <c r="AG29" s="45" t="str">
        <f t="shared" si="11"/>
        <v/>
      </c>
      <c r="AI29" s="42">
        <f t="shared" si="12"/>
        <v>-750.6</v>
      </c>
      <c r="AJ29" s="45">
        <f t="shared" ref="AJ29" si="24">IF((AD29)=0,"",(AI29/AD29))</f>
        <v>1</v>
      </c>
      <c r="AL29" s="38">
        <f>AB29</f>
        <v>-1.8E-3</v>
      </c>
      <c r="AM29" s="260">
        <f>$D$19</f>
        <v>417000</v>
      </c>
      <c r="AN29" s="261">
        <f t="shared" ref="AN29:AN33" si="25">AM29*AL29</f>
        <v>-750.6</v>
      </c>
      <c r="AO29" s="62"/>
      <c r="AP29" s="42">
        <f t="shared" si="14"/>
        <v>0</v>
      </c>
      <c r="AQ29" s="45">
        <f t="shared" si="1"/>
        <v>0</v>
      </c>
      <c r="AS29" s="42">
        <f t="shared" si="15"/>
        <v>-750.6</v>
      </c>
      <c r="AT29" s="45">
        <f t="shared" si="16"/>
        <v>1</v>
      </c>
      <c r="AX29" s="38">
        <v>0</v>
      </c>
      <c r="AY29" s="260">
        <v>919</v>
      </c>
      <c r="AZ29" s="261">
        <v>0</v>
      </c>
      <c r="BA29" s="62"/>
      <c r="BB29" s="38">
        <v>0</v>
      </c>
      <c r="BC29" s="260">
        <v>919</v>
      </c>
      <c r="BD29" s="261">
        <v>0</v>
      </c>
    </row>
    <row r="30" spans="2:56" s="35" customFormat="1" ht="25.5">
      <c r="B30" s="60" t="s">
        <v>45</v>
      </c>
      <c r="D30" s="36" t="s">
        <v>92</v>
      </c>
      <c r="E30" s="37"/>
      <c r="F30" s="38"/>
      <c r="G30" s="260"/>
      <c r="H30" s="261">
        <f t="shared" si="17"/>
        <v>0</v>
      </c>
      <c r="I30" s="61"/>
      <c r="J30" s="38"/>
      <c r="K30" s="260">
        <f>K28</f>
        <v>919</v>
      </c>
      <c r="L30" s="261">
        <f t="shared" si="18"/>
        <v>0</v>
      </c>
      <c r="M30" s="62"/>
      <c r="N30" s="42">
        <f t="shared" si="19"/>
        <v>0</v>
      </c>
      <c r="O30" s="43" t="str">
        <f t="shared" si="20"/>
        <v/>
      </c>
      <c r="Q30" s="38">
        <v>0.28367905423330569</v>
      </c>
      <c r="R30" s="260">
        <f>R28</f>
        <v>919</v>
      </c>
      <c r="S30" s="261">
        <f t="shared" si="21"/>
        <v>260.70105084040796</v>
      </c>
      <c r="T30" s="62"/>
      <c r="U30" s="42">
        <f t="shared" si="9"/>
        <v>260.70105084040796</v>
      </c>
      <c r="V30" s="43" t="str">
        <f t="shared" si="0"/>
        <v/>
      </c>
      <c r="X30" s="38">
        <f>Q30</f>
        <v>0.28367905423330569</v>
      </c>
      <c r="Y30" s="260">
        <f>Y28</f>
        <v>919</v>
      </c>
      <c r="Z30" s="263">
        <f t="shared" si="22"/>
        <v>260.70105084040796</v>
      </c>
      <c r="AA30" s="270"/>
      <c r="AB30" s="38">
        <f>X30</f>
        <v>0.28367905423330569</v>
      </c>
      <c r="AC30" s="260">
        <f>AC28</f>
        <v>919</v>
      </c>
      <c r="AD30" s="261">
        <f t="shared" si="23"/>
        <v>260.70105084040796</v>
      </c>
      <c r="AE30" s="62"/>
      <c r="AF30" s="42">
        <f t="shared" si="10"/>
        <v>0</v>
      </c>
      <c r="AG30" s="45">
        <f t="shared" si="11"/>
        <v>0</v>
      </c>
      <c r="AI30" s="42">
        <f t="shared" si="12"/>
        <v>0</v>
      </c>
      <c r="AJ30" s="45">
        <f t="shared" si="13"/>
        <v>0</v>
      </c>
      <c r="AL30" s="38">
        <f>AB30</f>
        <v>0.28367905423330569</v>
      </c>
      <c r="AM30" s="260">
        <f>AM28</f>
        <v>919</v>
      </c>
      <c r="AN30" s="261">
        <f t="shared" si="25"/>
        <v>260.70105084040796</v>
      </c>
      <c r="AO30" s="62"/>
      <c r="AP30" s="42">
        <f t="shared" si="14"/>
        <v>0</v>
      </c>
      <c r="AQ30" s="45">
        <f t="shared" si="1"/>
        <v>0</v>
      </c>
      <c r="AS30" s="42">
        <f t="shared" si="15"/>
        <v>0</v>
      </c>
      <c r="AT30" s="45">
        <f t="shared" si="16"/>
        <v>0</v>
      </c>
      <c r="AX30" s="38">
        <v>0.28367905423330569</v>
      </c>
      <c r="AY30" s="260">
        <v>919</v>
      </c>
      <c r="AZ30" s="261">
        <v>260.70105084040796</v>
      </c>
      <c r="BA30" s="62"/>
      <c r="BB30" s="38">
        <v>0.28367905423330569</v>
      </c>
      <c r="BC30" s="260">
        <v>919</v>
      </c>
      <c r="BD30" s="261">
        <v>260.70105084040796</v>
      </c>
    </row>
    <row r="31" spans="2:56" s="35" customFormat="1" ht="25.5">
      <c r="B31" s="60" t="s">
        <v>94</v>
      </c>
      <c r="D31" s="36" t="s">
        <v>92</v>
      </c>
      <c r="E31" s="37"/>
      <c r="F31" s="38"/>
      <c r="G31" s="260"/>
      <c r="H31" s="261">
        <f t="shared" si="17"/>
        <v>0</v>
      </c>
      <c r="I31" s="61"/>
      <c r="J31" s="38"/>
      <c r="K31" s="260">
        <f>K28</f>
        <v>919</v>
      </c>
      <c r="L31" s="261">
        <f t="shared" si="18"/>
        <v>0</v>
      </c>
      <c r="M31" s="62"/>
      <c r="N31" s="42">
        <f t="shared" si="19"/>
        <v>0</v>
      </c>
      <c r="O31" s="43" t="str">
        <f t="shared" si="20"/>
        <v/>
      </c>
      <c r="Q31" s="38">
        <v>0.60832107973776173</v>
      </c>
      <c r="R31" s="260">
        <f>R30</f>
        <v>919</v>
      </c>
      <c r="S31" s="261">
        <f t="shared" si="21"/>
        <v>559.04707227900303</v>
      </c>
      <c r="T31" s="62"/>
      <c r="U31" s="42">
        <f t="shared" si="9"/>
        <v>559.04707227900303</v>
      </c>
      <c r="V31" s="43" t="str">
        <f t="shared" si="0"/>
        <v/>
      </c>
      <c r="X31" s="38">
        <f>Q31</f>
        <v>0.60832107973776173</v>
      </c>
      <c r="Y31" s="260">
        <f>Y30</f>
        <v>919</v>
      </c>
      <c r="Z31" s="263">
        <f t="shared" si="22"/>
        <v>559.04707227900303</v>
      </c>
      <c r="AA31" s="270"/>
      <c r="AB31" s="38">
        <f>X31</f>
        <v>0.60832107973776173</v>
      </c>
      <c r="AC31" s="260">
        <f>AC30</f>
        <v>919</v>
      </c>
      <c r="AD31" s="261">
        <f t="shared" si="23"/>
        <v>559.04707227900303</v>
      </c>
      <c r="AE31" s="62"/>
      <c r="AF31" s="42">
        <f t="shared" si="10"/>
        <v>0</v>
      </c>
      <c r="AG31" s="45">
        <f t="shared" si="11"/>
        <v>0</v>
      </c>
      <c r="AI31" s="42">
        <f t="shared" si="12"/>
        <v>0</v>
      </c>
      <c r="AJ31" s="45">
        <f t="shared" si="13"/>
        <v>0</v>
      </c>
      <c r="AL31" s="38">
        <f>AB31</f>
        <v>0.60832107973776173</v>
      </c>
      <c r="AM31" s="260">
        <f>AM30</f>
        <v>919</v>
      </c>
      <c r="AN31" s="261">
        <f t="shared" si="25"/>
        <v>559.04707227900303</v>
      </c>
      <c r="AO31" s="62"/>
      <c r="AP31" s="42">
        <f t="shared" si="14"/>
        <v>0</v>
      </c>
      <c r="AQ31" s="45">
        <f t="shared" si="1"/>
        <v>0</v>
      </c>
      <c r="AS31" s="42">
        <f t="shared" si="15"/>
        <v>0</v>
      </c>
      <c r="AT31" s="45">
        <f t="shared" si="16"/>
        <v>0</v>
      </c>
      <c r="AX31" s="38">
        <v>0.60832107973776173</v>
      </c>
      <c r="AY31" s="260">
        <v>919</v>
      </c>
      <c r="AZ31" s="261">
        <v>559.04707227900303</v>
      </c>
      <c r="BA31" s="62"/>
      <c r="BB31" s="38">
        <v>0.60832107973776173</v>
      </c>
      <c r="BC31" s="260">
        <v>919</v>
      </c>
      <c r="BD31" s="261">
        <v>559.04707227900303</v>
      </c>
    </row>
    <row r="32" spans="2:56" s="35" customFormat="1" ht="38.25">
      <c r="B32" s="60" t="str">
        <f>'App.2-W_(Resi)'!B34</f>
        <v>Deferral &amp; Variance Accounts Disposition Rate Rider for Group 2 DVAs (2015)</v>
      </c>
      <c r="D32" s="36" t="s">
        <v>92</v>
      </c>
      <c r="E32" s="37"/>
      <c r="F32" s="38"/>
      <c r="G32" s="260"/>
      <c r="H32" s="261"/>
      <c r="I32" s="61"/>
      <c r="J32" s="38"/>
      <c r="K32" s="260"/>
      <c r="L32" s="261"/>
      <c r="M32" s="62"/>
      <c r="N32" s="42"/>
      <c r="O32" s="43"/>
      <c r="Q32" s="38">
        <v>3.2989128324203733E-2</v>
      </c>
      <c r="R32" s="260">
        <f>R31</f>
        <v>919</v>
      </c>
      <c r="S32" s="261">
        <f t="shared" si="21"/>
        <v>30.317008929943231</v>
      </c>
      <c r="T32" s="62"/>
      <c r="U32" s="42">
        <f t="shared" si="9"/>
        <v>30.317008929943231</v>
      </c>
      <c r="V32" s="43" t="str">
        <f t="shared" si="0"/>
        <v/>
      </c>
      <c r="X32" s="38">
        <f>Q32</f>
        <v>3.2989128324203733E-2</v>
      </c>
      <c r="Y32" s="260">
        <f>Y31</f>
        <v>919</v>
      </c>
      <c r="Z32" s="263">
        <f t="shared" si="22"/>
        <v>30.317008929943231</v>
      </c>
      <c r="AA32" s="270"/>
      <c r="AB32" s="38">
        <f>X32</f>
        <v>3.2989128324203733E-2</v>
      </c>
      <c r="AC32" s="260">
        <f>AC31</f>
        <v>919</v>
      </c>
      <c r="AD32" s="261">
        <f t="shared" si="23"/>
        <v>30.317008929943231</v>
      </c>
      <c r="AE32" s="62"/>
      <c r="AF32" s="42">
        <f t="shared" si="10"/>
        <v>0</v>
      </c>
      <c r="AG32" s="45">
        <f t="shared" si="11"/>
        <v>0</v>
      </c>
      <c r="AI32" s="42">
        <f t="shared" si="12"/>
        <v>0</v>
      </c>
      <c r="AJ32" s="45">
        <f t="shared" si="13"/>
        <v>0</v>
      </c>
      <c r="AL32" s="38">
        <f>AB32</f>
        <v>3.2989128324203733E-2</v>
      </c>
      <c r="AM32" s="260">
        <f>AM31</f>
        <v>919</v>
      </c>
      <c r="AN32" s="261">
        <f t="shared" si="25"/>
        <v>30.317008929943231</v>
      </c>
      <c r="AO32" s="62"/>
      <c r="AP32" s="42">
        <f t="shared" si="14"/>
        <v>0</v>
      </c>
      <c r="AQ32" s="45">
        <f t="shared" si="1"/>
        <v>0</v>
      </c>
      <c r="AS32" s="42">
        <f t="shared" si="15"/>
        <v>0</v>
      </c>
      <c r="AT32" s="45">
        <f t="shared" si="16"/>
        <v>0</v>
      </c>
      <c r="AX32" s="38">
        <v>3.2989128324203733E-2</v>
      </c>
      <c r="AY32" s="260">
        <v>919</v>
      </c>
      <c r="AZ32" s="261">
        <v>30.317008929943231</v>
      </c>
      <c r="BA32" s="62"/>
      <c r="BB32" s="38">
        <v>3.2989128324203733E-2</v>
      </c>
      <c r="BC32" s="260">
        <v>919</v>
      </c>
      <c r="BD32" s="261">
        <v>30.317008929943231</v>
      </c>
    </row>
    <row r="33" spans="2:56" s="35" customFormat="1">
      <c r="B33" s="64" t="s">
        <v>49</v>
      </c>
      <c r="D33" s="36" t="s">
        <v>39</v>
      </c>
      <c r="E33" s="37"/>
      <c r="F33" s="65">
        <f>IF(ISBLANK($D$16)=TRUE, 0, IF($D$16="TOU", 0.64*F43+0.18*F44+0.18*F45, IF(AND($D$16="non-TOU", G47&gt;0), F47,F46)))</f>
        <v>9.2460000000000001E-2</v>
      </c>
      <c r="G33" s="271">
        <f>$D$19*(1+F62)-$D$19</f>
        <v>17930.999999999942</v>
      </c>
      <c r="H33" s="261">
        <f t="shared" si="17"/>
        <v>1657.9002599999947</v>
      </c>
      <c r="J33" s="65">
        <f>IF(ISBLANK($D$16)=TRUE, 0, IF($D$16="TOU", 0.64*J43+0.18*J44+0.18*J45, IF(AND($D$16="non-TOU", K47&gt;0), J47,J46)))</f>
        <v>9.2460000000000001E-2</v>
      </c>
      <c r="K33" s="271">
        <f>$D$19*(1+J62)-$D$19</f>
        <v>17930.999999999942</v>
      </c>
      <c r="L33" s="261">
        <f t="shared" si="18"/>
        <v>1657.9002599999947</v>
      </c>
      <c r="N33" s="42">
        <f t="shared" si="19"/>
        <v>0</v>
      </c>
      <c r="O33" s="43">
        <f t="shared" si="20"/>
        <v>0</v>
      </c>
      <c r="Q33" s="65">
        <f>IF(ISBLANK($D$16)=TRUE, 0, IF($D$16="TOU", 0.64*Q43+0.18*Q44+0.18*Q45, IF(AND($D$16="non-TOU", R47&gt;0), Q47,Q46)))</f>
        <v>9.2460000000000001E-2</v>
      </c>
      <c r="R33" s="271">
        <f>$D$19*(1+Q62)-$D$19</f>
        <v>20286.562985084369</v>
      </c>
      <c r="S33" s="261">
        <f t="shared" si="21"/>
        <v>1875.6956136009007</v>
      </c>
      <c r="U33" s="42">
        <f t="shared" si="9"/>
        <v>217.79535360090608</v>
      </c>
      <c r="V33" s="43">
        <f t="shared" si="0"/>
        <v>0.13136818833776331</v>
      </c>
      <c r="X33" s="65">
        <f>IF(ISBLANK($D$16)=TRUE, 0, IF($D$16="TOU", 0.64*X43+0.18*X44+0.18*X45, IF(AND($D$16="non-TOU", Y47&gt;0), X47,X46)))</f>
        <v>0.11183999999999999</v>
      </c>
      <c r="Y33" s="271">
        <f>$D$19*(1+X62)-$D$19</f>
        <v>20286.562985084369</v>
      </c>
      <c r="Z33" s="263">
        <f t="shared" si="22"/>
        <v>2268.8492042518355</v>
      </c>
      <c r="AB33" s="65">
        <f>IF(ISBLANK($D$16)=TRUE, 0, IF($D$16="TOU", 0.64*AB43+0.18*AB44+0.18*AB45, IF(AND($D$16="non-TOU", AC47&gt;0), AB47,AB46)))</f>
        <v>9.7879999999999995E-2</v>
      </c>
      <c r="AC33" s="271">
        <f>$D$19*(1+AB62)-$D$19</f>
        <v>14970.300000000047</v>
      </c>
      <c r="AD33" s="261">
        <f t="shared" si="23"/>
        <v>1465.2929640000045</v>
      </c>
      <c r="AF33" s="42">
        <f t="shared" si="10"/>
        <v>-803.55624025183101</v>
      </c>
      <c r="AG33" s="45">
        <f t="shared" si="11"/>
        <v>-0.35416908216992221</v>
      </c>
      <c r="AI33" s="42">
        <f t="shared" si="12"/>
        <v>-410.40264960089621</v>
      </c>
      <c r="AJ33" s="45">
        <f t="shared" si="13"/>
        <v>-0.28008231779163512</v>
      </c>
      <c r="AL33" s="65">
        <f>IF(ISBLANK($D$16)=TRUE, 0, IF($D$16="TOU", 0.64*AL43+0.18*AL44+0.18*AL45, IF(AND($D$16="non-TOU", AM47&gt;0), AL47,AL46)))</f>
        <v>9.7879999999999995E-2</v>
      </c>
      <c r="AM33" s="271">
        <f>$D$19*(1+AL62)-$D$19</f>
        <v>14970.300000000047</v>
      </c>
      <c r="AN33" s="261">
        <f t="shared" si="25"/>
        <v>1465.2929640000045</v>
      </c>
      <c r="AP33" s="42">
        <f t="shared" si="14"/>
        <v>0</v>
      </c>
      <c r="AQ33" s="45">
        <f t="shared" si="1"/>
        <v>0</v>
      </c>
      <c r="AS33" s="42">
        <f t="shared" si="15"/>
        <v>-410.40264960089621</v>
      </c>
      <c r="AT33" s="45">
        <f t="shared" si="16"/>
        <v>-0.28008231779163512</v>
      </c>
      <c r="AX33" s="65">
        <v>9.2460000000000001E-2</v>
      </c>
      <c r="AY33" s="271">
        <v>20286.562985084369</v>
      </c>
      <c r="AZ33" s="261">
        <v>1875.6956136009007</v>
      </c>
      <c r="BB33" s="65">
        <v>9.2460000000000001E-2</v>
      </c>
      <c r="BC33" s="271">
        <v>20286.562985084369</v>
      </c>
      <c r="BD33" s="261">
        <v>1875.6956136009007</v>
      </c>
    </row>
    <row r="34" spans="2:56" ht="25.5">
      <c r="B34" s="67" t="s">
        <v>51</v>
      </c>
      <c r="C34" s="68"/>
      <c r="D34" s="69"/>
      <c r="E34" s="68"/>
      <c r="F34" s="70"/>
      <c r="G34" s="272"/>
      <c r="H34" s="273">
        <f>SUM(H28:H33)+H27</f>
        <v>5239.3703599999944</v>
      </c>
      <c r="I34" s="54"/>
      <c r="J34" s="71"/>
      <c r="K34" s="274"/>
      <c r="L34" s="273">
        <f>SUM(L28:L33)+L27</f>
        <v>5239.3703599999944</v>
      </c>
      <c r="M34" s="54"/>
      <c r="N34" s="57">
        <f t="shared" si="19"/>
        <v>0</v>
      </c>
      <c r="O34" s="58">
        <f t="shared" si="20"/>
        <v>0</v>
      </c>
      <c r="Q34" s="71"/>
      <c r="R34" s="274"/>
      <c r="S34" s="273">
        <f>SUM(S28:S33)+S27</f>
        <v>94610.769545650241</v>
      </c>
      <c r="T34" s="54"/>
      <c r="U34" s="57">
        <f t="shared" si="9"/>
        <v>89371.39918565024</v>
      </c>
      <c r="V34" s="58">
        <f t="shared" si="0"/>
        <v>17.057660185268968</v>
      </c>
      <c r="X34" s="71"/>
      <c r="Y34" s="274"/>
      <c r="Z34" s="275">
        <f>SUM(Z28:Z33)+Z27</f>
        <v>6467.8617363011899</v>
      </c>
      <c r="AA34" s="54"/>
      <c r="AB34" s="71"/>
      <c r="AC34" s="274"/>
      <c r="AD34" s="273">
        <f>SUM(AD28:AD33)+AD27</f>
        <v>4293.3030960493588</v>
      </c>
      <c r="AE34" s="54"/>
      <c r="AF34" s="57">
        <f t="shared" si="10"/>
        <v>-2174.5586402518311</v>
      </c>
      <c r="AG34" s="59">
        <f t="shared" si="11"/>
        <v>-0.33620982156235879</v>
      </c>
      <c r="AI34" s="57">
        <f t="shared" si="12"/>
        <v>-1946.0527496008972</v>
      </c>
      <c r="AJ34" s="59">
        <f t="shared" si="13"/>
        <v>-0.45327634831829816</v>
      </c>
      <c r="AL34" s="71"/>
      <c r="AM34" s="274"/>
      <c r="AN34" s="273">
        <f>SUM(AN28:AN33)+AN27</f>
        <v>5137.1065960493588</v>
      </c>
      <c r="AO34" s="54"/>
      <c r="AP34" s="57">
        <f t="shared" si="14"/>
        <v>843.80349999999999</v>
      </c>
      <c r="AQ34" s="59">
        <f t="shared" si="1"/>
        <v>0.19653946649526255</v>
      </c>
      <c r="AS34" s="57">
        <f t="shared" si="15"/>
        <v>-1201.0642496008959</v>
      </c>
      <c r="AT34" s="59">
        <f t="shared" si="16"/>
        <v>-0.23380169890275637</v>
      </c>
      <c r="AX34" s="71"/>
      <c r="AY34" s="274"/>
      <c r="AZ34" s="273">
        <v>6239.355845650256</v>
      </c>
      <c r="BA34" s="54"/>
      <c r="BB34" s="71"/>
      <c r="BC34" s="274"/>
      <c r="BD34" s="273">
        <v>6338.1708456502547</v>
      </c>
    </row>
    <row r="35" spans="2:56" s="35" customFormat="1" ht="20.25" customHeight="1">
      <c r="B35" s="35" t="s">
        <v>52</v>
      </c>
      <c r="D35" s="36" t="s">
        <v>92</v>
      </c>
      <c r="E35" s="37"/>
      <c r="F35" s="38">
        <v>3.1669</v>
      </c>
      <c r="G35" s="260">
        <f>$D$20</f>
        <v>919</v>
      </c>
      <c r="H35" s="261">
        <f>G35*F35</f>
        <v>2910.3811000000001</v>
      </c>
      <c r="J35" s="38">
        <f>F35</f>
        <v>3.1669</v>
      </c>
      <c r="K35" s="276">
        <f>$G35</f>
        <v>919</v>
      </c>
      <c r="L35" s="261">
        <f>K35*J35</f>
        <v>2910.3811000000001</v>
      </c>
      <c r="N35" s="42">
        <f t="shared" si="19"/>
        <v>0</v>
      </c>
      <c r="O35" s="43">
        <f t="shared" si="20"/>
        <v>0</v>
      </c>
      <c r="Q35" s="38">
        <v>3.1993</v>
      </c>
      <c r="R35" s="276">
        <f>$G35</f>
        <v>919</v>
      </c>
      <c r="S35" s="261">
        <f>R35*Q35</f>
        <v>2940.1567</v>
      </c>
      <c r="U35" s="42">
        <f t="shared" si="9"/>
        <v>29.77559999999994</v>
      </c>
      <c r="V35" s="43">
        <f t="shared" si="0"/>
        <v>1.0230825097098087E-2</v>
      </c>
      <c r="X35" s="38">
        <v>3.1993</v>
      </c>
      <c r="Y35" s="276">
        <f>$G35</f>
        <v>919</v>
      </c>
      <c r="Z35" s="263">
        <f>Y35*X35</f>
        <v>2940.1567</v>
      </c>
      <c r="AB35" s="38">
        <v>3.2665000000000002</v>
      </c>
      <c r="AC35" s="276">
        <f>$G35</f>
        <v>919</v>
      </c>
      <c r="AD35" s="261">
        <f>AC35*AB35</f>
        <v>3001.9135000000001</v>
      </c>
      <c r="AF35" s="42">
        <f t="shared" si="10"/>
        <v>61.756800000000112</v>
      </c>
      <c r="AG35" s="45">
        <f t="shared" si="11"/>
        <v>2.1004594755102718E-2</v>
      </c>
      <c r="AI35" s="42">
        <f t="shared" si="12"/>
        <v>-77.136546403005013</v>
      </c>
      <c r="AJ35" s="45">
        <f t="shared" si="13"/>
        <v>-2.5695792501351226E-2</v>
      </c>
      <c r="AL35" s="38">
        <v>3.3317999999999999</v>
      </c>
      <c r="AM35" s="276">
        <f>$G35</f>
        <v>919</v>
      </c>
      <c r="AN35" s="261">
        <f>AM35*AL35</f>
        <v>3061.9241999999999</v>
      </c>
      <c r="AP35" s="42">
        <f t="shared" si="14"/>
        <v>60.010699999999815</v>
      </c>
      <c r="AQ35" s="45">
        <f t="shared" si="1"/>
        <v>1.9990815857951875E-2</v>
      </c>
      <c r="AS35" s="42">
        <f t="shared" si="15"/>
        <v>-17.125846403005198</v>
      </c>
      <c r="AT35" s="45">
        <f t="shared" si="16"/>
        <v>-5.5931647174692302E-3</v>
      </c>
      <c r="AX35" s="38">
        <v>3.350435306205664</v>
      </c>
      <c r="AY35" s="276">
        <v>919</v>
      </c>
      <c r="AZ35" s="261">
        <v>3079.0500464030051</v>
      </c>
      <c r="BB35" s="38">
        <v>3.350435306205664</v>
      </c>
      <c r="BC35" s="276">
        <v>919</v>
      </c>
      <c r="BD35" s="261">
        <v>3079.0500464030051</v>
      </c>
    </row>
    <row r="36" spans="2:56" s="35" customFormat="1" ht="25.5">
      <c r="B36" s="75" t="s">
        <v>53</v>
      </c>
      <c r="D36" s="36" t="s">
        <v>92</v>
      </c>
      <c r="E36" s="37"/>
      <c r="F36" s="38">
        <v>2.3593999999999999</v>
      </c>
      <c r="G36" s="260">
        <f>G35</f>
        <v>919</v>
      </c>
      <c r="H36" s="261">
        <f>G36*F36</f>
        <v>2168.2885999999999</v>
      </c>
      <c r="J36" s="38">
        <f>F36</f>
        <v>2.3593999999999999</v>
      </c>
      <c r="K36" s="276">
        <f>$G36</f>
        <v>919</v>
      </c>
      <c r="L36" s="261">
        <f>K36*J36</f>
        <v>2168.2885999999999</v>
      </c>
      <c r="N36" s="42">
        <f t="shared" si="19"/>
        <v>0</v>
      </c>
      <c r="O36" s="43">
        <f t="shared" si="20"/>
        <v>0</v>
      </c>
      <c r="Q36" s="38">
        <v>2.5493999999999999</v>
      </c>
      <c r="R36" s="276">
        <f>$G36</f>
        <v>919</v>
      </c>
      <c r="S36" s="261">
        <f>R36*Q36</f>
        <v>2342.8986</v>
      </c>
      <c r="U36" s="42">
        <f t="shared" si="9"/>
        <v>174.61000000000013</v>
      </c>
      <c r="V36" s="43">
        <f t="shared" si="0"/>
        <v>8.0528948037636758E-2</v>
      </c>
      <c r="X36" s="38">
        <v>2.5493999999999999</v>
      </c>
      <c r="Y36" s="276">
        <f>$G36</f>
        <v>919</v>
      </c>
      <c r="Z36" s="263">
        <f>Y36*X36</f>
        <v>2342.8986</v>
      </c>
      <c r="AB36" s="38">
        <v>2.7964000000000002</v>
      </c>
      <c r="AC36" s="276">
        <f>$G36</f>
        <v>919</v>
      </c>
      <c r="AD36" s="261">
        <f>AC36*AB36</f>
        <v>2569.8916000000004</v>
      </c>
      <c r="AF36" s="42">
        <f t="shared" si="10"/>
        <v>226.99300000000039</v>
      </c>
      <c r="AG36" s="45">
        <f t="shared" si="11"/>
        <v>9.6885541696085528E-2</v>
      </c>
      <c r="AI36" s="42">
        <f t="shared" si="12"/>
        <v>213.85085950851362</v>
      </c>
      <c r="AJ36" s="45">
        <f t="shared" si="13"/>
        <v>8.3213961051319674E-2</v>
      </c>
      <c r="AL36" s="38">
        <v>2.8523000000000001</v>
      </c>
      <c r="AM36" s="276">
        <f>$G36</f>
        <v>919</v>
      </c>
      <c r="AN36" s="261">
        <f>AM36*AL36</f>
        <v>2621.2637</v>
      </c>
      <c r="AP36" s="42">
        <f t="shared" si="14"/>
        <v>51.372099999999591</v>
      </c>
      <c r="AQ36" s="45">
        <f t="shared" si="1"/>
        <v>1.9989987126305089E-2</v>
      </c>
      <c r="AS36" s="42">
        <f t="shared" si="15"/>
        <v>265.22295950851321</v>
      </c>
      <c r="AT36" s="45">
        <f t="shared" si="16"/>
        <v>0.10118133460151804</v>
      </c>
      <c r="AX36" s="38">
        <v>2.5637004793160902</v>
      </c>
      <c r="AY36" s="276">
        <v>919</v>
      </c>
      <c r="AZ36" s="261">
        <v>2356.0407404914868</v>
      </c>
      <c r="BB36" s="38">
        <v>2.5637004793160902</v>
      </c>
      <c r="BC36" s="276">
        <v>919</v>
      </c>
      <c r="BD36" s="261">
        <v>2356.0407404914868</v>
      </c>
    </row>
    <row r="37" spans="2:56" ht="25.5">
      <c r="B37" s="67" t="s">
        <v>54</v>
      </c>
      <c r="C37" s="49"/>
      <c r="D37" s="77"/>
      <c r="E37" s="49"/>
      <c r="F37" s="78"/>
      <c r="G37" s="272"/>
      <c r="H37" s="273">
        <f>SUM(H34:H36)</f>
        <v>10318.040059999994</v>
      </c>
      <c r="I37" s="79"/>
      <c r="J37" s="80"/>
      <c r="K37" s="277"/>
      <c r="L37" s="273">
        <f>SUM(L34:L36)</f>
        <v>10318.040059999994</v>
      </c>
      <c r="M37" s="79"/>
      <c r="N37" s="57">
        <f t="shared" si="19"/>
        <v>0</v>
      </c>
      <c r="O37" s="58">
        <f>IF((H37)=0,"",(N37/H37))</f>
        <v>0</v>
      </c>
      <c r="Q37" s="80"/>
      <c r="R37" s="277"/>
      <c r="S37" s="273">
        <f>SUM(S34:S36)</f>
        <v>99893.824845650248</v>
      </c>
      <c r="T37" s="79"/>
      <c r="U37" s="57">
        <f t="shared" si="9"/>
        <v>89575.784785650249</v>
      </c>
      <c r="V37" s="58">
        <f t="shared" si="0"/>
        <v>8.6814728635246556</v>
      </c>
      <c r="X37" s="80"/>
      <c r="Y37" s="277"/>
      <c r="Z37" s="275">
        <f>SUM(Z34:Z36)</f>
        <v>11750.917036301191</v>
      </c>
      <c r="AA37" s="79"/>
      <c r="AB37" s="80"/>
      <c r="AC37" s="277"/>
      <c r="AD37" s="273">
        <f>SUM(AD34:AD36)</f>
        <v>9865.1081960493593</v>
      </c>
      <c r="AE37" s="79"/>
      <c r="AF37" s="57">
        <f t="shared" si="10"/>
        <v>-1885.8088402518315</v>
      </c>
      <c r="AG37" s="59">
        <f t="shared" si="11"/>
        <v>-0.16048184447444822</v>
      </c>
      <c r="AI37" s="57">
        <f>AD37-AZ37</f>
        <v>-1809.3384364953872</v>
      </c>
      <c r="AJ37" s="59">
        <f t="shared" si="13"/>
        <v>-0.18340786543222767</v>
      </c>
      <c r="AL37" s="80"/>
      <c r="AM37" s="277"/>
      <c r="AN37" s="273">
        <f>SUM(AN34:AN36)</f>
        <v>10820.294496049359</v>
      </c>
      <c r="AO37" s="79"/>
      <c r="AP37" s="57">
        <f t="shared" si="14"/>
        <v>955.18629999999939</v>
      </c>
      <c r="AQ37" s="59">
        <f t="shared" si="1"/>
        <v>9.6824716061656477E-2</v>
      </c>
      <c r="AS37" s="57">
        <f t="shared" si="15"/>
        <v>-952.96713649538651</v>
      </c>
      <c r="AT37" s="59">
        <f t="shared" si="16"/>
        <v>-8.8072199591547912E-2</v>
      </c>
      <c r="AX37" s="80"/>
      <c r="AY37" s="277"/>
      <c r="AZ37" s="273">
        <v>11674.446632544747</v>
      </c>
      <c r="BA37" s="79"/>
      <c r="BB37" s="80"/>
      <c r="BC37" s="277"/>
      <c r="BD37" s="273">
        <v>11773.261632544745</v>
      </c>
    </row>
    <row r="38" spans="2:56" s="35" customFormat="1" ht="25.5">
      <c r="B38" s="75" t="s">
        <v>55</v>
      </c>
      <c r="D38" s="36" t="s">
        <v>39</v>
      </c>
      <c r="E38" s="37"/>
      <c r="F38" s="82">
        <v>4.4000000000000003E-3</v>
      </c>
      <c r="G38" s="271">
        <f>$D$19*(1+F62)</f>
        <v>434930.99999999994</v>
      </c>
      <c r="H38" s="278">
        <f t="shared" ref="H38:H45" si="26">G38*F38</f>
        <v>1913.6963999999998</v>
      </c>
      <c r="J38" s="82">
        <v>4.4000000000000003E-3</v>
      </c>
      <c r="K38" s="271">
        <f>$D$19*(1+J62)</f>
        <v>434930.99999999994</v>
      </c>
      <c r="L38" s="278">
        <f t="shared" ref="L38:L45" si="27">K38*J38</f>
        <v>1913.6963999999998</v>
      </c>
      <c r="N38" s="42">
        <f t="shared" si="19"/>
        <v>0</v>
      </c>
      <c r="O38" s="84">
        <f t="shared" si="20"/>
        <v>0</v>
      </c>
      <c r="Q38" s="82">
        <v>3.5999999999999999E-3</v>
      </c>
      <c r="R38" s="271">
        <f>$D$19*(1+Q62)</f>
        <v>437286.56298508437</v>
      </c>
      <c r="S38" s="278">
        <f t="shared" ref="S38:S45" si="28">R38*Q38</f>
        <v>1574.2316267463036</v>
      </c>
      <c r="U38" s="42">
        <f t="shared" si="9"/>
        <v>-339.46477325369619</v>
      </c>
      <c r="V38" s="84">
        <f t="shared" si="0"/>
        <v>-0.17738695294284726</v>
      </c>
      <c r="X38" s="82">
        <v>3.5999999999999999E-3</v>
      </c>
      <c r="Y38" s="271">
        <f>$D$19*(1+X62)</f>
        <v>437286.56298508437</v>
      </c>
      <c r="Z38" s="279">
        <f t="shared" ref="Z38:Z45" si="29">Y38*X38</f>
        <v>1574.2316267463036</v>
      </c>
      <c r="AB38" s="82">
        <f>0.0032+0.0004</f>
        <v>3.6000000000000003E-3</v>
      </c>
      <c r="AC38" s="271">
        <f>$D$19*(1+AB62)</f>
        <v>431970.30000000005</v>
      </c>
      <c r="AD38" s="278">
        <f t="shared" ref="AD38:AD45" si="30">AC38*AB38</f>
        <v>1555.0930800000003</v>
      </c>
      <c r="AF38" s="42">
        <f t="shared" si="10"/>
        <v>-19.138546746303291</v>
      </c>
      <c r="AG38" s="85">
        <f t="shared" si="11"/>
        <v>-1.2157389307353546E-2</v>
      </c>
      <c r="AI38" s="42">
        <f t="shared" ref="AI38:AI45" si="31">AD38-AZ38</f>
        <v>-19.138546746303291</v>
      </c>
      <c r="AJ38" s="85">
        <f t="shared" si="13"/>
        <v>-1.2307010424291314E-2</v>
      </c>
      <c r="AL38" s="82">
        <f>0.0032+0.0004</f>
        <v>3.6000000000000003E-3</v>
      </c>
      <c r="AM38" s="271">
        <f>$D$19*(1+AL62)</f>
        <v>431970.30000000005</v>
      </c>
      <c r="AN38" s="278">
        <f t="shared" ref="AN38:AN45" si="32">AM38*AL38</f>
        <v>1555.0930800000003</v>
      </c>
      <c r="AP38" s="42">
        <f t="shared" si="14"/>
        <v>0</v>
      </c>
      <c r="AQ38" s="85">
        <f t="shared" si="1"/>
        <v>0</v>
      </c>
      <c r="AS38" s="42">
        <f t="shared" si="15"/>
        <v>-19.138546746303291</v>
      </c>
      <c r="AT38" s="85">
        <f t="shared" si="16"/>
        <v>-1.2307010424291314E-2</v>
      </c>
      <c r="AX38" s="82">
        <v>3.5999999999999999E-3</v>
      </c>
      <c r="AY38" s="271">
        <v>437286.56298508437</v>
      </c>
      <c r="AZ38" s="278">
        <v>1574.2316267463036</v>
      </c>
      <c r="BB38" s="82">
        <v>3.5999999999999999E-3</v>
      </c>
      <c r="BC38" s="271">
        <v>437286.56298508437</v>
      </c>
      <c r="BD38" s="278">
        <v>1574.2316267463036</v>
      </c>
    </row>
    <row r="39" spans="2:56" s="35" customFormat="1" ht="25.5">
      <c r="B39" s="75" t="s">
        <v>56</v>
      </c>
      <c r="D39" s="36" t="s">
        <v>39</v>
      </c>
      <c r="E39" s="37"/>
      <c r="F39" s="82">
        <v>1.2999999999999999E-3</v>
      </c>
      <c r="G39" s="271">
        <f>G38</f>
        <v>434930.99999999994</v>
      </c>
      <c r="H39" s="278">
        <f t="shared" si="26"/>
        <v>565.41029999999989</v>
      </c>
      <c r="J39" s="82">
        <v>1.2999999999999999E-3</v>
      </c>
      <c r="K39" s="271">
        <f>K38</f>
        <v>434930.99999999994</v>
      </c>
      <c r="L39" s="278">
        <f t="shared" si="27"/>
        <v>565.41029999999989</v>
      </c>
      <c r="N39" s="42">
        <f t="shared" si="19"/>
        <v>0</v>
      </c>
      <c r="O39" s="84">
        <f t="shared" si="20"/>
        <v>0</v>
      </c>
      <c r="Q39" s="82">
        <v>1.2999999999999999E-3</v>
      </c>
      <c r="R39" s="271">
        <f>R38</f>
        <v>437286.56298508437</v>
      </c>
      <c r="S39" s="278">
        <f t="shared" si="28"/>
        <v>568.47253188060961</v>
      </c>
      <c r="U39" s="42">
        <f t="shared" si="9"/>
        <v>3.0622318806097155</v>
      </c>
      <c r="V39" s="84">
        <f t="shared" si="0"/>
        <v>5.4159464031867059E-3</v>
      </c>
      <c r="X39" s="82">
        <v>1.2999999999999999E-3</v>
      </c>
      <c r="Y39" s="271">
        <f>Y38</f>
        <v>437286.56298508437</v>
      </c>
      <c r="Z39" s="279">
        <f t="shared" si="29"/>
        <v>568.47253188060961</v>
      </c>
      <c r="AB39" s="82">
        <v>2.9999999999999997E-4</v>
      </c>
      <c r="AC39" s="271">
        <f>AC38</f>
        <v>431970.30000000005</v>
      </c>
      <c r="AD39" s="278">
        <f t="shared" si="30"/>
        <v>129.59109000000001</v>
      </c>
      <c r="AF39" s="42">
        <f t="shared" si="10"/>
        <v>-438.8814418806096</v>
      </c>
      <c r="AG39" s="85">
        <f t="shared" si="11"/>
        <v>-0.77203632060938931</v>
      </c>
      <c r="AI39" s="42">
        <f t="shared" si="31"/>
        <v>-438.8814418806096</v>
      </c>
      <c r="AJ39" s="85">
        <f t="shared" si="13"/>
        <v>-3.386663711838596</v>
      </c>
      <c r="AL39" s="82">
        <v>2.9999999999999997E-4</v>
      </c>
      <c r="AM39" s="271">
        <f>AM38</f>
        <v>431970.30000000005</v>
      </c>
      <c r="AN39" s="278">
        <f t="shared" si="32"/>
        <v>129.59109000000001</v>
      </c>
      <c r="AP39" s="42">
        <f t="shared" si="14"/>
        <v>0</v>
      </c>
      <c r="AQ39" s="85">
        <f t="shared" si="1"/>
        <v>0</v>
      </c>
      <c r="AS39" s="42">
        <f t="shared" si="15"/>
        <v>-438.8814418806096</v>
      </c>
      <c r="AT39" s="85">
        <f t="shared" si="16"/>
        <v>-3.386663711838596</v>
      </c>
      <c r="AX39" s="82">
        <v>1.2999999999999999E-3</v>
      </c>
      <c r="AY39" s="271">
        <v>437286.56298508437</v>
      </c>
      <c r="AZ39" s="278">
        <v>568.47253188060961</v>
      </c>
      <c r="BB39" s="82">
        <v>1.2999999999999999E-3</v>
      </c>
      <c r="BC39" s="271">
        <v>437286.56298508437</v>
      </c>
      <c r="BD39" s="278">
        <v>568.47253188060961</v>
      </c>
    </row>
    <row r="40" spans="2:56" s="35" customFormat="1" ht="28.5" customHeight="1">
      <c r="B40" s="75" t="str">
        <f>'App.2-W_GS 50-999 KW'!B40</f>
        <v>Ontario Electricity Support Program (OESP)</v>
      </c>
      <c r="D40" s="36" t="s">
        <v>39</v>
      </c>
      <c r="E40" s="37"/>
      <c r="F40" s="82"/>
      <c r="G40" s="271"/>
      <c r="H40" s="278"/>
      <c r="J40" s="82"/>
      <c r="K40" s="276"/>
      <c r="L40" s="278"/>
      <c r="N40" s="42"/>
      <c r="O40" s="84"/>
      <c r="Q40" s="82">
        <v>1.1000000000000001E-3</v>
      </c>
      <c r="R40" s="271">
        <f>R39</f>
        <v>437286.56298508437</v>
      </c>
      <c r="S40" s="278">
        <f t="shared" si="28"/>
        <v>481.01521928359284</v>
      </c>
      <c r="U40" s="42">
        <f t="shared" si="9"/>
        <v>481.01521928359284</v>
      </c>
      <c r="V40" s="84" t="str">
        <f t="shared" si="0"/>
        <v/>
      </c>
      <c r="X40" s="82">
        <v>1.1000000000000001E-3</v>
      </c>
      <c r="Y40" s="271">
        <f>Y39</f>
        <v>437286.56298508437</v>
      </c>
      <c r="Z40" s="279">
        <f t="shared" si="29"/>
        <v>481.01521928359284</v>
      </c>
      <c r="AB40" s="82">
        <v>0</v>
      </c>
      <c r="AC40" s="271">
        <f>AC39</f>
        <v>431970.30000000005</v>
      </c>
      <c r="AD40" s="278">
        <f t="shared" si="30"/>
        <v>0</v>
      </c>
      <c r="AF40" s="42">
        <f t="shared" si="10"/>
        <v>-481.01521928359284</v>
      </c>
      <c r="AG40" s="85">
        <f t="shared" si="11"/>
        <v>-1</v>
      </c>
      <c r="AI40" s="42">
        <f t="shared" si="31"/>
        <v>-481.01521928359284</v>
      </c>
      <c r="AJ40" s="85" t="str">
        <f t="shared" si="13"/>
        <v/>
      </c>
      <c r="AL40" s="82">
        <v>0</v>
      </c>
      <c r="AM40" s="271">
        <f>AM39</f>
        <v>431970.30000000005</v>
      </c>
      <c r="AN40" s="278">
        <f t="shared" si="32"/>
        <v>0</v>
      </c>
      <c r="AP40" s="42">
        <f t="shared" si="14"/>
        <v>0</v>
      </c>
      <c r="AQ40" s="85" t="str">
        <f t="shared" si="1"/>
        <v/>
      </c>
      <c r="AS40" s="42">
        <f t="shared" si="15"/>
        <v>-481.01521928359284</v>
      </c>
      <c r="AT40" s="85" t="str">
        <f t="shared" si="16"/>
        <v/>
      </c>
      <c r="AX40" s="82">
        <v>1.1000000000000001E-3</v>
      </c>
      <c r="AY40" s="271">
        <v>437286.56298508437</v>
      </c>
      <c r="AZ40" s="278">
        <v>481.01521928359284</v>
      </c>
      <c r="BB40" s="82">
        <v>1.1000000000000001E-3</v>
      </c>
      <c r="BC40" s="271">
        <v>437286.56298508437</v>
      </c>
      <c r="BD40" s="278">
        <v>481.01521928359284</v>
      </c>
    </row>
    <row r="41" spans="2:56" s="35" customFormat="1">
      <c r="B41" s="35" t="s">
        <v>58</v>
      </c>
      <c r="D41" s="36" t="s">
        <v>36</v>
      </c>
      <c r="E41" s="37"/>
      <c r="F41" s="82">
        <v>0.25</v>
      </c>
      <c r="G41" s="260">
        <v>1</v>
      </c>
      <c r="H41" s="278">
        <f t="shared" si="26"/>
        <v>0.25</v>
      </c>
      <c r="J41" s="82">
        <v>0.25</v>
      </c>
      <c r="K41" s="262">
        <f>$G41</f>
        <v>1</v>
      </c>
      <c r="L41" s="278">
        <f t="shared" si="27"/>
        <v>0.25</v>
      </c>
      <c r="N41" s="42">
        <f t="shared" si="19"/>
        <v>0</v>
      </c>
      <c r="O41" s="84">
        <f t="shared" si="20"/>
        <v>0</v>
      </c>
      <c r="Q41" s="82">
        <v>0.25</v>
      </c>
      <c r="R41" s="262">
        <f>$G41</f>
        <v>1</v>
      </c>
      <c r="S41" s="278">
        <f t="shared" si="28"/>
        <v>0.25</v>
      </c>
      <c r="U41" s="42">
        <f t="shared" si="9"/>
        <v>0</v>
      </c>
      <c r="V41" s="84">
        <f t="shared" si="0"/>
        <v>0</v>
      </c>
      <c r="X41" s="82">
        <v>0.25</v>
      </c>
      <c r="Y41" s="262">
        <f>$G41</f>
        <v>1</v>
      </c>
      <c r="Z41" s="279">
        <f t="shared" si="29"/>
        <v>0.25</v>
      </c>
      <c r="AB41" s="82">
        <v>0.25</v>
      </c>
      <c r="AC41" s="262">
        <f>$G41</f>
        <v>1</v>
      </c>
      <c r="AD41" s="278">
        <f t="shared" si="30"/>
        <v>0.25</v>
      </c>
      <c r="AF41" s="42">
        <f t="shared" si="10"/>
        <v>0</v>
      </c>
      <c r="AG41" s="85">
        <f t="shared" si="11"/>
        <v>0</v>
      </c>
      <c r="AI41" s="42">
        <f t="shared" si="31"/>
        <v>0</v>
      </c>
      <c r="AJ41" s="85">
        <f t="shared" si="13"/>
        <v>0</v>
      </c>
      <c r="AL41" s="82">
        <v>0.25</v>
      </c>
      <c r="AM41" s="262">
        <f>$G41</f>
        <v>1</v>
      </c>
      <c r="AN41" s="278">
        <f t="shared" si="32"/>
        <v>0.25</v>
      </c>
      <c r="AP41" s="42">
        <f t="shared" si="14"/>
        <v>0</v>
      </c>
      <c r="AQ41" s="85">
        <f t="shared" si="1"/>
        <v>0</v>
      </c>
      <c r="AS41" s="42">
        <f t="shared" si="15"/>
        <v>0</v>
      </c>
      <c r="AT41" s="85">
        <f t="shared" si="16"/>
        <v>0</v>
      </c>
      <c r="AX41" s="82">
        <v>0.25</v>
      </c>
      <c r="AY41" s="262">
        <v>1</v>
      </c>
      <c r="AZ41" s="278">
        <v>0.25</v>
      </c>
      <c r="BB41" s="82">
        <v>0.25</v>
      </c>
      <c r="BC41" s="262">
        <v>1</v>
      </c>
      <c r="BD41" s="278">
        <v>0.25</v>
      </c>
    </row>
    <row r="42" spans="2:56" s="35" customFormat="1">
      <c r="B42" s="35" t="s">
        <v>59</v>
      </c>
      <c r="D42" s="36" t="s">
        <v>39</v>
      </c>
      <c r="E42" s="37"/>
      <c r="F42" s="82">
        <v>7.0000000000000001E-3</v>
      </c>
      <c r="G42" s="260">
        <f>$D$19</f>
        <v>417000</v>
      </c>
      <c r="H42" s="278">
        <f t="shared" si="26"/>
        <v>2919</v>
      </c>
      <c r="J42" s="82">
        <f>$F42</f>
        <v>7.0000000000000001E-3</v>
      </c>
      <c r="K42" s="262">
        <f t="shared" ref="K42:K47" si="33">$G42</f>
        <v>417000</v>
      </c>
      <c r="L42" s="278">
        <f t="shared" si="27"/>
        <v>2919</v>
      </c>
      <c r="N42" s="42">
        <f t="shared" si="19"/>
        <v>0</v>
      </c>
      <c r="O42" s="84">
        <f t="shared" si="20"/>
        <v>0</v>
      </c>
      <c r="Q42" s="82">
        <f>$F42</f>
        <v>7.0000000000000001E-3</v>
      </c>
      <c r="R42" s="262">
        <f t="shared" ref="R42:R47" si="34">$G42</f>
        <v>417000</v>
      </c>
      <c r="S42" s="278">
        <f t="shared" si="28"/>
        <v>2919</v>
      </c>
      <c r="U42" s="42">
        <f t="shared" si="9"/>
        <v>0</v>
      </c>
      <c r="V42" s="84">
        <f t="shared" si="0"/>
        <v>0</v>
      </c>
      <c r="X42" s="82">
        <f>$F42</f>
        <v>7.0000000000000001E-3</v>
      </c>
      <c r="Y42" s="262">
        <f t="shared" ref="Y42:Y47" si="35">$G42</f>
        <v>417000</v>
      </c>
      <c r="Z42" s="279">
        <f t="shared" si="29"/>
        <v>2919</v>
      </c>
      <c r="AB42" s="82">
        <v>0</v>
      </c>
      <c r="AC42" s="262">
        <f t="shared" ref="AC42:AC47" si="36">$G42</f>
        <v>417000</v>
      </c>
      <c r="AD42" s="278">
        <f t="shared" si="30"/>
        <v>0</v>
      </c>
      <c r="AF42" s="42">
        <f t="shared" si="10"/>
        <v>-2919</v>
      </c>
      <c r="AG42" s="85">
        <f t="shared" si="11"/>
        <v>-1</v>
      </c>
      <c r="AI42" s="42">
        <f t="shared" si="31"/>
        <v>-2919</v>
      </c>
      <c r="AJ42" s="85" t="str">
        <f t="shared" si="13"/>
        <v/>
      </c>
      <c r="AL42" s="82">
        <v>0</v>
      </c>
      <c r="AM42" s="262">
        <f t="shared" ref="AM42:AM47" si="37">$G42</f>
        <v>417000</v>
      </c>
      <c r="AN42" s="278">
        <f t="shared" si="32"/>
        <v>0</v>
      </c>
      <c r="AP42" s="42">
        <f t="shared" si="14"/>
        <v>0</v>
      </c>
      <c r="AQ42" s="85" t="str">
        <f t="shared" si="1"/>
        <v/>
      </c>
      <c r="AS42" s="42">
        <f t="shared" si="15"/>
        <v>-2919</v>
      </c>
      <c r="AT42" s="85" t="str">
        <f t="shared" si="16"/>
        <v/>
      </c>
      <c r="AX42" s="82">
        <v>7.0000000000000001E-3</v>
      </c>
      <c r="AY42" s="262">
        <v>417000</v>
      </c>
      <c r="AZ42" s="278">
        <v>2919</v>
      </c>
      <c r="BB42" s="82">
        <v>7.0000000000000001E-3</v>
      </c>
      <c r="BC42" s="262">
        <v>417000</v>
      </c>
      <c r="BD42" s="278">
        <v>2919</v>
      </c>
    </row>
    <row r="43" spans="2:56" s="35" customFormat="1">
      <c r="B43" s="64" t="s">
        <v>60</v>
      </c>
      <c r="D43" s="36" t="s">
        <v>39</v>
      </c>
      <c r="E43" s="37"/>
      <c r="F43" s="89">
        <v>7.4999999999999997E-2</v>
      </c>
      <c r="G43" s="280">
        <f>0.64*$D$19</f>
        <v>266880</v>
      </c>
      <c r="H43" s="278">
        <f t="shared" si="26"/>
        <v>20016</v>
      </c>
      <c r="J43" s="82">
        <f t="shared" ref="J43:J47" si="38">$F43</f>
        <v>7.4999999999999997E-2</v>
      </c>
      <c r="K43" s="280">
        <f t="shared" si="33"/>
        <v>266880</v>
      </c>
      <c r="L43" s="278">
        <f t="shared" si="27"/>
        <v>20016</v>
      </c>
      <c r="N43" s="42">
        <f t="shared" si="19"/>
        <v>0</v>
      </c>
      <c r="O43" s="84">
        <f t="shared" si="20"/>
        <v>0</v>
      </c>
      <c r="Q43" s="82">
        <f t="shared" ref="Q43:Q47" si="39">$F43</f>
        <v>7.4999999999999997E-2</v>
      </c>
      <c r="R43" s="280">
        <f t="shared" si="34"/>
        <v>266880</v>
      </c>
      <c r="S43" s="278">
        <f t="shared" si="28"/>
        <v>20016</v>
      </c>
      <c r="U43" s="42">
        <f t="shared" si="9"/>
        <v>0</v>
      </c>
      <c r="V43" s="84">
        <f t="shared" si="0"/>
        <v>0</v>
      </c>
      <c r="X43" s="82">
        <f>'App.2-W_GS 50-999 KW'!X43</f>
        <v>8.6999999999999994E-2</v>
      </c>
      <c r="Y43" s="280">
        <f t="shared" si="35"/>
        <v>266880</v>
      </c>
      <c r="Z43" s="279">
        <f t="shared" si="29"/>
        <v>23218.559999999998</v>
      </c>
      <c r="AB43" s="82">
        <f>'App.2-W_GS 50-999 KW'!AB43</f>
        <v>7.6999999999999999E-2</v>
      </c>
      <c r="AC43" s="280">
        <f t="shared" si="36"/>
        <v>266880</v>
      </c>
      <c r="AD43" s="278">
        <f t="shared" si="30"/>
        <v>20549.759999999998</v>
      </c>
      <c r="AF43" s="42">
        <f t="shared" si="10"/>
        <v>-2668.7999999999993</v>
      </c>
      <c r="AG43" s="85">
        <f t="shared" si="11"/>
        <v>-0.11494252873563217</v>
      </c>
      <c r="AI43" s="42">
        <f t="shared" si="31"/>
        <v>533.7599999999984</v>
      </c>
      <c r="AJ43" s="85">
        <f t="shared" si="13"/>
        <v>2.5974025974025899E-2</v>
      </c>
      <c r="AL43" s="82">
        <f>AB43</f>
        <v>7.6999999999999999E-2</v>
      </c>
      <c r="AM43" s="280">
        <f t="shared" si="37"/>
        <v>266880</v>
      </c>
      <c r="AN43" s="278">
        <f t="shared" si="32"/>
        <v>20549.759999999998</v>
      </c>
      <c r="AP43" s="42">
        <f t="shared" si="14"/>
        <v>0</v>
      </c>
      <c r="AQ43" s="85">
        <f t="shared" si="1"/>
        <v>0</v>
      </c>
      <c r="AS43" s="42">
        <f t="shared" si="15"/>
        <v>533.7599999999984</v>
      </c>
      <c r="AT43" s="85">
        <f t="shared" si="16"/>
        <v>2.5974025974025899E-2</v>
      </c>
      <c r="AX43" s="82">
        <v>7.4999999999999997E-2</v>
      </c>
      <c r="AY43" s="280">
        <v>266880</v>
      </c>
      <c r="AZ43" s="278">
        <v>20016</v>
      </c>
      <c r="BB43" s="82">
        <v>7.4999999999999997E-2</v>
      </c>
      <c r="BC43" s="280">
        <v>266880</v>
      </c>
      <c r="BD43" s="278">
        <v>20016</v>
      </c>
    </row>
    <row r="44" spans="2:56" s="35" customFormat="1">
      <c r="B44" s="64" t="s">
        <v>61</v>
      </c>
      <c r="D44" s="36" t="s">
        <v>39</v>
      </c>
      <c r="E44" s="37"/>
      <c r="F44" s="89">
        <v>0.112</v>
      </c>
      <c r="G44" s="280">
        <f>0.18*$D$19</f>
        <v>75060</v>
      </c>
      <c r="H44" s="278">
        <f t="shared" si="26"/>
        <v>8406.7199999999993</v>
      </c>
      <c r="J44" s="82">
        <f t="shared" si="38"/>
        <v>0.112</v>
      </c>
      <c r="K44" s="280">
        <f t="shared" si="33"/>
        <v>75060</v>
      </c>
      <c r="L44" s="278">
        <f t="shared" si="27"/>
        <v>8406.7199999999993</v>
      </c>
      <c r="N44" s="42">
        <f t="shared" si="19"/>
        <v>0</v>
      </c>
      <c r="O44" s="84">
        <f t="shared" si="20"/>
        <v>0</v>
      </c>
      <c r="Q44" s="82">
        <f t="shared" si="39"/>
        <v>0.112</v>
      </c>
      <c r="R44" s="280">
        <f t="shared" si="34"/>
        <v>75060</v>
      </c>
      <c r="S44" s="278">
        <f t="shared" si="28"/>
        <v>8406.7199999999993</v>
      </c>
      <c r="U44" s="42">
        <f t="shared" si="9"/>
        <v>0</v>
      </c>
      <c r="V44" s="84">
        <f t="shared" si="0"/>
        <v>0</v>
      </c>
      <c r="X44" s="82">
        <f>'App.2-W_GS 50-999 KW'!X44</f>
        <v>0.13200000000000001</v>
      </c>
      <c r="Y44" s="280">
        <f t="shared" si="35"/>
        <v>75060</v>
      </c>
      <c r="Z44" s="279">
        <f t="shared" si="29"/>
        <v>9907.92</v>
      </c>
      <c r="AB44" s="82">
        <f>'App.2-W_GS 50-999 KW'!AB44</f>
        <v>0.113</v>
      </c>
      <c r="AC44" s="280">
        <f t="shared" si="36"/>
        <v>75060</v>
      </c>
      <c r="AD44" s="278">
        <f t="shared" si="30"/>
        <v>8481.7800000000007</v>
      </c>
      <c r="AF44" s="42">
        <f t="shared" si="10"/>
        <v>-1426.1399999999994</v>
      </c>
      <c r="AG44" s="85">
        <f t="shared" si="11"/>
        <v>-0.14393939393939387</v>
      </c>
      <c r="AI44" s="42">
        <f t="shared" si="31"/>
        <v>75.06000000000131</v>
      </c>
      <c r="AJ44" s="85">
        <f t="shared" si="13"/>
        <v>8.8495575221240481E-3</v>
      </c>
      <c r="AL44" s="82">
        <f t="shared" ref="AL44:AL45" si="40">AB44</f>
        <v>0.113</v>
      </c>
      <c r="AM44" s="280">
        <f t="shared" si="37"/>
        <v>75060</v>
      </c>
      <c r="AN44" s="278">
        <f t="shared" si="32"/>
        <v>8481.7800000000007</v>
      </c>
      <c r="AP44" s="42">
        <f t="shared" si="14"/>
        <v>0</v>
      </c>
      <c r="AQ44" s="85">
        <f t="shared" si="1"/>
        <v>0</v>
      </c>
      <c r="AS44" s="42">
        <f t="shared" si="15"/>
        <v>75.06000000000131</v>
      </c>
      <c r="AT44" s="85">
        <f t="shared" si="16"/>
        <v>8.8495575221240481E-3</v>
      </c>
      <c r="AX44" s="82">
        <v>0.112</v>
      </c>
      <c r="AY44" s="280">
        <v>75060</v>
      </c>
      <c r="AZ44" s="278">
        <v>8406.7199999999993</v>
      </c>
      <c r="BB44" s="82">
        <v>0.112</v>
      </c>
      <c r="BC44" s="280">
        <v>75060</v>
      </c>
      <c r="BD44" s="278">
        <v>8406.7199999999993</v>
      </c>
    </row>
    <row r="45" spans="2:56" s="35" customFormat="1" ht="13.5" thickBot="1">
      <c r="B45" s="64" t="s">
        <v>62</v>
      </c>
      <c r="D45" s="36" t="s">
        <v>39</v>
      </c>
      <c r="E45" s="37"/>
      <c r="F45" s="89">
        <v>0.13500000000000001</v>
      </c>
      <c r="G45" s="280">
        <f>0.18*$D$19</f>
        <v>75060</v>
      </c>
      <c r="H45" s="278">
        <f t="shared" si="26"/>
        <v>10133.1</v>
      </c>
      <c r="J45" s="82">
        <f t="shared" si="38"/>
        <v>0.13500000000000001</v>
      </c>
      <c r="K45" s="280">
        <f t="shared" si="33"/>
        <v>75060</v>
      </c>
      <c r="L45" s="278">
        <f t="shared" si="27"/>
        <v>10133.1</v>
      </c>
      <c r="N45" s="42">
        <f t="shared" si="19"/>
        <v>0</v>
      </c>
      <c r="O45" s="84">
        <f t="shared" si="20"/>
        <v>0</v>
      </c>
      <c r="Q45" s="82">
        <f t="shared" si="39"/>
        <v>0.13500000000000001</v>
      </c>
      <c r="R45" s="280">
        <f t="shared" si="34"/>
        <v>75060</v>
      </c>
      <c r="S45" s="278">
        <f t="shared" si="28"/>
        <v>10133.1</v>
      </c>
      <c r="U45" s="42">
        <f t="shared" si="9"/>
        <v>0</v>
      </c>
      <c r="V45" s="84">
        <f t="shared" si="0"/>
        <v>0</v>
      </c>
      <c r="X45" s="82">
        <f>'App.2-W_GS 50-999 KW'!X45</f>
        <v>0.18</v>
      </c>
      <c r="Y45" s="280">
        <f t="shared" si="35"/>
        <v>75060</v>
      </c>
      <c r="Z45" s="279">
        <f t="shared" si="29"/>
        <v>13510.8</v>
      </c>
      <c r="AB45" s="82">
        <f>'App.2-W_GS 50-999 KW'!AB45</f>
        <v>0.157</v>
      </c>
      <c r="AC45" s="280">
        <f t="shared" si="36"/>
        <v>75060</v>
      </c>
      <c r="AD45" s="278">
        <f t="shared" si="30"/>
        <v>11784.42</v>
      </c>
      <c r="AF45" s="42">
        <f t="shared" si="10"/>
        <v>-1726.3799999999992</v>
      </c>
      <c r="AG45" s="85">
        <f t="shared" si="11"/>
        <v>-0.12777777777777771</v>
      </c>
      <c r="AI45" s="42">
        <f t="shared" si="31"/>
        <v>1651.3199999999997</v>
      </c>
      <c r="AJ45" s="85">
        <f t="shared" si="13"/>
        <v>0.14012738853503182</v>
      </c>
      <c r="AL45" s="82">
        <f t="shared" si="40"/>
        <v>0.157</v>
      </c>
      <c r="AM45" s="280">
        <f t="shared" si="37"/>
        <v>75060</v>
      </c>
      <c r="AN45" s="278">
        <f t="shared" si="32"/>
        <v>11784.42</v>
      </c>
      <c r="AP45" s="42">
        <f t="shared" si="14"/>
        <v>0</v>
      </c>
      <c r="AQ45" s="85">
        <f t="shared" si="1"/>
        <v>0</v>
      </c>
      <c r="AS45" s="42">
        <f t="shared" si="15"/>
        <v>1651.3199999999997</v>
      </c>
      <c r="AT45" s="85">
        <f t="shared" si="16"/>
        <v>0.14012738853503182</v>
      </c>
      <c r="AX45" s="82">
        <v>0.13500000000000001</v>
      </c>
      <c r="AY45" s="280">
        <v>75060</v>
      </c>
      <c r="AZ45" s="278">
        <v>10133.1</v>
      </c>
      <c r="BB45" s="82">
        <v>0.13500000000000001</v>
      </c>
      <c r="BC45" s="280">
        <v>75060</v>
      </c>
      <c r="BD45" s="278">
        <v>10133.1</v>
      </c>
    </row>
    <row r="46" spans="2:56" s="92" customFormat="1" ht="13.5" hidden="1" thickBot="1">
      <c r="B46" s="91" t="s">
        <v>63</v>
      </c>
      <c r="D46" s="93" t="s">
        <v>39</v>
      </c>
      <c r="E46" s="94"/>
      <c r="F46" s="89">
        <v>8.3000000000000004E-2</v>
      </c>
      <c r="G46" s="281">
        <f>IF(AND($A$1=1, D19&gt;=600), 600, IF(AND($A$1=1, AND(D19&lt;600, D19&gt;=0)), D19, IF(AND($A$1=2, D19&gt;=1000), 1000, IF(AND($A$1=2, AND(D19&lt;1000, D19&gt;=0)), D19))))</f>
        <v>600</v>
      </c>
      <c r="H46" s="278">
        <f>G46*F46</f>
        <v>49.800000000000004</v>
      </c>
      <c r="J46" s="82">
        <f t="shared" si="38"/>
        <v>8.3000000000000004E-2</v>
      </c>
      <c r="K46" s="281">
        <f t="shared" si="33"/>
        <v>600</v>
      </c>
      <c r="L46" s="278">
        <f>K46*J46</f>
        <v>49.800000000000004</v>
      </c>
      <c r="N46" s="96">
        <f t="shared" si="19"/>
        <v>0</v>
      </c>
      <c r="O46" s="84">
        <f t="shared" si="20"/>
        <v>0</v>
      </c>
      <c r="Q46" s="82">
        <f t="shared" si="39"/>
        <v>8.3000000000000004E-2</v>
      </c>
      <c r="R46" s="281">
        <f t="shared" si="34"/>
        <v>600</v>
      </c>
      <c r="S46" s="278">
        <f>R46*Q46</f>
        <v>49.800000000000004</v>
      </c>
      <c r="U46" s="96">
        <f t="shared" si="9"/>
        <v>0</v>
      </c>
      <c r="V46" s="84">
        <f t="shared" si="0"/>
        <v>0</v>
      </c>
      <c r="X46" s="82">
        <f t="shared" ref="X46:X47" si="41">$F46</f>
        <v>8.3000000000000004E-2</v>
      </c>
      <c r="Y46" s="281">
        <f t="shared" si="35"/>
        <v>600</v>
      </c>
      <c r="Z46" s="279">
        <f>Y46*X46</f>
        <v>49.800000000000004</v>
      </c>
      <c r="AB46" s="82">
        <f t="shared" ref="AB46:AB47" si="42">$F46</f>
        <v>8.3000000000000004E-2</v>
      </c>
      <c r="AC46" s="281">
        <f t="shared" si="36"/>
        <v>600</v>
      </c>
      <c r="AD46" s="278">
        <f>AC46*AB46</f>
        <v>49.800000000000004</v>
      </c>
      <c r="AF46" s="96">
        <f t="shared" si="10"/>
        <v>0</v>
      </c>
      <c r="AG46" s="85">
        <f t="shared" si="11"/>
        <v>0</v>
      </c>
      <c r="AI46" s="96">
        <f>AG46-AC46</f>
        <v>-600</v>
      </c>
      <c r="AJ46" s="85">
        <f>IF((AC46)=0,"",(AI46/AC46))</f>
        <v>-1</v>
      </c>
      <c r="AL46" s="82">
        <f t="shared" ref="AL46:AL47" si="43">$F46</f>
        <v>8.3000000000000004E-2</v>
      </c>
      <c r="AM46" s="281">
        <f t="shared" si="37"/>
        <v>600</v>
      </c>
      <c r="AN46" s="278">
        <f>AM46*AL46</f>
        <v>49.800000000000004</v>
      </c>
      <c r="AP46" s="96">
        <f t="shared" si="14"/>
        <v>0</v>
      </c>
      <c r="AQ46" s="85">
        <f t="shared" si="1"/>
        <v>0</v>
      </c>
      <c r="AS46" s="96">
        <f>AQ46-AM46</f>
        <v>-600</v>
      </c>
      <c r="AT46" s="85">
        <f>IF((AM46)=0,"",(AS46/AM46))</f>
        <v>-1</v>
      </c>
      <c r="AX46" s="82">
        <v>8.3000000000000004E-2</v>
      </c>
      <c r="AY46" s="281">
        <v>600</v>
      </c>
      <c r="AZ46" s="278">
        <v>49.800000000000004</v>
      </c>
      <c r="BB46" s="82">
        <v>8.3000000000000004E-2</v>
      </c>
      <c r="BC46" s="281">
        <v>600</v>
      </c>
      <c r="BD46" s="278">
        <v>49.800000000000004</v>
      </c>
    </row>
    <row r="47" spans="2:56" s="92" customFormat="1" ht="13.5" hidden="1" thickBot="1">
      <c r="B47" s="91" t="s">
        <v>64</v>
      </c>
      <c r="D47" s="93" t="s">
        <v>39</v>
      </c>
      <c r="E47" s="94"/>
      <c r="F47" s="89">
        <v>9.7000000000000003E-2</v>
      </c>
      <c r="G47" s="281">
        <f>IF(AND($A$1=1, D19&gt;=600), D19-600, IF(AND($A$1=1, AND(D19&lt;600, D19&gt;=0)), 0, IF(AND($A$1=2, D19&gt;=1000), D19-1000, IF(AND($A$1=2, AND(D19&lt;1000, D19&gt;=0)), 0))))</f>
        <v>416400</v>
      </c>
      <c r="H47" s="278">
        <f>G47*F47</f>
        <v>40390.800000000003</v>
      </c>
      <c r="J47" s="82">
        <f t="shared" si="38"/>
        <v>9.7000000000000003E-2</v>
      </c>
      <c r="K47" s="281">
        <f t="shared" si="33"/>
        <v>416400</v>
      </c>
      <c r="L47" s="278">
        <f>K47*J47</f>
        <v>40390.800000000003</v>
      </c>
      <c r="N47" s="96">
        <f t="shared" si="19"/>
        <v>0</v>
      </c>
      <c r="O47" s="84">
        <f t="shared" si="20"/>
        <v>0</v>
      </c>
      <c r="Q47" s="82">
        <f t="shared" si="39"/>
        <v>9.7000000000000003E-2</v>
      </c>
      <c r="R47" s="281">
        <f t="shared" si="34"/>
        <v>416400</v>
      </c>
      <c r="S47" s="278">
        <f>R47*Q47</f>
        <v>40390.800000000003</v>
      </c>
      <c r="U47" s="96">
        <f t="shared" si="9"/>
        <v>0</v>
      </c>
      <c r="V47" s="84">
        <f t="shared" si="0"/>
        <v>0</v>
      </c>
      <c r="X47" s="82">
        <f t="shared" si="41"/>
        <v>9.7000000000000003E-2</v>
      </c>
      <c r="Y47" s="281">
        <f t="shared" si="35"/>
        <v>416400</v>
      </c>
      <c r="Z47" s="279">
        <f>Y47*X47</f>
        <v>40390.800000000003</v>
      </c>
      <c r="AB47" s="82">
        <f t="shared" si="42"/>
        <v>9.7000000000000003E-2</v>
      </c>
      <c r="AC47" s="281">
        <f t="shared" si="36"/>
        <v>416400</v>
      </c>
      <c r="AD47" s="278">
        <f>AC47*AB47</f>
        <v>40390.800000000003</v>
      </c>
      <c r="AF47" s="96">
        <f t="shared" si="10"/>
        <v>0</v>
      </c>
      <c r="AG47" s="85">
        <f t="shared" si="11"/>
        <v>0</v>
      </c>
      <c r="AI47" s="96">
        <f>AG47-AC47</f>
        <v>-416400</v>
      </c>
      <c r="AJ47" s="85">
        <f>IF((AC47)=0,"",(AI47/AC47))</f>
        <v>-1</v>
      </c>
      <c r="AL47" s="82">
        <f t="shared" si="43"/>
        <v>9.7000000000000003E-2</v>
      </c>
      <c r="AM47" s="281">
        <f t="shared" si="37"/>
        <v>416400</v>
      </c>
      <c r="AN47" s="278">
        <f>AM47*AL47</f>
        <v>40390.800000000003</v>
      </c>
      <c r="AP47" s="96">
        <f t="shared" si="14"/>
        <v>0</v>
      </c>
      <c r="AQ47" s="85">
        <f t="shared" si="1"/>
        <v>0</v>
      </c>
      <c r="AS47" s="96">
        <f>AQ47-AM47</f>
        <v>-416400</v>
      </c>
      <c r="AT47" s="85">
        <f>IF((AM47)=0,"",(AS47/AM47))</f>
        <v>-1</v>
      </c>
      <c r="AX47" s="82">
        <v>9.7000000000000003E-2</v>
      </c>
      <c r="AY47" s="281">
        <v>416400</v>
      </c>
      <c r="AZ47" s="278">
        <v>40390.800000000003</v>
      </c>
      <c r="BB47" s="82">
        <v>9.7000000000000003E-2</v>
      </c>
      <c r="BC47" s="281">
        <v>416400</v>
      </c>
      <c r="BD47" s="278">
        <v>40390.800000000003</v>
      </c>
    </row>
    <row r="48" spans="2:56" ht="8.25" customHeight="1" thickBot="1">
      <c r="B48" s="97"/>
      <c r="C48" s="98"/>
      <c r="D48" s="99"/>
      <c r="E48" s="98"/>
      <c r="F48" s="100"/>
      <c r="G48" s="282"/>
      <c r="H48" s="283"/>
      <c r="I48" s="103"/>
      <c r="J48" s="100"/>
      <c r="K48" s="284"/>
      <c r="L48" s="283"/>
      <c r="M48" s="103"/>
      <c r="N48" s="105"/>
      <c r="O48" s="106"/>
      <c r="Q48" s="100"/>
      <c r="R48" s="284"/>
      <c r="S48" s="283"/>
      <c r="T48" s="103"/>
      <c r="U48" s="105"/>
      <c r="V48" s="106"/>
      <c r="X48" s="100"/>
      <c r="Y48" s="284"/>
      <c r="Z48" s="285"/>
      <c r="AA48" s="103"/>
      <c r="AB48" s="100"/>
      <c r="AC48" s="284"/>
      <c r="AD48" s="283"/>
      <c r="AE48" s="103"/>
      <c r="AF48" s="105"/>
      <c r="AG48" s="107"/>
      <c r="AI48" s="105"/>
      <c r="AJ48" s="107"/>
      <c r="AL48" s="100"/>
      <c r="AM48" s="284"/>
      <c r="AN48" s="283"/>
      <c r="AO48" s="103"/>
      <c r="AP48" s="105"/>
      <c r="AQ48" s="107"/>
      <c r="AS48" s="105"/>
      <c r="AT48" s="107"/>
      <c r="AX48" s="100"/>
      <c r="AY48" s="284"/>
      <c r="AZ48" s="283"/>
      <c r="BA48" s="103"/>
      <c r="BB48" s="100"/>
      <c r="BC48" s="284"/>
      <c r="BD48" s="283"/>
    </row>
    <row r="49" spans="2:56">
      <c r="B49" s="108" t="s">
        <v>65</v>
      </c>
      <c r="C49" s="109"/>
      <c r="D49" s="109"/>
      <c r="E49" s="109"/>
      <c r="F49" s="110"/>
      <c r="G49" s="286"/>
      <c r="H49" s="287">
        <f>SUM(H38:H45,H37)</f>
        <v>54272.216759999988</v>
      </c>
      <c r="I49" s="113"/>
      <c r="J49" s="114"/>
      <c r="K49" s="288"/>
      <c r="L49" s="287">
        <f>SUM(L38:L45,L37)</f>
        <v>54272.216759999988</v>
      </c>
      <c r="M49" s="115"/>
      <c r="N49" s="116">
        <f t="shared" ref="N49" si="44">L49-H49</f>
        <v>0</v>
      </c>
      <c r="O49" s="117">
        <f t="shared" ref="O49" si="45">IF((H49)=0,"",(N49/H49))</f>
        <v>0</v>
      </c>
      <c r="Q49" s="114"/>
      <c r="R49" s="288"/>
      <c r="S49" s="287">
        <f>SUM(S38:S45,S37)</f>
        <v>143992.61422356075</v>
      </c>
      <c r="T49" s="115"/>
      <c r="U49" s="116">
        <f>S49-L49</f>
        <v>89720.397463560774</v>
      </c>
      <c r="V49" s="117">
        <f>IF((L49)=0,"",(U49/L49))</f>
        <v>1.6531552020496609</v>
      </c>
      <c r="X49" s="114"/>
      <c r="Y49" s="288"/>
      <c r="Z49" s="289">
        <f>SUM(Z38:Z45,Z37)</f>
        <v>63931.166414211693</v>
      </c>
      <c r="AA49" s="290"/>
      <c r="AB49" s="114"/>
      <c r="AC49" s="288"/>
      <c r="AD49" s="287">
        <f>SUM(AD38:AD45,AD37)</f>
        <v>52366.002366049361</v>
      </c>
      <c r="AE49" s="115"/>
      <c r="AF49" s="116">
        <f>AD49-Z49</f>
        <v>-11565.164048162333</v>
      </c>
      <c r="AG49" s="118">
        <f>IF((Z49)=0,"",(AF49/Z49))</f>
        <v>-0.18090025095477427</v>
      </c>
      <c r="AI49" s="116">
        <f t="shared" ref="AI49:AI53" si="46">AD49-AZ49</f>
        <v>-3407.2336444058892</v>
      </c>
      <c r="AJ49" s="118">
        <f t="shared" ref="AJ49:AJ53" si="47">IF((AD49)=0,"",(AI49/AD49))</f>
        <v>-6.5065758134230101E-2</v>
      </c>
      <c r="AL49" s="114"/>
      <c r="AM49" s="288"/>
      <c r="AN49" s="287">
        <f>SUM(AN38:AN45,AN37)</f>
        <v>53321.188666049362</v>
      </c>
      <c r="AO49" s="115"/>
      <c r="AP49" s="116">
        <f>AN49-AD49</f>
        <v>955.18630000000121</v>
      </c>
      <c r="AQ49" s="118">
        <f>IF((AD49)=0,"",(AP49/AD49))</f>
        <v>1.8240580850969839E-2</v>
      </c>
      <c r="AS49" s="116">
        <f t="shared" ref="AS49:AS53" si="48">AN49-BD49</f>
        <v>-2550.8623444058903</v>
      </c>
      <c r="AT49" s="118">
        <f t="shared" ref="AT49:AT53" si="49">IF((AN49)=0,"",(AS49/AN49))</f>
        <v>-4.7839562624568309E-2</v>
      </c>
      <c r="AX49" s="114"/>
      <c r="AY49" s="288"/>
      <c r="AZ49" s="287">
        <v>55773.23601045525</v>
      </c>
      <c r="BA49" s="115"/>
      <c r="BB49" s="114"/>
      <c r="BC49" s="288"/>
      <c r="BD49" s="287">
        <v>55872.051010455252</v>
      </c>
    </row>
    <row r="50" spans="2:56">
      <c r="B50" s="119" t="s">
        <v>66</v>
      </c>
      <c r="C50" s="109"/>
      <c r="D50" s="109"/>
      <c r="E50" s="109"/>
      <c r="F50" s="120">
        <v>0.13</v>
      </c>
      <c r="G50" s="286"/>
      <c r="H50" s="292">
        <f>H49*F50</f>
        <v>7055.388178799999</v>
      </c>
      <c r="I50" s="123"/>
      <c r="J50" s="124">
        <v>0.13</v>
      </c>
      <c r="K50" s="293"/>
      <c r="L50" s="294">
        <f>L49*J50</f>
        <v>7055.388178799999</v>
      </c>
      <c r="M50" s="126"/>
      <c r="N50" s="127">
        <f t="shared" si="19"/>
        <v>0</v>
      </c>
      <c r="O50" s="128">
        <f t="shared" si="20"/>
        <v>0</v>
      </c>
      <c r="Q50" s="124">
        <v>0.13</v>
      </c>
      <c r="R50" s="293"/>
      <c r="S50" s="294">
        <f>S49*Q50</f>
        <v>18719.039849062898</v>
      </c>
      <c r="T50" s="126"/>
      <c r="U50" s="127">
        <f>S50-L50</f>
        <v>11663.651670262898</v>
      </c>
      <c r="V50" s="128">
        <f>IF((L50)=0,"",(U50/L50))</f>
        <v>1.6531552020496605</v>
      </c>
      <c r="X50" s="124">
        <v>0.13</v>
      </c>
      <c r="Y50" s="293"/>
      <c r="Z50" s="295">
        <f>Z49*X50</f>
        <v>8311.0516338475209</v>
      </c>
      <c r="AA50" s="126"/>
      <c r="AB50" s="124">
        <v>0.13</v>
      </c>
      <c r="AC50" s="293"/>
      <c r="AD50" s="294">
        <f>AD49*AB50</f>
        <v>6807.5803075864169</v>
      </c>
      <c r="AE50" s="126"/>
      <c r="AF50" s="127">
        <f>AD50-Z50</f>
        <v>-1503.471326261104</v>
      </c>
      <c r="AG50" s="129">
        <f>IF((Z50)=0,"",(AF50/Z50))</f>
        <v>-0.18090025095477436</v>
      </c>
      <c r="AI50" s="127">
        <f t="shared" si="46"/>
        <v>-442.94037377276618</v>
      </c>
      <c r="AJ50" s="129">
        <f t="shared" si="47"/>
        <v>-6.5065758134230198E-2</v>
      </c>
      <c r="AL50" s="124">
        <v>0.13</v>
      </c>
      <c r="AM50" s="293"/>
      <c r="AN50" s="294">
        <f>AN49*AL50</f>
        <v>6931.7545265864173</v>
      </c>
      <c r="AO50" s="126"/>
      <c r="AP50" s="127">
        <f>AN50-AD50</f>
        <v>124.17421900000045</v>
      </c>
      <c r="AQ50" s="129">
        <f>IF((AD50)=0,"",(AP50/AD50))</f>
        <v>1.8240580850969881E-2</v>
      </c>
      <c r="AS50" s="127">
        <f t="shared" si="48"/>
        <v>-331.61210477276563</v>
      </c>
      <c r="AT50" s="129">
        <f t="shared" si="49"/>
        <v>-4.7839562624568288E-2</v>
      </c>
      <c r="AX50" s="124">
        <v>0.13</v>
      </c>
      <c r="AY50" s="293"/>
      <c r="AZ50" s="294">
        <v>7250.5206813591831</v>
      </c>
      <c r="BA50" s="126"/>
      <c r="BB50" s="124">
        <v>0.13</v>
      </c>
      <c r="BC50" s="293"/>
      <c r="BD50" s="294">
        <v>7263.366631359183</v>
      </c>
    </row>
    <row r="51" spans="2:56">
      <c r="B51" s="130" t="s">
        <v>67</v>
      </c>
      <c r="C51" s="109"/>
      <c r="D51" s="109"/>
      <c r="E51" s="109"/>
      <c r="F51" s="131"/>
      <c r="G51" s="286"/>
      <c r="H51" s="292">
        <f>H49+H50</f>
        <v>61327.604938799988</v>
      </c>
      <c r="I51" s="123"/>
      <c r="J51" s="123"/>
      <c r="K51" s="293"/>
      <c r="L51" s="294">
        <f>L49+L50</f>
        <v>61327.604938799988</v>
      </c>
      <c r="M51" s="126"/>
      <c r="N51" s="127">
        <f t="shared" si="19"/>
        <v>0</v>
      </c>
      <c r="O51" s="128">
        <f t="shared" si="20"/>
        <v>0</v>
      </c>
      <c r="Q51" s="123"/>
      <c r="R51" s="293"/>
      <c r="S51" s="294">
        <f>S49+S50</f>
        <v>162711.65407262364</v>
      </c>
      <c r="T51" s="126"/>
      <c r="U51" s="127">
        <f>S51-L51</f>
        <v>101384.04913382366</v>
      </c>
      <c r="V51" s="128">
        <f>IF((L51)=0,"",(U51/L51))</f>
        <v>1.6531552020496607</v>
      </c>
      <c r="X51" s="123"/>
      <c r="Y51" s="293"/>
      <c r="Z51" s="295">
        <f>Z49+Z50</f>
        <v>72242.218048059207</v>
      </c>
      <c r="AA51" s="126"/>
      <c r="AB51" s="123"/>
      <c r="AC51" s="293"/>
      <c r="AD51" s="294">
        <f>AD49+AD50</f>
        <v>59173.582673635778</v>
      </c>
      <c r="AE51" s="126"/>
      <c r="AF51" s="127">
        <f>AD51-Z51</f>
        <v>-13068.635374423429</v>
      </c>
      <c r="AG51" s="129">
        <f>IF((Z51)=0,"",(AF51/Z51))</f>
        <v>-0.18090025095477422</v>
      </c>
      <c r="AI51" s="127">
        <f t="shared" si="46"/>
        <v>-3850.1740181786517</v>
      </c>
      <c r="AJ51" s="129">
        <f t="shared" si="47"/>
        <v>-6.5065758134230059E-2</v>
      </c>
      <c r="AL51" s="123"/>
      <c r="AM51" s="293"/>
      <c r="AN51" s="294">
        <f>AN49+AN50</f>
        <v>60252.943192635779</v>
      </c>
      <c r="AO51" s="126"/>
      <c r="AP51" s="296">
        <f>AN51-AD51</f>
        <v>1079.3605190000017</v>
      </c>
      <c r="AQ51" s="129">
        <f>IF((AD51)=0,"",(AP51/AD51))</f>
        <v>1.8240580850969842E-2</v>
      </c>
      <c r="AS51" s="127">
        <f t="shared" si="48"/>
        <v>-2882.474449178655</v>
      </c>
      <c r="AT51" s="129">
        <f t="shared" si="49"/>
        <v>-4.7839562624568288E-2</v>
      </c>
      <c r="AX51" s="123"/>
      <c r="AY51" s="293"/>
      <c r="AZ51" s="294">
        <v>63023.756691814429</v>
      </c>
      <c r="BA51" s="126"/>
      <c r="BB51" s="123"/>
      <c r="BC51" s="293"/>
      <c r="BD51" s="294">
        <v>63135.417641814434</v>
      </c>
    </row>
    <row r="52" spans="2:56" ht="15.75" customHeight="1">
      <c r="B52" s="379" t="s">
        <v>68</v>
      </c>
      <c r="C52" s="379"/>
      <c r="D52" s="379"/>
      <c r="E52" s="109"/>
      <c r="F52" s="131"/>
      <c r="G52" s="286"/>
      <c r="H52" s="297">
        <f>ROUND(-H51*10%,2)</f>
        <v>-6132.76</v>
      </c>
      <c r="I52" s="123"/>
      <c r="J52" s="123"/>
      <c r="K52" s="293"/>
      <c r="L52" s="298">
        <f>ROUND(-L51*10%,2)</f>
        <v>-6132.76</v>
      </c>
      <c r="M52" s="126"/>
      <c r="N52" s="134">
        <f t="shared" si="19"/>
        <v>0</v>
      </c>
      <c r="O52" s="135">
        <f t="shared" si="20"/>
        <v>0</v>
      </c>
      <c r="Q52" s="123"/>
      <c r="R52" s="293"/>
      <c r="S52" s="298"/>
      <c r="T52" s="126"/>
      <c r="U52" s="134">
        <f>S52-L52</f>
        <v>6132.76</v>
      </c>
      <c r="V52" s="135">
        <f>IF((L52)=0,"",(U52/L52))</f>
        <v>-1</v>
      </c>
      <c r="X52" s="123"/>
      <c r="Y52" s="293"/>
      <c r="Z52" s="299"/>
      <c r="AA52" s="126"/>
      <c r="AB52" s="123"/>
      <c r="AC52" s="293"/>
      <c r="AD52" s="298"/>
      <c r="AE52" s="126"/>
      <c r="AF52" s="134">
        <f>AD52-Z52</f>
        <v>0</v>
      </c>
      <c r="AG52" s="136" t="str">
        <f>IF((Z52)=0,"",(AF52/Z52))</f>
        <v/>
      </c>
      <c r="AI52" s="134">
        <f t="shared" si="46"/>
        <v>0</v>
      </c>
      <c r="AJ52" s="136" t="str">
        <f t="shared" si="47"/>
        <v/>
      </c>
      <c r="AL52" s="123"/>
      <c r="AM52" s="293"/>
      <c r="AN52" s="298"/>
      <c r="AO52" s="126"/>
      <c r="AP52" s="134">
        <f>AN52-AD52</f>
        <v>0</v>
      </c>
      <c r="AQ52" s="136" t="str">
        <f>IF((AD52)=0,"",(AP52/AD52))</f>
        <v/>
      </c>
      <c r="AS52" s="134">
        <f t="shared" si="48"/>
        <v>0</v>
      </c>
      <c r="AT52" s="136" t="str">
        <f t="shared" si="49"/>
        <v/>
      </c>
      <c r="AX52" s="123"/>
      <c r="AY52" s="293"/>
      <c r="AZ52" s="298"/>
      <c r="BA52" s="126"/>
      <c r="BB52" s="123"/>
      <c r="BC52" s="293"/>
      <c r="BD52" s="298"/>
    </row>
    <row r="53" spans="2:56" ht="13.5" customHeight="1" thickBot="1">
      <c r="B53" s="380" t="s">
        <v>69</v>
      </c>
      <c r="C53" s="380"/>
      <c r="D53" s="380"/>
      <c r="E53" s="137"/>
      <c r="F53" s="138"/>
      <c r="G53" s="300"/>
      <c r="H53" s="301">
        <f>H51+H52</f>
        <v>55194.844938799986</v>
      </c>
      <c r="I53" s="141"/>
      <c r="J53" s="141"/>
      <c r="K53" s="302"/>
      <c r="L53" s="303">
        <f>L51+L52</f>
        <v>55194.844938799986</v>
      </c>
      <c r="M53" s="143"/>
      <c r="N53" s="144">
        <f t="shared" si="19"/>
        <v>0</v>
      </c>
      <c r="O53" s="145">
        <f t="shared" si="20"/>
        <v>0</v>
      </c>
      <c r="Q53" s="141"/>
      <c r="R53" s="302"/>
      <c r="S53" s="303">
        <f>S51+S52</f>
        <v>162711.65407262364</v>
      </c>
      <c r="T53" s="143"/>
      <c r="U53" s="144">
        <f>S53-L53</f>
        <v>107516.80913382366</v>
      </c>
      <c r="V53" s="145">
        <f>IF((L53)=0,"",(U53/L53))</f>
        <v>1.9479501981215499</v>
      </c>
      <c r="X53" s="141"/>
      <c r="Y53" s="302"/>
      <c r="Z53" s="304">
        <f>Z51+Z52</f>
        <v>72242.218048059207</v>
      </c>
      <c r="AA53" s="143"/>
      <c r="AB53" s="141"/>
      <c r="AC53" s="302"/>
      <c r="AD53" s="303">
        <f>AD51+AD52</f>
        <v>59173.582673635778</v>
      </c>
      <c r="AE53" s="143"/>
      <c r="AF53" s="144">
        <f>AD53-Z53</f>
        <v>-13068.635374423429</v>
      </c>
      <c r="AG53" s="146">
        <f>IF((Z53)=0,"",(AF53/Z53))</f>
        <v>-0.18090025095477422</v>
      </c>
      <c r="AI53" s="144">
        <f t="shared" si="46"/>
        <v>-3850.1740181786517</v>
      </c>
      <c r="AJ53" s="146">
        <f t="shared" si="47"/>
        <v>-6.5065758134230059E-2</v>
      </c>
      <c r="AL53" s="141"/>
      <c r="AM53" s="302"/>
      <c r="AN53" s="303">
        <f>AN51+AN52</f>
        <v>60252.943192635779</v>
      </c>
      <c r="AO53" s="143"/>
      <c r="AP53" s="144">
        <f>AN53-AD53</f>
        <v>1079.3605190000017</v>
      </c>
      <c r="AQ53" s="146">
        <f>IF((AD53)=0,"",(AP53/AD53))</f>
        <v>1.8240580850969842E-2</v>
      </c>
      <c r="AS53" s="144">
        <f t="shared" si="48"/>
        <v>-2882.474449178655</v>
      </c>
      <c r="AT53" s="146">
        <f t="shared" si="49"/>
        <v>-4.7839562624568288E-2</v>
      </c>
      <c r="AX53" s="141"/>
      <c r="AY53" s="302"/>
      <c r="AZ53" s="303">
        <v>63023.756691814429</v>
      </c>
      <c r="BA53" s="143"/>
      <c r="BB53" s="141"/>
      <c r="BC53" s="302"/>
      <c r="BD53" s="303">
        <v>63135.417641814434</v>
      </c>
    </row>
    <row r="54" spans="2:56" s="154" customFormat="1" ht="8.25" hidden="1" customHeight="1" thickBot="1">
      <c r="B54" s="147"/>
      <c r="C54" s="148"/>
      <c r="D54" s="149"/>
      <c r="E54" s="148"/>
      <c r="F54" s="100"/>
      <c r="G54" s="306"/>
      <c r="H54" s="283"/>
      <c r="I54" s="151"/>
      <c r="J54" s="100"/>
      <c r="K54" s="307"/>
      <c r="L54" s="283"/>
      <c r="M54" s="151"/>
      <c r="N54" s="153"/>
      <c r="O54" s="106"/>
      <c r="Q54" s="100"/>
      <c r="R54" s="307"/>
      <c r="S54" s="102"/>
      <c r="T54" s="151"/>
      <c r="U54" s="153"/>
      <c r="V54" s="106"/>
      <c r="X54" s="100"/>
      <c r="Y54" s="307"/>
      <c r="Z54" s="308"/>
      <c r="AA54" s="151"/>
      <c r="AB54" s="100"/>
      <c r="AC54" s="307"/>
      <c r="AD54" s="102"/>
      <c r="AE54" s="151"/>
      <c r="AF54" s="153"/>
      <c r="AG54" s="107"/>
      <c r="AI54" s="153"/>
      <c r="AJ54" s="107"/>
      <c r="AL54" s="100"/>
      <c r="AM54" s="307"/>
      <c r="AN54" s="102"/>
      <c r="AO54" s="151"/>
      <c r="AP54" s="153"/>
      <c r="AQ54" s="107"/>
      <c r="AS54" s="153"/>
      <c r="AT54" s="107"/>
      <c r="AX54" s="100"/>
      <c r="AY54" s="307"/>
      <c r="AZ54" s="102"/>
      <c r="BA54" s="151"/>
      <c r="BB54" s="100"/>
      <c r="BC54" s="307"/>
      <c r="BD54" s="102"/>
    </row>
    <row r="55" spans="2:56" s="154" customFormat="1" ht="13.5" hidden="1" thickBot="1">
      <c r="B55" s="155" t="s">
        <v>70</v>
      </c>
      <c r="C55" s="156"/>
      <c r="D55" s="156"/>
      <c r="E55" s="156"/>
      <c r="F55" s="157"/>
      <c r="G55" s="309"/>
      <c r="H55" s="310">
        <f>SUM(H46:H47,H37,H38:H42)</f>
        <v>56156.996760000002</v>
      </c>
      <c r="I55" s="160"/>
      <c r="J55" s="161"/>
      <c r="K55" s="311"/>
      <c r="L55" s="310">
        <f>SUM(L46:L47,L37,L38:L42)</f>
        <v>56156.996760000002</v>
      </c>
      <c r="M55" s="162"/>
      <c r="N55" s="163">
        <f t="shared" ref="N55:N59" si="50">L55-H55</f>
        <v>0</v>
      </c>
      <c r="O55" s="117">
        <f t="shared" ref="O55:O59" si="51">IF((H55)=0,"",(N55/H55))</f>
        <v>0</v>
      </c>
      <c r="Q55" s="161"/>
      <c r="R55" s="311"/>
      <c r="S55" s="159">
        <f>SUM(S46:S47,S37,S38:S42)</f>
        <v>145877.39422356075</v>
      </c>
      <c r="T55" s="162"/>
      <c r="U55" s="163">
        <f>S55-L55</f>
        <v>89720.397463560745</v>
      </c>
      <c r="V55" s="117">
        <f>IF((L55)=0,"",(U55/L55))</f>
        <v>1.597670862760018</v>
      </c>
      <c r="X55" s="161"/>
      <c r="Y55" s="311"/>
      <c r="Z55" s="163">
        <f>SUM(Z46:Z47,Z37,Z38:Z42)</f>
        <v>57734.486414211708</v>
      </c>
      <c r="AA55" s="312"/>
      <c r="AB55" s="161"/>
      <c r="AC55" s="311"/>
      <c r="AD55" s="159">
        <f>SUM(AD46:AD47,AD37,AD38:AD42)</f>
        <v>51990.642366049367</v>
      </c>
      <c r="AE55" s="162"/>
      <c r="AF55" s="163">
        <f>AD55-Z55</f>
        <v>-5743.8440481623402</v>
      </c>
      <c r="AG55" s="118">
        <f>IF((Z55)=0,"",(AF55/Z55))</f>
        <v>-9.948722860291101E-2</v>
      </c>
      <c r="AI55" s="163">
        <f>AG55-AC55</f>
        <v>-9.948722860291101E-2</v>
      </c>
      <c r="AJ55" s="118" t="str">
        <f>IF((AC55)=0,"",(AI55/AC55))</f>
        <v/>
      </c>
      <c r="AL55" s="161"/>
      <c r="AM55" s="311"/>
      <c r="AN55" s="159">
        <f>SUM(AN46:AN47,AN37,AN38:AN42)</f>
        <v>52945.828666049369</v>
      </c>
      <c r="AO55" s="162"/>
      <c r="AP55" s="163">
        <f>AN55-AD55</f>
        <v>955.18630000000121</v>
      </c>
      <c r="AQ55" s="118">
        <f>IF((AD55)=0,"",(AP55/AD55))</f>
        <v>1.8372273480963017E-2</v>
      </c>
      <c r="AS55" s="163">
        <f>AQ55-AM55</f>
        <v>1.8372273480963017E-2</v>
      </c>
      <c r="AT55" s="118" t="str">
        <f>IF((AM55)=0,"",(AS55/AM55))</f>
        <v/>
      </c>
      <c r="AX55" s="161"/>
      <c r="AY55" s="311"/>
      <c r="AZ55" s="159">
        <v>57658.016010455256</v>
      </c>
      <c r="BA55" s="162"/>
      <c r="BB55" s="161"/>
      <c r="BC55" s="311"/>
      <c r="BD55" s="159">
        <v>57756.831010455258</v>
      </c>
    </row>
    <row r="56" spans="2:56" s="154" customFormat="1" ht="13.5" hidden="1" thickBot="1">
      <c r="B56" s="164" t="s">
        <v>66</v>
      </c>
      <c r="C56" s="156"/>
      <c r="D56" s="156"/>
      <c r="E56" s="156"/>
      <c r="F56" s="165">
        <v>0.13</v>
      </c>
      <c r="G56" s="309"/>
      <c r="H56" s="313">
        <f>H55*F56</f>
        <v>7300.4095788000004</v>
      </c>
      <c r="I56" s="167"/>
      <c r="J56" s="168">
        <v>0.13</v>
      </c>
      <c r="K56" s="314"/>
      <c r="L56" s="315">
        <f>L55*J56</f>
        <v>7300.4095788000004</v>
      </c>
      <c r="M56" s="171"/>
      <c r="N56" s="172">
        <f t="shared" si="50"/>
        <v>0</v>
      </c>
      <c r="O56" s="128">
        <f t="shared" si="51"/>
        <v>0</v>
      </c>
      <c r="Q56" s="168">
        <v>0.13</v>
      </c>
      <c r="R56" s="314"/>
      <c r="S56" s="170">
        <f>S55*Q56</f>
        <v>18964.061249062899</v>
      </c>
      <c r="T56" s="171"/>
      <c r="U56" s="172">
        <f>S56-L56</f>
        <v>11663.651670262898</v>
      </c>
      <c r="V56" s="128">
        <f>IF((L56)=0,"",(U56/L56))</f>
        <v>1.5976708627600182</v>
      </c>
      <c r="X56" s="168">
        <v>0.13</v>
      </c>
      <c r="Y56" s="314"/>
      <c r="Z56" s="172">
        <f>Z55*X56</f>
        <v>7505.4832338475226</v>
      </c>
      <c r="AA56" s="171"/>
      <c r="AB56" s="168">
        <v>0.13</v>
      </c>
      <c r="AC56" s="314"/>
      <c r="AD56" s="170">
        <f>AD55*AB56</f>
        <v>6758.7835075864177</v>
      </c>
      <c r="AE56" s="171"/>
      <c r="AF56" s="172">
        <f>AD56-Z56</f>
        <v>-746.69972626110484</v>
      </c>
      <c r="AG56" s="129">
        <f>IF((Z56)=0,"",(AF56/Z56))</f>
        <v>-9.9487228602911079E-2</v>
      </c>
      <c r="AI56" s="172">
        <f>AG56-AC56</f>
        <v>-9.9487228602911079E-2</v>
      </c>
      <c r="AJ56" s="129" t="str">
        <f>IF((AC56)=0,"",(AI56/AC56))</f>
        <v/>
      </c>
      <c r="AL56" s="168">
        <v>0.13</v>
      </c>
      <c r="AM56" s="314"/>
      <c r="AN56" s="170">
        <f>AN55*AL56</f>
        <v>6882.9577265864182</v>
      </c>
      <c r="AO56" s="171"/>
      <c r="AP56" s="172">
        <f>AN56-AD56</f>
        <v>124.17421900000045</v>
      </c>
      <c r="AQ56" s="129">
        <f>IF((AD56)=0,"",(AP56/AD56))</f>
        <v>1.8372273480963063E-2</v>
      </c>
      <c r="AS56" s="172">
        <f>AQ56-AM56</f>
        <v>1.8372273480963063E-2</v>
      </c>
      <c r="AT56" s="129" t="str">
        <f>IF((AM56)=0,"",(AS56/AM56))</f>
        <v/>
      </c>
      <c r="AX56" s="168">
        <v>0.13</v>
      </c>
      <c r="AY56" s="314"/>
      <c r="AZ56" s="170">
        <v>7495.5420813591836</v>
      </c>
      <c r="BA56" s="171"/>
      <c r="BB56" s="168">
        <v>0.13</v>
      </c>
      <c r="BC56" s="314"/>
      <c r="BD56" s="170">
        <v>7508.3880313591835</v>
      </c>
    </row>
    <row r="57" spans="2:56" s="154" customFormat="1" ht="13.5" hidden="1" thickBot="1">
      <c r="B57" s="173" t="s">
        <v>67</v>
      </c>
      <c r="C57" s="156"/>
      <c r="D57" s="156"/>
      <c r="E57" s="156"/>
      <c r="F57" s="174"/>
      <c r="G57" s="309"/>
      <c r="H57" s="313">
        <f>H55+H56</f>
        <v>63457.4063388</v>
      </c>
      <c r="I57" s="167"/>
      <c r="J57" s="167"/>
      <c r="K57" s="314"/>
      <c r="L57" s="315">
        <f>L55+L56</f>
        <v>63457.4063388</v>
      </c>
      <c r="M57" s="171"/>
      <c r="N57" s="172">
        <f t="shared" si="50"/>
        <v>0</v>
      </c>
      <c r="O57" s="128">
        <f t="shared" si="51"/>
        <v>0</v>
      </c>
      <c r="Q57" s="167"/>
      <c r="R57" s="314"/>
      <c r="S57" s="170">
        <f>S55+S56</f>
        <v>164841.45547262364</v>
      </c>
      <c r="T57" s="171"/>
      <c r="U57" s="172">
        <f>S57-L57</f>
        <v>101384.04913382363</v>
      </c>
      <c r="V57" s="128">
        <f>IF((L57)=0,"",(U57/L57))</f>
        <v>1.597670862760018</v>
      </c>
      <c r="X57" s="167"/>
      <c r="Y57" s="314"/>
      <c r="Z57" s="172">
        <f>Z55+Z56</f>
        <v>65239.969648059232</v>
      </c>
      <c r="AA57" s="171"/>
      <c r="AB57" s="167"/>
      <c r="AC57" s="314"/>
      <c r="AD57" s="170">
        <f>AD55+AD56</f>
        <v>58749.425873635788</v>
      </c>
      <c r="AE57" s="171"/>
      <c r="AF57" s="172">
        <f>AD57-Z57</f>
        <v>-6490.5437744234441</v>
      </c>
      <c r="AG57" s="129">
        <f>IF((Z57)=0,"",(AF57/Z57))</f>
        <v>-9.948722860291101E-2</v>
      </c>
      <c r="AI57" s="172">
        <f>AG57-AC57</f>
        <v>-9.948722860291101E-2</v>
      </c>
      <c r="AJ57" s="129" t="str">
        <f>IF((AC57)=0,"",(AI57/AC57))</f>
        <v/>
      </c>
      <c r="AL57" s="167"/>
      <c r="AM57" s="314"/>
      <c r="AN57" s="170">
        <f>AN55+AN56</f>
        <v>59828.78639263579</v>
      </c>
      <c r="AO57" s="171"/>
      <c r="AP57" s="172">
        <f>AN57-AD57</f>
        <v>1079.3605190000017</v>
      </c>
      <c r="AQ57" s="129">
        <f>IF((AD57)=0,"",(AP57/AD57))</f>
        <v>1.8372273480963024E-2</v>
      </c>
      <c r="AS57" s="172">
        <f>AQ57-AM57</f>
        <v>1.8372273480963024E-2</v>
      </c>
      <c r="AT57" s="129" t="str">
        <f>IF((AM57)=0,"",(AS57/AM57))</f>
        <v/>
      </c>
      <c r="AX57" s="167"/>
      <c r="AY57" s="314"/>
      <c r="AZ57" s="170">
        <v>65153.558091814441</v>
      </c>
      <c r="BA57" s="171"/>
      <c r="BB57" s="167"/>
      <c r="BC57" s="314"/>
      <c r="BD57" s="170">
        <v>65265.219041814446</v>
      </c>
    </row>
    <row r="58" spans="2:56" s="154" customFormat="1" ht="15.75" hidden="1" customHeight="1">
      <c r="B58" s="381" t="s">
        <v>68</v>
      </c>
      <c r="C58" s="381"/>
      <c r="D58" s="381"/>
      <c r="E58" s="156"/>
      <c r="F58" s="174"/>
      <c r="G58" s="309"/>
      <c r="H58" s="316">
        <f>ROUND(-H57*10%,2)</f>
        <v>-6345.74</v>
      </c>
      <c r="I58" s="167"/>
      <c r="J58" s="167"/>
      <c r="K58" s="314"/>
      <c r="L58" s="317">
        <f>ROUND(-L57*10%,2)</f>
        <v>-6345.74</v>
      </c>
      <c r="M58" s="171"/>
      <c r="N58" s="178">
        <f t="shared" si="50"/>
        <v>0</v>
      </c>
      <c r="O58" s="135">
        <f t="shared" si="51"/>
        <v>0</v>
      </c>
      <c r="Q58" s="167"/>
      <c r="R58" s="314"/>
      <c r="S58" s="177">
        <f>ROUND(-S57*10%,2)</f>
        <v>-16484.150000000001</v>
      </c>
      <c r="T58" s="171"/>
      <c r="U58" s="178">
        <f>S58-L58</f>
        <v>-10138.410000000002</v>
      </c>
      <c r="V58" s="135">
        <f>IF((L58)=0,"",(U58/L58))</f>
        <v>1.5976718239322762</v>
      </c>
      <c r="X58" s="167"/>
      <c r="Y58" s="314"/>
      <c r="Z58" s="178">
        <f>ROUND(-Z57*10%,2)</f>
        <v>-6524</v>
      </c>
      <c r="AA58" s="171"/>
      <c r="AB58" s="167"/>
      <c r="AC58" s="314"/>
      <c r="AD58" s="177">
        <f>ROUND(-AD57*10%,2)</f>
        <v>-5874.94</v>
      </c>
      <c r="AE58" s="171"/>
      <c r="AF58" s="178">
        <f>AD58-Z58</f>
        <v>649.0600000000004</v>
      </c>
      <c r="AG58" s="136">
        <f>IF((Z58)=0,"",(AF58/Z58))</f>
        <v>-9.9488044144696572E-2</v>
      </c>
      <c r="AI58" s="178">
        <f>AG58-AC58</f>
        <v>-9.9488044144696572E-2</v>
      </c>
      <c r="AJ58" s="136" t="str">
        <f>IF((AC58)=0,"",(AI58/AC58))</f>
        <v/>
      </c>
      <c r="AL58" s="167"/>
      <c r="AM58" s="314"/>
      <c r="AN58" s="177">
        <f>ROUND(-AN57*10%,2)</f>
        <v>-5982.88</v>
      </c>
      <c r="AO58" s="171"/>
      <c r="AP58" s="178">
        <f>AN58-AD58</f>
        <v>-107.94000000000051</v>
      </c>
      <c r="AQ58" s="136">
        <f>IF((AD58)=0,"",(AP58/AD58))</f>
        <v>1.837295359612192E-2</v>
      </c>
      <c r="AS58" s="178">
        <f>AQ58-AM58</f>
        <v>1.837295359612192E-2</v>
      </c>
      <c r="AT58" s="136" t="str">
        <f>IF((AM58)=0,"",(AS58/AM58))</f>
        <v/>
      </c>
      <c r="AX58" s="167"/>
      <c r="AY58" s="314"/>
      <c r="AZ58" s="177">
        <v>-6515.36</v>
      </c>
      <c r="BA58" s="171"/>
      <c r="BB58" s="167"/>
      <c r="BC58" s="314"/>
      <c r="BD58" s="177">
        <v>-6526.52</v>
      </c>
    </row>
    <row r="59" spans="2:56" s="154" customFormat="1" ht="13.5" hidden="1" customHeight="1" thickBot="1">
      <c r="B59" s="385" t="s">
        <v>71</v>
      </c>
      <c r="C59" s="385"/>
      <c r="D59" s="385"/>
      <c r="E59" s="179"/>
      <c r="F59" s="180"/>
      <c r="G59" s="318"/>
      <c r="H59" s="319">
        <f>SUM(H57:H58)</f>
        <v>57111.666338800002</v>
      </c>
      <c r="I59" s="183"/>
      <c r="J59" s="183"/>
      <c r="K59" s="320"/>
      <c r="L59" s="321">
        <f>SUM(L57:L58)</f>
        <v>57111.666338800002</v>
      </c>
      <c r="M59" s="185"/>
      <c r="N59" s="186">
        <f t="shared" si="50"/>
        <v>0</v>
      </c>
      <c r="O59" s="187">
        <f t="shared" si="51"/>
        <v>0</v>
      </c>
      <c r="Q59" s="183"/>
      <c r="R59" s="320"/>
      <c r="S59" s="184">
        <f>SUM(S57:S58)</f>
        <v>148357.30547262364</v>
      </c>
      <c r="T59" s="185"/>
      <c r="U59" s="186">
        <f>S59-L59</f>
        <v>91245.639133823643</v>
      </c>
      <c r="V59" s="187">
        <f>IF((L59)=0,"",(U59/L59))</f>
        <v>1.5976707559631125</v>
      </c>
      <c r="X59" s="183"/>
      <c r="Y59" s="320"/>
      <c r="Z59" s="186">
        <f>SUM(Z57:Z58)</f>
        <v>58715.969648059232</v>
      </c>
      <c r="AA59" s="185"/>
      <c r="AB59" s="183"/>
      <c r="AC59" s="320"/>
      <c r="AD59" s="184">
        <f>SUM(AD57:AD58)</f>
        <v>52874.485873635786</v>
      </c>
      <c r="AE59" s="185"/>
      <c r="AF59" s="186">
        <f>AD59-Z59</f>
        <v>-5841.4837744234464</v>
      </c>
      <c r="AG59" s="188">
        <f>IF((Z59)=0,"",(AF59/Z59))</f>
        <v>-9.9487137987110258E-2</v>
      </c>
      <c r="AI59" s="186">
        <f>AG59-AC59</f>
        <v>-9.9487137987110258E-2</v>
      </c>
      <c r="AJ59" s="188" t="str">
        <f>IF((AC59)=0,"",(AI59/AC59))</f>
        <v/>
      </c>
      <c r="AL59" s="183"/>
      <c r="AM59" s="320"/>
      <c r="AN59" s="184">
        <f>SUM(AN57:AN58)</f>
        <v>53845.906392635792</v>
      </c>
      <c r="AO59" s="185"/>
      <c r="AP59" s="186">
        <f>AN59-AD59</f>
        <v>971.42051900000661</v>
      </c>
      <c r="AQ59" s="188">
        <f>IF((AD59)=0,"",(AP59/AD59))</f>
        <v>1.8372197912649116E-2</v>
      </c>
      <c r="AS59" s="186">
        <f>AQ59-AM59</f>
        <v>1.8372197912649116E-2</v>
      </c>
      <c r="AT59" s="188" t="str">
        <f>IF((AM59)=0,"",(AS59/AM59))</f>
        <v/>
      </c>
      <c r="AX59" s="183"/>
      <c r="AY59" s="320"/>
      <c r="AZ59" s="184">
        <v>58638.19809181444</v>
      </c>
      <c r="BA59" s="185"/>
      <c r="BB59" s="183"/>
      <c r="BC59" s="320"/>
      <c r="BD59" s="184">
        <v>58738.699041814441</v>
      </c>
    </row>
    <row r="60" spans="2:56" s="154" customFormat="1" ht="8.25" customHeight="1" thickBot="1">
      <c r="B60" s="147"/>
      <c r="C60" s="148"/>
      <c r="D60" s="149"/>
      <c r="E60" s="148"/>
      <c r="F60" s="189"/>
      <c r="G60" s="322"/>
      <c r="H60" s="323"/>
      <c r="I60" s="192"/>
      <c r="J60" s="189"/>
      <c r="K60" s="306"/>
      <c r="L60" s="324"/>
      <c r="M60" s="151"/>
      <c r="N60" s="194"/>
      <c r="O60" s="106"/>
      <c r="Q60" s="189"/>
      <c r="R60" s="306"/>
      <c r="S60" s="193"/>
      <c r="T60" s="151"/>
      <c r="U60" s="194"/>
      <c r="V60" s="106"/>
      <c r="X60" s="189"/>
      <c r="Y60" s="306"/>
      <c r="Z60" s="325"/>
      <c r="AA60" s="151"/>
      <c r="AB60" s="189"/>
      <c r="AC60" s="306"/>
      <c r="AD60" s="193"/>
      <c r="AE60" s="151"/>
      <c r="AF60" s="194"/>
      <c r="AG60" s="107"/>
      <c r="AI60" s="194"/>
      <c r="AJ60" s="107"/>
      <c r="AL60" s="189"/>
      <c r="AM60" s="306"/>
      <c r="AN60" s="193"/>
      <c r="AO60" s="151"/>
      <c r="AP60" s="194"/>
      <c r="AQ60" s="107"/>
      <c r="AS60" s="194"/>
      <c r="AT60" s="107"/>
      <c r="AX60" s="189"/>
      <c r="AY60" s="306"/>
      <c r="AZ60" s="193"/>
      <c r="BA60" s="151"/>
      <c r="BB60" s="189"/>
      <c r="BC60" s="306"/>
      <c r="BD60" s="193"/>
    </row>
    <row r="61" spans="2:56" ht="10.5" customHeight="1">
      <c r="G61" s="248"/>
      <c r="H61" s="254"/>
      <c r="K61" s="248"/>
      <c r="S61" s="195"/>
      <c r="Z61" s="195"/>
      <c r="AD61" s="195"/>
      <c r="AG61" s="196"/>
      <c r="AJ61" s="196"/>
      <c r="AN61" s="195"/>
      <c r="AQ61" s="196"/>
      <c r="AT61" s="196"/>
      <c r="AZ61" s="195"/>
      <c r="BD61" s="195"/>
    </row>
    <row r="62" spans="2:56">
      <c r="B62" s="25" t="s">
        <v>72</v>
      </c>
      <c r="F62" s="197">
        <v>4.2999999999999997E-2</v>
      </c>
      <c r="G62" s="248"/>
      <c r="H62" s="254"/>
      <c r="J62" s="197">
        <f>F62</f>
        <v>4.2999999999999997E-2</v>
      </c>
      <c r="K62" s="248"/>
      <c r="Q62" s="197">
        <v>4.8648832098523664E-2</v>
      </c>
      <c r="X62" s="197">
        <f>$Q62</f>
        <v>4.8648832098523664E-2</v>
      </c>
      <c r="AB62" s="197">
        <v>3.5900000000000001E-2</v>
      </c>
      <c r="AG62" s="196"/>
      <c r="AJ62" s="196"/>
      <c r="AL62" s="197">
        <f>AB62</f>
        <v>3.5900000000000001E-2</v>
      </c>
      <c r="AQ62" s="196"/>
      <c r="AT62" s="196"/>
      <c r="AX62" s="197">
        <v>4.8648832098523664E-2</v>
      </c>
      <c r="BB62" s="197">
        <v>4.8648832098523664E-2</v>
      </c>
    </row>
    <row r="63" spans="2:56" s="15" customFormat="1">
      <c r="B63" s="326"/>
      <c r="F63" s="203"/>
      <c r="G63" s="327"/>
      <c r="H63" s="328"/>
      <c r="J63" s="203"/>
      <c r="K63" s="327"/>
      <c r="L63" s="328"/>
      <c r="Q63" s="203"/>
      <c r="R63" s="327"/>
      <c r="X63" s="203"/>
      <c r="Y63" s="327"/>
      <c r="Z63" s="328"/>
      <c r="AB63" s="203"/>
      <c r="AC63" s="327"/>
      <c r="AD63" s="328"/>
      <c r="AG63" s="205"/>
      <c r="AJ63" s="205"/>
      <c r="AL63" s="203"/>
      <c r="AM63" s="327"/>
      <c r="AN63" s="328"/>
      <c r="AQ63" s="205"/>
      <c r="AT63" s="205"/>
      <c r="AX63" s="203"/>
      <c r="AY63" s="327"/>
      <c r="AZ63" s="328"/>
      <c r="BB63" s="203"/>
      <c r="BC63" s="327"/>
      <c r="BD63" s="328"/>
    </row>
    <row r="64" spans="2:56" s="15" customFormat="1">
      <c r="B64" s="202" t="s">
        <v>74</v>
      </c>
      <c r="F64" s="203"/>
      <c r="G64" s="327"/>
      <c r="H64" s="328"/>
      <c r="J64" s="203"/>
      <c r="K64" s="327"/>
      <c r="L64" s="328"/>
      <c r="Q64" s="203"/>
      <c r="R64" s="327"/>
      <c r="S64" s="328"/>
      <c r="X64" s="203"/>
      <c r="Y64" s="327"/>
      <c r="Z64" s="328"/>
      <c r="AB64" s="203"/>
      <c r="AC64" s="327"/>
      <c r="AD64" s="328"/>
      <c r="AG64" s="205"/>
      <c r="AJ64" s="205"/>
      <c r="AL64" s="203"/>
      <c r="AM64" s="327"/>
      <c r="AN64" s="328"/>
      <c r="AQ64" s="205"/>
      <c r="AT64" s="205"/>
      <c r="AX64" s="203"/>
      <c r="AY64" s="327"/>
      <c r="AZ64" s="328"/>
      <c r="BB64" s="203"/>
      <c r="BC64" s="327"/>
      <c r="BD64" s="328"/>
    </row>
    <row r="65" spans="1:56" s="35" customFormat="1">
      <c r="B65" s="35" t="s">
        <v>35</v>
      </c>
      <c r="D65" s="36" t="s">
        <v>36</v>
      </c>
      <c r="E65" s="37"/>
      <c r="F65" s="329">
        <f>F23</f>
        <v>1221.57</v>
      </c>
      <c r="G65" s="330">
        <f>G23</f>
        <v>1</v>
      </c>
      <c r="H65" s="331">
        <f>G65*F65</f>
        <v>1221.57</v>
      </c>
      <c r="J65" s="329">
        <f>J23</f>
        <v>1221.57</v>
      </c>
      <c r="K65" s="330">
        <f>K23</f>
        <v>1</v>
      </c>
      <c r="L65" s="331">
        <f>K65*J65</f>
        <v>1221.57</v>
      </c>
      <c r="N65" s="209">
        <f>L65-H65</f>
        <v>0</v>
      </c>
      <c r="O65" s="210">
        <f>IF((H65)=0,"",(N65/H65))</f>
        <v>0</v>
      </c>
      <c r="Q65" s="329">
        <f>Q23</f>
        <v>1097.01</v>
      </c>
      <c r="R65" s="330">
        <f>R23</f>
        <v>1</v>
      </c>
      <c r="S65" s="331">
        <f>R65*Q65</f>
        <v>1097.01</v>
      </c>
      <c r="U65" s="209">
        <f>S65-L65</f>
        <v>-124.55999999999995</v>
      </c>
      <c r="V65" s="210">
        <f>IF((L65)=0,"",(U65/L65))</f>
        <v>-0.10196714064687243</v>
      </c>
      <c r="X65" s="329">
        <f>X23</f>
        <v>1120.74</v>
      </c>
      <c r="Y65" s="330">
        <f>Y23</f>
        <v>1</v>
      </c>
      <c r="Z65" s="331">
        <f>Y65*X65</f>
        <v>1120.74</v>
      </c>
      <c r="AB65" s="329">
        <f>AB23</f>
        <v>1161.6500000000001</v>
      </c>
      <c r="AC65" s="330">
        <f>AC23</f>
        <v>1</v>
      </c>
      <c r="AD65" s="331">
        <f>AC65*AB65</f>
        <v>1161.6500000000001</v>
      </c>
      <c r="AF65" s="209">
        <f>AD65-Z65</f>
        <v>40.910000000000082</v>
      </c>
      <c r="AG65" s="212">
        <f>IF((Z65)=0,"",(AF65/Z65))</f>
        <v>3.6502667880150691E-2</v>
      </c>
      <c r="AI65" s="209">
        <f t="shared" ref="AI65:AI67" si="52">AD65-AZ65</f>
        <v>-24.209999999999809</v>
      </c>
      <c r="AJ65" s="212">
        <f t="shared" ref="AJ65:AJ66" si="53">IF((AD65)=0,"",(AI65/AD65))</f>
        <v>-2.0841045065208803E-2</v>
      </c>
      <c r="AL65" s="329">
        <f>AL23</f>
        <v>1209.1400000000001</v>
      </c>
      <c r="AM65" s="330">
        <f>AM23</f>
        <v>1</v>
      </c>
      <c r="AN65" s="331">
        <f>AM65*AL65</f>
        <v>1209.1400000000001</v>
      </c>
      <c r="AP65" s="209">
        <f>AN65-AD65</f>
        <v>47.490000000000009</v>
      </c>
      <c r="AQ65" s="212">
        <f>IF((AD65)=0,"",(AP65/AD65))</f>
        <v>4.0881504756165803E-2</v>
      </c>
      <c r="AS65" s="209">
        <f t="shared" ref="AS65:AS67" si="54">AN65-BD65</f>
        <v>-15.799999999999955</v>
      </c>
      <c r="AT65" s="212">
        <f t="shared" ref="AT65:AT67" si="55">IF((AN65)=0,"",(AS65/AN65))</f>
        <v>-1.3067138627454185E-2</v>
      </c>
      <c r="AX65" s="329">
        <v>1185.8599999999999</v>
      </c>
      <c r="AY65" s="330">
        <v>1</v>
      </c>
      <c r="AZ65" s="331">
        <v>1185.8599999999999</v>
      </c>
      <c r="BB65" s="329">
        <v>1224.94</v>
      </c>
      <c r="BC65" s="330">
        <v>1</v>
      </c>
      <c r="BD65" s="331">
        <v>1224.94</v>
      </c>
    </row>
    <row r="66" spans="1:56" s="35" customFormat="1">
      <c r="B66" s="35" t="s">
        <v>40</v>
      </c>
      <c r="D66" s="36" t="s">
        <v>92</v>
      </c>
      <c r="E66" s="37"/>
      <c r="F66" s="213">
        <f>F25</f>
        <v>2.5922999999999998</v>
      </c>
      <c r="G66" s="332">
        <f>$D$20</f>
        <v>919</v>
      </c>
      <c r="H66" s="333">
        <f t="shared" ref="H66" si="56">G66*F66</f>
        <v>2382.3236999999999</v>
      </c>
      <c r="J66" s="213">
        <f>J25</f>
        <v>2.5922999999999998</v>
      </c>
      <c r="K66" s="332">
        <f>$D$20</f>
        <v>919</v>
      </c>
      <c r="L66" s="333">
        <f t="shared" ref="L66" si="57">K66*J66</f>
        <v>2382.3236999999999</v>
      </c>
      <c r="N66" s="216">
        <f t="shared" ref="N66" si="58">L66-H66</f>
        <v>0</v>
      </c>
      <c r="O66" s="217">
        <f>IF((H66)=0,"",(N66/H66))</f>
        <v>0</v>
      </c>
      <c r="Q66" s="213">
        <f>Q25</f>
        <v>2.3852000000000002</v>
      </c>
      <c r="R66" s="332">
        <f>$D$20</f>
        <v>919</v>
      </c>
      <c r="S66" s="333">
        <f t="shared" ref="S66" si="59">R66*Q66</f>
        <v>2191.9988000000003</v>
      </c>
      <c r="U66" s="216">
        <f>S66-L66</f>
        <v>-190.32489999999962</v>
      </c>
      <c r="V66" s="217">
        <f>IF((L66)=0,"",(U66/L66))</f>
        <v>-7.9890444778767736E-2</v>
      </c>
      <c r="X66" s="213">
        <f>X25</f>
        <v>2.4245999999999999</v>
      </c>
      <c r="Y66" s="332">
        <f>$D$20</f>
        <v>919</v>
      </c>
      <c r="Z66" s="333">
        <f t="shared" ref="Z66" si="60">Y66*X66</f>
        <v>2228.2073999999998</v>
      </c>
      <c r="AB66" s="213">
        <f>AB25</f>
        <v>2.4925999999999999</v>
      </c>
      <c r="AC66" s="332">
        <f>$D$20</f>
        <v>919</v>
      </c>
      <c r="AD66" s="333">
        <f t="shared" ref="AD66" si="61">AC66*AB66</f>
        <v>2290.6994</v>
      </c>
      <c r="AF66" s="216">
        <f>AD66-Z66</f>
        <v>62.492000000000189</v>
      </c>
      <c r="AG66" s="218">
        <f>IF((Z66)=0,"",(AF66/Z66))</f>
        <v>2.8045863235172899E-2</v>
      </c>
      <c r="AI66" s="216">
        <f t="shared" si="52"/>
        <v>-37.035700000000361</v>
      </c>
      <c r="AJ66" s="218">
        <f t="shared" si="53"/>
        <v>-1.616785685629479E-2</v>
      </c>
      <c r="AL66" s="213">
        <f>AL25</f>
        <v>2.5714999999999999</v>
      </c>
      <c r="AM66" s="332">
        <f>$D$20</f>
        <v>919</v>
      </c>
      <c r="AN66" s="333">
        <f t="shared" ref="AN66" si="62">AM66*AL66</f>
        <v>2363.2084999999997</v>
      </c>
      <c r="AP66" s="216">
        <f>AN66-AD66</f>
        <v>72.509099999999762</v>
      </c>
      <c r="AQ66" s="218">
        <f>IF((AD66)=0,"",(AP66/AD66))</f>
        <v>3.1653694937013456E-2</v>
      </c>
      <c r="AS66" s="216">
        <f t="shared" si="54"/>
        <v>-24.261600000000271</v>
      </c>
      <c r="AT66" s="218">
        <f t="shared" si="55"/>
        <v>-1.0266381489403188E-2</v>
      </c>
      <c r="AX66" s="213">
        <v>2.5329000000000002</v>
      </c>
      <c r="AY66" s="332">
        <v>919</v>
      </c>
      <c r="AZ66" s="333">
        <v>2327.7351000000003</v>
      </c>
      <c r="BB66" s="213">
        <v>2.5979000000000001</v>
      </c>
      <c r="BC66" s="332">
        <v>919</v>
      </c>
      <c r="BD66" s="333">
        <v>2387.4701</v>
      </c>
    </row>
    <row r="67" spans="1:56" s="219" customFormat="1" ht="13.5" thickBot="1">
      <c r="B67" s="220" t="s">
        <v>75</v>
      </c>
      <c r="C67" s="221"/>
      <c r="D67" s="222"/>
      <c r="E67" s="221"/>
      <c r="F67" s="223"/>
      <c r="G67" s="224"/>
      <c r="H67" s="334">
        <f>SUM(H65:H66)</f>
        <v>3603.8936999999996</v>
      </c>
      <c r="I67" s="226"/>
      <c r="J67" s="223"/>
      <c r="K67" s="335"/>
      <c r="L67" s="334">
        <f>SUM(L65:L66)</f>
        <v>3603.8936999999996</v>
      </c>
      <c r="M67" s="226"/>
      <c r="N67" s="227">
        <f>L67-H67</f>
        <v>0</v>
      </c>
      <c r="O67" s="228">
        <f>IF((H67)=0,"",(N67/H67))</f>
        <v>0</v>
      </c>
      <c r="Q67" s="223"/>
      <c r="R67" s="335"/>
      <c r="S67" s="334">
        <f>SUM(S65:S66)</f>
        <v>3289.0088000000005</v>
      </c>
      <c r="T67" s="226"/>
      <c r="U67" s="227">
        <f>S67-L67</f>
        <v>-314.88489999999911</v>
      </c>
      <c r="V67" s="228">
        <f>IF((L67)=0,"",(U67/L67))</f>
        <v>-8.7373526028250811E-2</v>
      </c>
      <c r="X67" s="223"/>
      <c r="Y67" s="335"/>
      <c r="Z67" s="334">
        <f>SUM(Z65:Z66)</f>
        <v>3348.9474</v>
      </c>
      <c r="AA67" s="226"/>
      <c r="AB67" s="223"/>
      <c r="AC67" s="335"/>
      <c r="AD67" s="334">
        <f>SUM(AD65:AD66)</f>
        <v>3452.3494000000001</v>
      </c>
      <c r="AE67" s="226"/>
      <c r="AF67" s="227">
        <f>AD67-Z67</f>
        <v>103.40200000000004</v>
      </c>
      <c r="AG67" s="229">
        <f>IF((Z67)=0,"",(AF67/Z67))</f>
        <v>3.0875970163042884E-2</v>
      </c>
      <c r="AI67" s="227">
        <f t="shared" si="52"/>
        <v>-61.245700000000397</v>
      </c>
      <c r="AJ67" s="229">
        <f>IF((AD67)=0,"",(AI67/AD67))</f>
        <v>-1.774029592717365E-2</v>
      </c>
      <c r="AL67" s="223"/>
      <c r="AM67" s="335"/>
      <c r="AN67" s="334">
        <f>SUM(AN65:AN66)</f>
        <v>3572.3485000000001</v>
      </c>
      <c r="AO67" s="226"/>
      <c r="AP67" s="227">
        <f>AN67-AD67</f>
        <v>119.9991</v>
      </c>
      <c r="AQ67" s="229">
        <f>IF((AD67)=0,"",(AP67/AD67))</f>
        <v>3.4758677670342401E-2</v>
      </c>
      <c r="AS67" s="227">
        <f t="shared" si="54"/>
        <v>-40.061599999999999</v>
      </c>
      <c r="AT67" s="229">
        <f t="shared" si="55"/>
        <v>-1.121435940530438E-2</v>
      </c>
      <c r="AX67" s="223"/>
      <c r="AY67" s="335"/>
      <c r="AZ67" s="334">
        <v>3513.5951000000005</v>
      </c>
      <c r="BA67" s="226"/>
      <c r="BB67" s="223"/>
      <c r="BC67" s="335"/>
      <c r="BD67" s="334">
        <v>3612.4101000000001</v>
      </c>
    </row>
    <row r="68" spans="1:56" ht="10.5" customHeight="1" thickTop="1">
      <c r="K68" s="248"/>
      <c r="S68" s="254"/>
      <c r="AN68" s="254"/>
      <c r="AQ68" s="196"/>
      <c r="BD68" s="254"/>
    </row>
    <row r="69" spans="1:56" ht="10.5" customHeight="1">
      <c r="A69" s="230" t="s">
        <v>76</v>
      </c>
    </row>
    <row r="70" spans="1:56" ht="10.5" customHeight="1"/>
    <row r="71" spans="1:56">
      <c r="A71" s="11" t="s">
        <v>77</v>
      </c>
    </row>
    <row r="72" spans="1:56">
      <c r="A72" s="11" t="s">
        <v>78</v>
      </c>
    </row>
    <row r="74" spans="1:56">
      <c r="A74" s="28" t="s">
        <v>79</v>
      </c>
    </row>
    <row r="75" spans="1:56">
      <c r="A75" s="28" t="s">
        <v>80</v>
      </c>
    </row>
    <row r="77" spans="1:56">
      <c r="A77" s="11" t="s">
        <v>81</v>
      </c>
    </row>
    <row r="78" spans="1:56">
      <c r="A78" s="11" t="s">
        <v>82</v>
      </c>
    </row>
    <row r="79" spans="1:56">
      <c r="A79" s="11" t="s">
        <v>83</v>
      </c>
    </row>
    <row r="80" spans="1:56">
      <c r="A80" s="11" t="s">
        <v>84</v>
      </c>
    </row>
    <row r="81" spans="1:55">
      <c r="A81" s="11" t="s">
        <v>85</v>
      </c>
    </row>
    <row r="83" spans="1:55">
      <c r="A83" s="231"/>
      <c r="B83" s="11" t="s">
        <v>86</v>
      </c>
    </row>
    <row r="91" spans="1:55" s="248" customFormat="1">
      <c r="B91" s="336" t="s">
        <v>87</v>
      </c>
      <c r="D91" s="337" t="str">
        <f>ROUND(D94,0)&amp;"/"&amp;ROUND(D95,0)</f>
        <v>17931/17931</v>
      </c>
      <c r="F91" s="338">
        <f>G33</f>
        <v>17930.999999999942</v>
      </c>
      <c r="G91" s="338"/>
      <c r="H91" s="338"/>
      <c r="I91" s="338"/>
      <c r="J91" s="338">
        <f>K33</f>
        <v>17930.999999999942</v>
      </c>
      <c r="Q91" s="338">
        <f>R33</f>
        <v>20286.562985084369</v>
      </c>
      <c r="X91" s="338">
        <f>Y33</f>
        <v>20286.562985084369</v>
      </c>
      <c r="AB91" s="338">
        <f>AC33</f>
        <v>14970.300000000047</v>
      </c>
      <c r="AL91" s="338">
        <f>AM33</f>
        <v>14970.300000000047</v>
      </c>
      <c r="AX91" s="338">
        <f>AY33</f>
        <v>20286.562985084369</v>
      </c>
      <c r="BB91" s="338">
        <f>BC33</f>
        <v>20286.562985084369</v>
      </c>
    </row>
    <row r="92" spans="1:55">
      <c r="B92" s="28"/>
      <c r="L92" s="11"/>
      <c r="R92" s="11"/>
      <c r="Y92" s="11"/>
      <c r="AC92" s="11"/>
      <c r="AM92" s="11"/>
      <c r="AY92" s="11"/>
      <c r="BC92" s="11"/>
    </row>
    <row r="93" spans="1:55">
      <c r="D93" s="339"/>
      <c r="L93" s="11"/>
      <c r="R93" s="11"/>
      <c r="Y93" s="11"/>
      <c r="AC93" s="11"/>
      <c r="AM93" s="11"/>
      <c r="AY93" s="11"/>
      <c r="BC93" s="11"/>
    </row>
    <row r="94" spans="1:55">
      <c r="D94" s="240">
        <f>ROUND(F91,0)</f>
        <v>17931</v>
      </c>
      <c r="L94" s="11"/>
      <c r="R94" s="11"/>
      <c r="Y94" s="11"/>
      <c r="AC94" s="11"/>
      <c r="AM94" s="11"/>
      <c r="AY94" s="11"/>
      <c r="BC94" s="11"/>
    </row>
    <row r="95" spans="1:55">
      <c r="D95" s="240">
        <f>ROUND(J91,0)</f>
        <v>17931</v>
      </c>
      <c r="L95" s="11"/>
      <c r="R95" s="11"/>
      <c r="Y95" s="11"/>
      <c r="AC95" s="11"/>
      <c r="AM95" s="11"/>
      <c r="AY95" s="11"/>
      <c r="BC95" s="11"/>
    </row>
    <row r="96" spans="1:55">
      <c r="L96" s="11"/>
      <c r="R96" s="11"/>
      <c r="Y96" s="11"/>
      <c r="AB96" s="248"/>
      <c r="AC96" s="11"/>
      <c r="AM96" s="11"/>
      <c r="AX96" s="248"/>
      <c r="AY96" s="11"/>
      <c r="BC96" s="11"/>
    </row>
    <row r="97" spans="2:54">
      <c r="B97" s="11" t="s">
        <v>95</v>
      </c>
      <c r="D97" s="337" t="str">
        <f>ROUND(F97,0)&amp;"/"&amp;ROUND(J97,0)</f>
        <v>434931/434931</v>
      </c>
      <c r="F97" s="248">
        <f>G38</f>
        <v>434930.99999999994</v>
      </c>
      <c r="J97" s="248">
        <f>K38</f>
        <v>434930.99999999994</v>
      </c>
      <c r="Q97" s="248">
        <f>R38</f>
        <v>437286.56298508437</v>
      </c>
      <c r="X97" s="248">
        <f>Y38</f>
        <v>437286.56298508437</v>
      </c>
      <c r="AB97" s="248">
        <f>AC38</f>
        <v>431970.30000000005</v>
      </c>
      <c r="AL97" s="248">
        <f>AM38</f>
        <v>431970.30000000005</v>
      </c>
      <c r="AX97" s="248">
        <f>AY38</f>
        <v>437286.56298508437</v>
      </c>
      <c r="BB97" s="248">
        <f>BC38</f>
        <v>437286.56298508437</v>
      </c>
    </row>
  </sheetData>
  <sheetProtection selectLockedCells="1"/>
  <mergeCells count="32">
    <mergeCell ref="B52:D52"/>
    <mergeCell ref="B53:D53"/>
    <mergeCell ref="B58:D58"/>
    <mergeCell ref="B59:D59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3">
    <dataValidation type="list" allowBlank="1" showInputMessage="1" showErrorMessage="1" prompt="Select Charge Unit - monthly, per kWh, per kW" sqref="D65:D66 D38:D48 D60 D54 D35:D36 D23:D26 D28:D33">
      <formula1>"Monthly, per kWh, per kW"</formula1>
    </dataValidation>
    <dataValidation type="list" allowBlank="1" showInputMessage="1" showErrorMessage="1" sqref="E60 E54 E65:E66 E38:E48 E35:E36 E23:E26 E28:E33">
      <formula1>#REF!</formula1>
    </dataValidation>
    <dataValidation type="list" allowBlank="1" showInputMessage="1" showErrorMessage="1" sqref="D16">
      <formula1>"TOU, non-TOU"</formula1>
    </dataValidation>
  </dataValidations>
  <pageMargins left="0.74803149606299213" right="0.15748031496062992" top="0.39370078740157483" bottom="0.39370078740157483" header="0.31496062992125984" footer="0.31496062992125984"/>
  <pageSetup paperSize="5" scale="76" orientation="landscape" r:id="rId1"/>
  <headerFooter alignWithMargins="0"/>
  <colBreaks count="1" manualBreakCount="1">
    <brk id="23" min="19" max="6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3">
    <pageSetUpPr fitToPage="1"/>
  </sheetPr>
  <dimension ref="A1:BE97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38" sqref="AL38"/>
    </sheetView>
  </sheetViews>
  <sheetFormatPr defaultColWidth="9.140625" defaultRowHeight="12.75"/>
  <cols>
    <col min="1" max="1" width="2.140625" style="11" customWidth="1"/>
    <col min="2" max="2" width="28.85546875" style="11" customWidth="1"/>
    <col min="3" max="3" width="0.85546875" style="11" customWidth="1"/>
    <col min="4" max="4" width="13" style="11" bestFit="1" customWidth="1"/>
    <col min="5" max="5" width="3" style="11" customWidth="1"/>
    <col min="6" max="6" width="11.140625" style="11" hidden="1" customWidth="1"/>
    <col min="7" max="7" width="10.5703125" style="11" hidden="1" customWidth="1"/>
    <col min="8" max="8" width="9.7109375" style="11" hidden="1" customWidth="1"/>
    <col min="9" max="9" width="1.7109375" style="11" hidden="1" customWidth="1"/>
    <col min="10" max="10" width="10.7109375" style="11" hidden="1" customWidth="1"/>
    <col min="11" max="11" width="10.28515625" style="11" hidden="1" customWidth="1"/>
    <col min="12" max="12" width="9.7109375" style="254" hidden="1" customWidth="1"/>
    <col min="13" max="13" width="1.7109375" style="11" hidden="1" customWidth="1"/>
    <col min="14" max="14" width="10.7109375" style="11" hidden="1" customWidth="1"/>
    <col min="15" max="15" width="8.5703125" style="11" hidden="1" customWidth="1"/>
    <col min="16" max="16" width="1.7109375" style="11" hidden="1" customWidth="1"/>
    <col min="17" max="17" width="11.7109375" style="11" hidden="1" customWidth="1"/>
    <col min="18" max="18" width="10.28515625" style="248" hidden="1" customWidth="1"/>
    <col min="19" max="19" width="11.7109375" style="11" hidden="1" customWidth="1"/>
    <col min="20" max="20" width="1.7109375" style="11" hidden="1" customWidth="1"/>
    <col min="21" max="21" width="12.42578125" style="11" hidden="1" customWidth="1"/>
    <col min="22" max="22" width="9.5703125" style="11" hidden="1" customWidth="1"/>
    <col min="23" max="23" width="1.7109375" style="11" hidden="1" customWidth="1"/>
    <col min="24" max="24" width="11.140625" style="11" bestFit="1" customWidth="1"/>
    <col min="25" max="25" width="10.28515625" style="248" customWidth="1"/>
    <col min="26" max="26" width="9.7109375" style="11" customWidth="1"/>
    <col min="27" max="27" width="1.7109375" style="11" customWidth="1"/>
    <col min="28" max="28" width="11.140625" style="11" bestFit="1" customWidth="1"/>
    <col min="29" max="29" width="10.5703125" style="248" customWidth="1"/>
    <col min="30" max="30" width="9.7109375" style="11" customWidth="1"/>
    <col min="31" max="31" width="1.7109375" style="11" customWidth="1"/>
    <col min="32" max="32" width="12.140625" style="11" customWidth="1"/>
    <col min="33" max="33" width="10" style="11" customWidth="1"/>
    <col min="34" max="34" width="1.7109375" style="11" customWidth="1"/>
    <col min="35" max="35" width="15" style="11" customWidth="1"/>
    <col min="36" max="36" width="10" style="11" customWidth="1"/>
    <col min="37" max="37" width="1.7109375" style="11" customWidth="1"/>
    <col min="38" max="38" width="11.140625" style="11" bestFit="1" customWidth="1"/>
    <col min="39" max="39" width="10.140625" style="248" customWidth="1"/>
    <col min="40" max="40" width="10.28515625" style="11" customWidth="1"/>
    <col min="41" max="41" width="1.7109375" style="11" customWidth="1"/>
    <col min="42" max="42" width="10.28515625" style="11" customWidth="1"/>
    <col min="43" max="43" width="10" style="11" customWidth="1"/>
    <col min="44" max="44" width="1.7109375" style="11" customWidth="1"/>
    <col min="45" max="45" width="12.140625" style="11" bestFit="1" customWidth="1"/>
    <col min="46" max="46" width="10" style="11" customWidth="1"/>
    <col min="47" max="47" width="1.7109375" style="11" customWidth="1"/>
    <col min="48" max="49" width="9.140625" style="11"/>
    <col min="50" max="50" width="11.140625" style="11" bestFit="1" customWidth="1"/>
    <col min="51" max="51" width="10.28515625" style="248" bestFit="1" customWidth="1"/>
    <col min="52" max="52" width="11.28515625" style="11" bestFit="1" customWidth="1"/>
    <col min="53" max="53" width="1.7109375" style="11" customWidth="1"/>
    <col min="54" max="54" width="11.140625" style="11" bestFit="1" customWidth="1"/>
    <col min="55" max="55" width="10.28515625" style="248" bestFit="1" customWidth="1"/>
    <col min="56" max="56" width="11.28515625" style="11" bestFit="1" customWidth="1"/>
    <col min="57" max="16384" width="9.140625" style="11"/>
  </cols>
  <sheetData>
    <row r="1" spans="1:57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L1" s="242"/>
      <c r="P1"/>
      <c r="Q1" s="4"/>
      <c r="R1" s="243"/>
      <c r="Y1" s="244"/>
      <c r="AC1" s="244"/>
      <c r="AM1" s="244"/>
      <c r="AY1" s="244"/>
      <c r="BC1" s="244"/>
    </row>
    <row r="2" spans="1:57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L2" s="242"/>
      <c r="P2"/>
      <c r="Q2" s="6"/>
      <c r="R2" s="245"/>
      <c r="Y2" s="244"/>
      <c r="AC2" s="244"/>
      <c r="AM2" s="244"/>
      <c r="AY2" s="244"/>
      <c r="BC2" s="244"/>
    </row>
    <row r="3" spans="1:57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L3" s="242"/>
      <c r="P3"/>
      <c r="R3" s="244"/>
      <c r="Y3" s="244"/>
      <c r="AC3" s="244"/>
      <c r="AM3" s="244"/>
      <c r="AY3" s="244"/>
      <c r="BC3" s="244"/>
    </row>
    <row r="4" spans="1:57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L4" s="242"/>
      <c r="P4"/>
      <c r="Q4" s="8"/>
      <c r="R4" s="246"/>
      <c r="Y4" s="244"/>
      <c r="AC4" s="244"/>
      <c r="AM4" s="244"/>
      <c r="AY4" s="244"/>
      <c r="BC4" s="244"/>
    </row>
    <row r="5" spans="1:57" s="5" customFormat="1" ht="15" customHeight="1">
      <c r="B5" s="2" t="s">
        <v>4</v>
      </c>
      <c r="C5" s="3"/>
      <c r="D5" s="9"/>
      <c r="E5" s="10"/>
      <c r="L5" s="242"/>
      <c r="P5"/>
      <c r="R5" s="244"/>
      <c r="Y5" s="244"/>
      <c r="AC5" s="244"/>
      <c r="AM5" s="244"/>
      <c r="AY5" s="244"/>
      <c r="BC5" s="244"/>
    </row>
    <row r="6" spans="1:57" s="5" customFormat="1" ht="9" customHeight="1">
      <c r="B6" s="2"/>
      <c r="C6" s="3"/>
      <c r="D6" s="3"/>
      <c r="L6" s="242"/>
      <c r="P6"/>
      <c r="R6" s="244"/>
      <c r="Y6" s="244"/>
      <c r="AC6" s="244"/>
      <c r="AM6" s="244"/>
      <c r="AY6" s="244"/>
      <c r="BC6" s="244"/>
    </row>
    <row r="7" spans="1:57" s="5" customFormat="1">
      <c r="B7" s="2" t="s">
        <v>5</v>
      </c>
      <c r="C7" s="3"/>
      <c r="D7" s="9"/>
      <c r="L7" s="242"/>
      <c r="P7"/>
      <c r="R7" s="244"/>
      <c r="Y7" s="244"/>
      <c r="AC7" s="244"/>
      <c r="AM7" s="244"/>
      <c r="AY7" s="244"/>
      <c r="BC7" s="244"/>
    </row>
    <row r="8" spans="1:57" s="5" customFormat="1" ht="15" customHeight="1">
      <c r="C8" s="3"/>
      <c r="L8" s="242"/>
      <c r="N8" s="11"/>
      <c r="O8"/>
      <c r="P8"/>
      <c r="R8" s="244"/>
      <c r="Y8" s="244"/>
      <c r="AC8" s="244"/>
      <c r="AM8" s="244"/>
      <c r="AY8" s="244"/>
      <c r="BC8" s="244"/>
    </row>
    <row r="9" spans="1:57" ht="7.5" customHeight="1">
      <c r="L9" s="247"/>
      <c r="M9"/>
      <c r="N9"/>
      <c r="O9"/>
      <c r="P9"/>
      <c r="S9"/>
      <c r="T9"/>
      <c r="U9"/>
      <c r="V9"/>
      <c r="W9"/>
      <c r="X9"/>
      <c r="Y9" s="249"/>
      <c r="Z9"/>
      <c r="AA9"/>
      <c r="AB9"/>
      <c r="AC9" s="249"/>
      <c r="AD9"/>
      <c r="AE9"/>
      <c r="AF9"/>
      <c r="AG9"/>
      <c r="AH9"/>
      <c r="AI9"/>
      <c r="AJ9"/>
      <c r="AK9"/>
      <c r="AL9"/>
      <c r="AM9" s="249"/>
      <c r="AN9"/>
      <c r="AO9"/>
      <c r="AP9"/>
      <c r="AQ9"/>
      <c r="AR9"/>
      <c r="AS9"/>
      <c r="AT9"/>
      <c r="AU9"/>
      <c r="AV9"/>
      <c r="AW9"/>
      <c r="AX9"/>
      <c r="AY9" s="249"/>
      <c r="AZ9"/>
      <c r="BA9"/>
      <c r="BB9"/>
      <c r="BC9" s="249"/>
      <c r="BD9"/>
      <c r="BE9"/>
    </row>
    <row r="10" spans="1:57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  <c r="P10"/>
      <c r="AD10" s="13"/>
      <c r="AZ10" s="13"/>
    </row>
    <row r="11" spans="1:57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7" ht="7.5" hidden="1" customHeight="1">
      <c r="L12" s="247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7" ht="7.5" customHeight="1">
      <c r="L13" s="247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7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250"/>
      <c r="M14" s="16"/>
      <c r="N14" s="16"/>
      <c r="O14" s="16"/>
    </row>
    <row r="15" spans="1:57" ht="15.75">
      <c r="B15" s="17" t="s">
        <v>98</v>
      </c>
      <c r="C15" s="18"/>
      <c r="D15" s="19"/>
      <c r="E15" s="19"/>
      <c r="F15" s="20"/>
      <c r="G15" s="20"/>
      <c r="H15" s="20"/>
      <c r="I15" s="20"/>
      <c r="J15" s="20"/>
      <c r="K15" s="20"/>
      <c r="L15" s="252"/>
      <c r="M15" s="20"/>
      <c r="N15" s="20"/>
      <c r="O15" s="20"/>
      <c r="R15" s="253"/>
      <c r="S15" s="20"/>
      <c r="T15" s="20"/>
      <c r="U15" s="20"/>
      <c r="V15" s="20"/>
      <c r="X15" s="20"/>
      <c r="Y15" s="253"/>
      <c r="Z15" s="20"/>
      <c r="AA15" s="20"/>
      <c r="AB15" s="20"/>
      <c r="AC15" s="253"/>
      <c r="AD15" s="20"/>
      <c r="AE15" s="20"/>
      <c r="AF15" s="20"/>
      <c r="AG15" s="20"/>
      <c r="AI15" s="20"/>
      <c r="AJ15" s="20"/>
      <c r="AL15" s="20"/>
      <c r="AM15" s="253"/>
      <c r="AN15" s="20"/>
      <c r="AO15" s="20"/>
      <c r="AP15" s="20"/>
      <c r="AQ15" s="20"/>
      <c r="AS15" s="20"/>
      <c r="AT15" s="20"/>
      <c r="AX15" s="20"/>
      <c r="AY15" s="253"/>
      <c r="AZ15" s="20"/>
      <c r="BA15" s="20"/>
      <c r="BB15" s="20"/>
      <c r="BC15" s="253"/>
      <c r="BD15" s="20"/>
    </row>
    <row r="16" spans="1:57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52"/>
      <c r="M16" s="20"/>
      <c r="N16" s="20"/>
      <c r="O16" s="20"/>
      <c r="Q16" s="20"/>
      <c r="R16" s="253"/>
      <c r="S16" s="20"/>
      <c r="T16" s="20"/>
      <c r="U16" s="20"/>
      <c r="V16" s="20"/>
      <c r="X16" s="20"/>
      <c r="Y16" s="253"/>
      <c r="Z16" s="20"/>
      <c r="AA16" s="20"/>
      <c r="AB16" s="20"/>
      <c r="AC16" s="253"/>
      <c r="AD16" s="20"/>
      <c r="AE16" s="20"/>
      <c r="AF16" s="20"/>
      <c r="AG16" s="20"/>
      <c r="AI16" s="20"/>
      <c r="AJ16" s="20"/>
      <c r="AL16" s="20"/>
      <c r="AM16" s="253"/>
      <c r="AN16" s="20"/>
      <c r="AO16" s="20"/>
      <c r="AP16" s="20"/>
      <c r="AQ16" s="20"/>
      <c r="AS16" s="20"/>
      <c r="AT16" s="20"/>
      <c r="AX16" s="20"/>
      <c r="AY16" s="253"/>
      <c r="AZ16" s="20"/>
      <c r="BA16" s="20"/>
      <c r="BB16" s="20"/>
      <c r="BC16" s="253"/>
      <c r="BD16" s="20"/>
    </row>
    <row r="17" spans="2:56" ht="13.5" customHeight="1">
      <c r="B17" s="24"/>
      <c r="D17" s="20"/>
      <c r="E17" s="20"/>
      <c r="F17" s="20"/>
      <c r="G17" s="20"/>
      <c r="H17" s="20"/>
      <c r="I17" s="20"/>
      <c r="J17" s="20"/>
      <c r="K17" s="20"/>
      <c r="L17" s="252"/>
      <c r="M17" s="20"/>
      <c r="N17" s="20"/>
      <c r="O17" s="20"/>
      <c r="Q17" s="20"/>
      <c r="R17" s="253"/>
      <c r="S17" s="20"/>
      <c r="T17" s="20"/>
      <c r="U17" s="20"/>
      <c r="V17" s="20"/>
      <c r="X17" s="20"/>
      <c r="Y17" s="253"/>
      <c r="Z17" s="20"/>
      <c r="AA17" s="20"/>
      <c r="AB17" s="20"/>
      <c r="AC17" s="253"/>
      <c r="AD17" s="20"/>
      <c r="AE17" s="20"/>
      <c r="AF17" s="20"/>
      <c r="AG17" s="20"/>
      <c r="AI17" s="20"/>
      <c r="AJ17" s="20"/>
      <c r="AL17" s="20"/>
      <c r="AM17" s="253"/>
      <c r="AN17" s="20"/>
      <c r="AO17" s="20"/>
      <c r="AP17" s="20"/>
      <c r="AQ17" s="20"/>
      <c r="AS17" s="20"/>
      <c r="AT17" s="20"/>
      <c r="AX17" s="20"/>
      <c r="AY17" s="253"/>
      <c r="AZ17" s="20"/>
      <c r="BA17" s="20"/>
      <c r="BB17" s="20"/>
      <c r="BC17" s="253"/>
      <c r="BD17" s="20"/>
    </row>
    <row r="18" spans="2:56">
      <c r="B18" s="28"/>
      <c r="D18" s="25" t="s">
        <v>12</v>
      </c>
      <c r="E18" s="25"/>
    </row>
    <row r="19" spans="2:56">
      <c r="B19" s="255" t="s">
        <v>13</v>
      </c>
      <c r="D19" s="26">
        <v>3662000</v>
      </c>
    </row>
    <row r="20" spans="2:56">
      <c r="B20" s="255" t="s">
        <v>91</v>
      </c>
      <c r="D20" s="26">
        <v>7828</v>
      </c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256" t="s">
        <v>31</v>
      </c>
      <c r="N21" s="375" t="s">
        <v>32</v>
      </c>
      <c r="O21" s="377" t="s">
        <v>33</v>
      </c>
      <c r="Q21" s="30" t="s">
        <v>29</v>
      </c>
      <c r="R21" s="257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257" t="s">
        <v>30</v>
      </c>
      <c r="Z21" s="30" t="s">
        <v>31</v>
      </c>
      <c r="AB21" s="30" t="s">
        <v>29</v>
      </c>
      <c r="AC21" s="257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257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257" t="s">
        <v>30</v>
      </c>
      <c r="AZ21" s="31" t="s">
        <v>31</v>
      </c>
      <c r="BB21" s="30" t="s">
        <v>29</v>
      </c>
      <c r="BC21" s="257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258"/>
      <c r="L22" s="259" t="s">
        <v>34</v>
      </c>
      <c r="N22" s="376"/>
      <c r="O22" s="378"/>
      <c r="Q22" s="33" t="s">
        <v>34</v>
      </c>
      <c r="R22" s="258"/>
      <c r="S22" s="34" t="s">
        <v>34</v>
      </c>
      <c r="U22" s="376"/>
      <c r="V22" s="378"/>
      <c r="X22" s="33" t="s">
        <v>34</v>
      </c>
      <c r="Y22" s="258"/>
      <c r="Z22" s="33" t="s">
        <v>34</v>
      </c>
      <c r="AB22" s="33" t="s">
        <v>34</v>
      </c>
      <c r="AC22" s="258"/>
      <c r="AD22" s="34" t="s">
        <v>34</v>
      </c>
      <c r="AF22" s="376"/>
      <c r="AG22" s="378"/>
      <c r="AI22" s="376"/>
      <c r="AJ22" s="378"/>
      <c r="AL22" s="33" t="s">
        <v>34</v>
      </c>
      <c r="AM22" s="258"/>
      <c r="AN22" s="34" t="s">
        <v>34</v>
      </c>
      <c r="AP22" s="376"/>
      <c r="AQ22" s="378"/>
      <c r="AS22" s="376"/>
      <c r="AT22" s="378"/>
      <c r="AX22" s="33" t="s">
        <v>34</v>
      </c>
      <c r="AY22" s="258"/>
      <c r="AZ22" s="34" t="s">
        <v>34</v>
      </c>
      <c r="BB22" s="33" t="s">
        <v>34</v>
      </c>
      <c r="BC22" s="258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44">
        <v>8270.6299999999992</v>
      </c>
      <c r="G23" s="260">
        <v>1</v>
      </c>
      <c r="H23" s="261">
        <f>G23*F23</f>
        <v>8270.6299999999992</v>
      </c>
      <c r="J23" s="44">
        <f>F23</f>
        <v>8270.6299999999992</v>
      </c>
      <c r="K23" s="262">
        <v>1</v>
      </c>
      <c r="L23" s="261">
        <f>K23*J23</f>
        <v>8270.6299999999992</v>
      </c>
      <c r="N23" s="42">
        <f>L23-H23</f>
        <v>0</v>
      </c>
      <c r="O23" s="43">
        <f>IF((H23)=0,"",(N23/H23))</f>
        <v>0</v>
      </c>
      <c r="Q23" s="44">
        <v>8347.42</v>
      </c>
      <c r="R23" s="262">
        <v>1</v>
      </c>
      <c r="S23" s="261">
        <f>R23*Q23</f>
        <v>8347.42</v>
      </c>
      <c r="U23" s="42">
        <f>S23-L23</f>
        <v>76.790000000000873</v>
      </c>
      <c r="V23" s="43">
        <f t="shared" ref="V23:V47" si="0">IF((L23)=0,"",(U23/L23))</f>
        <v>9.2846615070437052E-3</v>
      </c>
      <c r="X23" s="44">
        <v>8527.98</v>
      </c>
      <c r="Y23" s="262">
        <v>1</v>
      </c>
      <c r="Z23" s="263">
        <f>Y23*X23</f>
        <v>8527.98</v>
      </c>
      <c r="AB23" s="44">
        <v>8839.27</v>
      </c>
      <c r="AC23" s="262">
        <v>1</v>
      </c>
      <c r="AD23" s="261">
        <f>AC23*AB23</f>
        <v>8839.27</v>
      </c>
      <c r="AF23" s="42">
        <f>AD23-Z23</f>
        <v>311.29000000000087</v>
      </c>
      <c r="AG23" s="45">
        <f>IF((Z23)=0,"",(AF23/Z23))</f>
        <v>3.6502196299710001E-2</v>
      </c>
      <c r="AI23" s="42">
        <f>AD23-AZ23</f>
        <v>-184.22999999999956</v>
      </c>
      <c r="AJ23" s="45">
        <f>IF((AD23)=0,"",(AI23/AD23))</f>
        <v>-2.0842218871015315E-2</v>
      </c>
      <c r="AL23" s="44">
        <v>9200.61</v>
      </c>
      <c r="AM23" s="262">
        <v>1</v>
      </c>
      <c r="AN23" s="261">
        <f>AM23*AL23</f>
        <v>9200.61</v>
      </c>
      <c r="AP23" s="42">
        <f>AN23-AD23</f>
        <v>361.34000000000015</v>
      </c>
      <c r="AQ23" s="45">
        <f t="shared" ref="AQ23:AQ47" si="1">IF((AD23)=0,"",(AP23/AD23))</f>
        <v>4.087894136054223E-2</v>
      </c>
      <c r="AS23" s="42">
        <f>AN23-BD23</f>
        <v>-120.29999999999927</v>
      </c>
      <c r="AT23" s="45">
        <f>IF((AN23)=0,"",(AS23/AN23))</f>
        <v>-1.3075220012586042E-2</v>
      </c>
      <c r="AX23" s="44">
        <v>9023.5</v>
      </c>
      <c r="AY23" s="262">
        <v>1</v>
      </c>
      <c r="AZ23" s="261">
        <v>9023.5</v>
      </c>
      <c r="BB23" s="44">
        <v>9320.91</v>
      </c>
      <c r="BC23" s="262">
        <v>1</v>
      </c>
      <c r="BD23" s="261">
        <v>9320.91</v>
      </c>
    </row>
    <row r="24" spans="2:56" s="35" customFormat="1" hidden="1">
      <c r="B24" s="46"/>
      <c r="D24" s="36" t="s">
        <v>92</v>
      </c>
      <c r="E24" s="37"/>
      <c r="F24" s="38"/>
      <c r="G24" s="260"/>
      <c r="H24" s="261"/>
      <c r="J24" s="38"/>
      <c r="K24" s="260">
        <f>K25</f>
        <v>7828</v>
      </c>
      <c r="L24" s="261">
        <f t="shared" ref="L24:L26" si="2">K24*J24</f>
        <v>0</v>
      </c>
      <c r="N24" s="42"/>
      <c r="O24" s="43"/>
      <c r="Q24" s="38"/>
      <c r="R24" s="260">
        <f>R25</f>
        <v>7828</v>
      </c>
      <c r="S24" s="261">
        <f t="shared" ref="S24:S26" si="3">R24*Q24</f>
        <v>0</v>
      </c>
      <c r="U24" s="42"/>
      <c r="V24" s="43"/>
      <c r="X24" s="38"/>
      <c r="Y24" s="260">
        <f>Y25</f>
        <v>7828</v>
      </c>
      <c r="Z24" s="261">
        <f t="shared" ref="Z24:Z26" si="4">Y24*X24</f>
        <v>0</v>
      </c>
      <c r="AB24" s="38"/>
      <c r="AC24" s="260">
        <f>AC25</f>
        <v>7828</v>
      </c>
      <c r="AD24" s="261">
        <f t="shared" ref="AD24:AD26" si="5">AC24*AB24</f>
        <v>0</v>
      </c>
      <c r="AF24" s="42"/>
      <c r="AG24" s="45"/>
      <c r="AI24" s="42"/>
      <c r="AJ24" s="45"/>
      <c r="AL24" s="38"/>
      <c r="AM24" s="260">
        <f>AM25</f>
        <v>7828</v>
      </c>
      <c r="AN24" s="261">
        <f t="shared" ref="AN24:AN26" si="6">AM24*AL24</f>
        <v>0</v>
      </c>
      <c r="AP24" s="42"/>
      <c r="AQ24" s="45"/>
      <c r="AS24" s="42"/>
      <c r="AT24" s="45"/>
      <c r="AX24" s="38"/>
      <c r="AY24" s="260">
        <v>7828</v>
      </c>
      <c r="AZ24" s="261">
        <v>0</v>
      </c>
      <c r="BB24" s="38"/>
      <c r="BC24" s="260">
        <v>7828</v>
      </c>
      <c r="BD24" s="261">
        <v>0</v>
      </c>
    </row>
    <row r="25" spans="2:56" s="35" customFormat="1">
      <c r="B25" s="35" t="s">
        <v>40</v>
      </c>
      <c r="D25" s="36" t="s">
        <v>92</v>
      </c>
      <c r="E25" s="37"/>
      <c r="F25" s="38">
        <v>2.0531000000000001</v>
      </c>
      <c r="G25" s="260">
        <f>$D$20</f>
        <v>7828</v>
      </c>
      <c r="H25" s="261">
        <f>G25*F25</f>
        <v>16071.666800000001</v>
      </c>
      <c r="J25" s="38">
        <f>F25</f>
        <v>2.0531000000000001</v>
      </c>
      <c r="K25" s="260">
        <f>$G25</f>
        <v>7828</v>
      </c>
      <c r="L25" s="261">
        <f t="shared" si="2"/>
        <v>16071.666800000001</v>
      </c>
      <c r="N25" s="42">
        <f t="shared" ref="N25:N27" si="7">L25-H25</f>
        <v>0</v>
      </c>
      <c r="O25" s="43">
        <f t="shared" ref="O25:O27" si="8">IF((H25)=0,"",(N25/H25))</f>
        <v>0</v>
      </c>
      <c r="Q25" s="38">
        <v>2.0666000000000002</v>
      </c>
      <c r="R25" s="260">
        <f>$G25</f>
        <v>7828</v>
      </c>
      <c r="S25" s="261">
        <f t="shared" si="3"/>
        <v>16177.344800000003</v>
      </c>
      <c r="U25" s="42">
        <f t="shared" ref="U25:U47" si="9">S25-L25</f>
        <v>105.6780000000017</v>
      </c>
      <c r="V25" s="43">
        <f t="shared" si="0"/>
        <v>6.5754225317813143E-3</v>
      </c>
      <c r="X25" s="38">
        <v>2.0983000000000001</v>
      </c>
      <c r="Y25" s="260">
        <f>$G25</f>
        <v>7828</v>
      </c>
      <c r="Z25" s="263">
        <f t="shared" si="4"/>
        <v>16425.492399999999</v>
      </c>
      <c r="AB25" s="38">
        <v>2.153</v>
      </c>
      <c r="AC25" s="260">
        <f>$G25</f>
        <v>7828</v>
      </c>
      <c r="AD25" s="261">
        <f t="shared" si="5"/>
        <v>16853.684000000001</v>
      </c>
      <c r="AF25" s="42">
        <f t="shared" ref="AF25:AF47" si="10">AD25-Z25</f>
        <v>428.19160000000193</v>
      </c>
      <c r="AG25" s="45">
        <f t="shared" ref="AG25:AG47" si="11">IF((Z25)=0,"",(AF25/Z25))</f>
        <v>2.6068722299004074E-2</v>
      </c>
      <c r="AI25" s="42">
        <f t="shared" ref="AI25:AI45" si="12">AD25-AZ25</f>
        <v>-253.62719999999899</v>
      </c>
      <c r="AJ25" s="45">
        <f t="shared" ref="AJ25:AJ45" si="13">IF((AD25)=0,"",(AI25/AD25))</f>
        <v>-1.5048769159312527E-2</v>
      </c>
      <c r="AL25" s="38">
        <v>2.2164999999999999</v>
      </c>
      <c r="AM25" s="260">
        <f>$G25</f>
        <v>7828</v>
      </c>
      <c r="AN25" s="261">
        <f t="shared" si="6"/>
        <v>17350.761999999999</v>
      </c>
      <c r="AP25" s="42">
        <f t="shared" ref="AP25:AP47" si="14">AN25-AD25</f>
        <v>497.0779999999977</v>
      </c>
      <c r="AQ25" s="45">
        <f t="shared" si="1"/>
        <v>2.9493729679516814E-2</v>
      </c>
      <c r="AS25" s="42">
        <f t="shared" ref="AS25:AS45" si="15">AN25-BD25</f>
        <v>-165.95360000000073</v>
      </c>
      <c r="AT25" s="45">
        <f t="shared" ref="AT25:AT45" si="16">IF((AN25)=0,"",(AS25/AN25))</f>
        <v>-9.5646289194676725E-3</v>
      </c>
      <c r="AX25" s="38">
        <v>2.1854</v>
      </c>
      <c r="AY25" s="260">
        <v>7828</v>
      </c>
      <c r="AZ25" s="261">
        <v>17107.3112</v>
      </c>
      <c r="BB25" s="38">
        <v>2.2376999999999998</v>
      </c>
      <c r="BC25" s="260">
        <v>7828</v>
      </c>
      <c r="BD25" s="261">
        <v>17516.7156</v>
      </c>
    </row>
    <row r="26" spans="2:56" s="35" customFormat="1">
      <c r="B26" s="238" t="str">
        <f>'App.2-W_(Resi)'!B28</f>
        <v>2015 Oct-Dec Recovery</v>
      </c>
      <c r="D26" s="36" t="s">
        <v>36</v>
      </c>
      <c r="E26" s="37"/>
      <c r="F26" s="38"/>
      <c r="G26" s="260"/>
      <c r="H26" s="261"/>
      <c r="J26" s="38">
        <v>0</v>
      </c>
      <c r="K26" s="260">
        <v>1</v>
      </c>
      <c r="L26" s="261">
        <f t="shared" si="2"/>
        <v>0</v>
      </c>
      <c r="N26" s="42">
        <f t="shared" si="7"/>
        <v>0</v>
      </c>
      <c r="O26" s="43" t="str">
        <f t="shared" si="8"/>
        <v/>
      </c>
      <c r="Q26" s="38">
        <v>544.12</v>
      </c>
      <c r="R26" s="260">
        <v>1</v>
      </c>
      <c r="S26" s="261">
        <f t="shared" si="3"/>
        <v>544.12</v>
      </c>
      <c r="U26" s="42">
        <f>S26-L26</f>
        <v>544.12</v>
      </c>
      <c r="V26" s="43" t="str">
        <f>IF((L26)=0,"",(U26/L26))</f>
        <v/>
      </c>
      <c r="X26" s="38">
        <v>0</v>
      </c>
      <c r="Y26" s="260">
        <v>1</v>
      </c>
      <c r="Z26" s="261">
        <f t="shared" si="4"/>
        <v>0</v>
      </c>
      <c r="AB26" s="38">
        <v>0</v>
      </c>
      <c r="AC26" s="260">
        <v>1</v>
      </c>
      <c r="AD26" s="261">
        <f t="shared" si="5"/>
        <v>0</v>
      </c>
      <c r="AF26" s="42">
        <f t="shared" si="10"/>
        <v>0</v>
      </c>
      <c r="AG26" s="45" t="str">
        <f t="shared" si="11"/>
        <v/>
      </c>
      <c r="AI26" s="42">
        <f t="shared" si="12"/>
        <v>0</v>
      </c>
      <c r="AJ26" s="45" t="str">
        <f t="shared" si="13"/>
        <v/>
      </c>
      <c r="AL26" s="38">
        <v>0</v>
      </c>
      <c r="AM26" s="260">
        <v>1</v>
      </c>
      <c r="AN26" s="261">
        <f t="shared" si="6"/>
        <v>0</v>
      </c>
      <c r="AP26" s="341">
        <f>AN26-AD26</f>
        <v>0</v>
      </c>
      <c r="AQ26" s="45" t="str">
        <f>IF((AD26)=0,"",(AP26/AD26))</f>
        <v/>
      </c>
      <c r="AS26" s="341">
        <f t="shared" si="15"/>
        <v>0</v>
      </c>
      <c r="AT26" s="45" t="str">
        <f t="shared" si="16"/>
        <v/>
      </c>
      <c r="AX26" s="38">
        <v>0</v>
      </c>
      <c r="AY26" s="260">
        <v>1</v>
      </c>
      <c r="AZ26" s="261">
        <v>0</v>
      </c>
      <c r="BB26" s="38">
        <v>0</v>
      </c>
      <c r="BC26" s="260">
        <v>1</v>
      </c>
      <c r="BD26" s="261">
        <v>0</v>
      </c>
    </row>
    <row r="27" spans="2:56" s="15" customFormat="1">
      <c r="B27" s="48" t="s">
        <v>42</v>
      </c>
      <c r="C27" s="49"/>
      <c r="D27" s="50"/>
      <c r="E27" s="49"/>
      <c r="F27" s="51"/>
      <c r="G27" s="265"/>
      <c r="H27" s="266">
        <f>SUM(H23:H26)</f>
        <v>24342.2968</v>
      </c>
      <c r="I27" s="54"/>
      <c r="J27" s="55"/>
      <c r="K27" s="267"/>
      <c r="L27" s="266">
        <f>SUM(L23:L26)</f>
        <v>24342.2968</v>
      </c>
      <c r="M27" s="54"/>
      <c r="N27" s="57">
        <f t="shared" si="7"/>
        <v>0</v>
      </c>
      <c r="O27" s="58">
        <f t="shared" si="8"/>
        <v>0</v>
      </c>
      <c r="Q27" s="55"/>
      <c r="R27" s="267"/>
      <c r="S27" s="266">
        <f>SUM(S23:S26)</f>
        <v>25068.884800000003</v>
      </c>
      <c r="T27" s="54"/>
      <c r="U27" s="57">
        <f t="shared" si="9"/>
        <v>726.58800000000338</v>
      </c>
      <c r="V27" s="58">
        <f t="shared" si="0"/>
        <v>2.9848785674160515E-2</v>
      </c>
      <c r="X27" s="55"/>
      <c r="Y27" s="267"/>
      <c r="Z27" s="268">
        <f>SUM(Z23:Z26)</f>
        <v>24953.472399999999</v>
      </c>
      <c r="AA27" s="54"/>
      <c r="AB27" s="55"/>
      <c r="AC27" s="267"/>
      <c r="AD27" s="266">
        <f>SUM(AD23:AD26)</f>
        <v>25692.954000000002</v>
      </c>
      <c r="AE27" s="54"/>
      <c r="AF27" s="275">
        <f t="shared" si="10"/>
        <v>739.4816000000028</v>
      </c>
      <c r="AG27" s="59">
        <f t="shared" si="11"/>
        <v>2.9634416731516806E-2</v>
      </c>
      <c r="AI27" s="275">
        <f t="shared" si="12"/>
        <v>-437.85719999999856</v>
      </c>
      <c r="AJ27" s="59">
        <f t="shared" si="13"/>
        <v>-1.704191740661656E-2</v>
      </c>
      <c r="AL27" s="55"/>
      <c r="AM27" s="267"/>
      <c r="AN27" s="266">
        <f>SUM(AN23:AN26)</f>
        <v>26551.371999999999</v>
      </c>
      <c r="AO27" s="54"/>
      <c r="AP27" s="275">
        <f t="shared" si="14"/>
        <v>858.41799999999785</v>
      </c>
      <c r="AQ27" s="59">
        <f t="shared" si="1"/>
        <v>3.3410638574295416E-2</v>
      </c>
      <c r="AS27" s="275">
        <f t="shared" si="15"/>
        <v>-286.25360000000001</v>
      </c>
      <c r="AT27" s="59">
        <f t="shared" si="16"/>
        <v>-1.0781122723149674E-2</v>
      </c>
      <c r="AX27" s="55"/>
      <c r="AY27" s="267"/>
      <c r="AZ27" s="266">
        <v>26130.8112</v>
      </c>
      <c r="BA27" s="54"/>
      <c r="BB27" s="55"/>
      <c r="BC27" s="267"/>
      <c r="BD27" s="266">
        <v>26837.625599999999</v>
      </c>
    </row>
    <row r="28" spans="2:56" s="35" customFormat="1" ht="25.5">
      <c r="B28" s="60" t="s">
        <v>43</v>
      </c>
      <c r="D28" s="36" t="s">
        <v>92</v>
      </c>
      <c r="E28" s="37"/>
      <c r="F28" s="38">
        <v>-2.5100000000000001E-2</v>
      </c>
      <c r="G28" s="260">
        <f>$D$20</f>
        <v>7828</v>
      </c>
      <c r="H28" s="261">
        <f>G28*F28</f>
        <v>-196.4828</v>
      </c>
      <c r="J28" s="38">
        <v>-2.5100000000000001E-2</v>
      </c>
      <c r="K28" s="260">
        <f>$G28</f>
        <v>7828</v>
      </c>
      <c r="L28" s="261">
        <f>K28*J28</f>
        <v>-196.4828</v>
      </c>
      <c r="N28" s="42">
        <f>L28-H28</f>
        <v>0</v>
      </c>
      <c r="O28" s="43">
        <f>IF((H28)=0,"",(N28/H28))</f>
        <v>0</v>
      </c>
      <c r="Q28" s="38">
        <v>0</v>
      </c>
      <c r="R28" s="260">
        <f>$D$20</f>
        <v>7828</v>
      </c>
      <c r="S28" s="261">
        <f>R28*Q28</f>
        <v>0</v>
      </c>
      <c r="U28" s="42">
        <f t="shared" si="9"/>
        <v>196.4828</v>
      </c>
      <c r="V28" s="43">
        <f t="shared" si="0"/>
        <v>-1</v>
      </c>
      <c r="X28" s="38">
        <v>0</v>
      </c>
      <c r="Y28" s="260">
        <f>$D$20</f>
        <v>7828</v>
      </c>
      <c r="Z28" s="263">
        <f>Y28*X28</f>
        <v>0</v>
      </c>
      <c r="AB28" s="38">
        <v>-0.77439999999999998</v>
      </c>
      <c r="AC28" s="260">
        <f>$D$20</f>
        <v>7828</v>
      </c>
      <c r="AD28" s="261">
        <f>AC28*AB28</f>
        <v>-6062.0032000000001</v>
      </c>
      <c r="AF28" s="42">
        <f t="shared" si="10"/>
        <v>-6062.0032000000001</v>
      </c>
      <c r="AG28" s="45" t="str">
        <f t="shared" si="11"/>
        <v/>
      </c>
      <c r="AI28" s="42">
        <f t="shared" si="12"/>
        <v>-6062.0032000000001</v>
      </c>
      <c r="AJ28" s="45">
        <f t="shared" si="13"/>
        <v>1</v>
      </c>
      <c r="AL28" s="38">
        <v>0</v>
      </c>
      <c r="AM28" s="260">
        <f>$D$20</f>
        <v>7828</v>
      </c>
      <c r="AN28" s="261">
        <f>AM28*AL28</f>
        <v>0</v>
      </c>
      <c r="AP28" s="42">
        <f t="shared" si="14"/>
        <v>6062.0032000000001</v>
      </c>
      <c r="AQ28" s="45">
        <f t="shared" si="1"/>
        <v>-1</v>
      </c>
      <c r="AS28" s="42">
        <f t="shared" si="15"/>
        <v>0</v>
      </c>
      <c r="AT28" s="45" t="str">
        <f t="shared" si="16"/>
        <v/>
      </c>
      <c r="AX28" s="38">
        <v>0</v>
      </c>
      <c r="AY28" s="260">
        <v>7828</v>
      </c>
      <c r="AZ28" s="261">
        <v>0</v>
      </c>
      <c r="BB28" s="38">
        <v>0</v>
      </c>
      <c r="BC28" s="260">
        <v>7828</v>
      </c>
      <c r="BD28" s="261">
        <v>0</v>
      </c>
    </row>
    <row r="29" spans="2:56" s="35" customFormat="1" ht="25.5" hidden="1">
      <c r="B29" s="60" t="s">
        <v>97</v>
      </c>
      <c r="D29" s="36" t="s">
        <v>39</v>
      </c>
      <c r="E29" s="37"/>
      <c r="F29" s="38"/>
      <c r="G29" s="260"/>
      <c r="H29" s="261">
        <f t="shared" ref="H29:H33" si="17">G29*F29</f>
        <v>0</v>
      </c>
      <c r="I29" s="61"/>
      <c r="J29" s="38"/>
      <c r="K29" s="260">
        <f>K27</f>
        <v>0</v>
      </c>
      <c r="L29" s="261">
        <f t="shared" ref="L29:L33" si="18">K29*J29</f>
        <v>0</v>
      </c>
      <c r="M29" s="62"/>
      <c r="N29" s="42">
        <f t="shared" ref="N29:N53" si="19">L29-H29</f>
        <v>0</v>
      </c>
      <c r="O29" s="43" t="str">
        <f t="shared" ref="O29:O53" si="20">IF((H29)=0,"",(N29/H29))</f>
        <v/>
      </c>
      <c r="Q29" s="38">
        <v>544.12</v>
      </c>
      <c r="R29" s="260">
        <f>R27</f>
        <v>0</v>
      </c>
      <c r="S29" s="261">
        <f t="shared" ref="S29:S33" si="21">R29*Q29</f>
        <v>0</v>
      </c>
      <c r="T29" s="62"/>
      <c r="U29" s="42">
        <f t="shared" si="9"/>
        <v>0</v>
      </c>
      <c r="V29" s="43" t="str">
        <f t="shared" si="0"/>
        <v/>
      </c>
      <c r="X29" s="38">
        <v>0</v>
      </c>
      <c r="Y29" s="260">
        <f>$D$19</f>
        <v>3662000</v>
      </c>
      <c r="Z29" s="263">
        <f t="shared" ref="Z29:Z33" si="22">Y29*X29</f>
        <v>0</v>
      </c>
      <c r="AA29" s="270"/>
      <c r="AB29" s="38">
        <v>0</v>
      </c>
      <c r="AC29" s="260">
        <f>$D$19</f>
        <v>3662000</v>
      </c>
      <c r="AD29" s="261">
        <f t="shared" ref="AD29:AD33" si="23">AC29*AB29</f>
        <v>0</v>
      </c>
      <c r="AE29" s="62"/>
      <c r="AF29" s="42">
        <f t="shared" si="10"/>
        <v>0</v>
      </c>
      <c r="AG29" s="45" t="str">
        <f t="shared" si="11"/>
        <v/>
      </c>
      <c r="AI29" s="42">
        <f t="shared" si="12"/>
        <v>0</v>
      </c>
      <c r="AJ29" s="45" t="str">
        <f t="shared" si="13"/>
        <v/>
      </c>
      <c r="AL29" s="38">
        <v>0</v>
      </c>
      <c r="AM29" s="260">
        <f>$D$19</f>
        <v>3662000</v>
      </c>
      <c r="AN29" s="261">
        <f t="shared" ref="AN29:AN33" si="24">AM29*AL29</f>
        <v>0</v>
      </c>
      <c r="AO29" s="62"/>
      <c r="AP29" s="42">
        <f t="shared" si="14"/>
        <v>0</v>
      </c>
      <c r="AQ29" s="45" t="str">
        <f t="shared" si="1"/>
        <v/>
      </c>
      <c r="AS29" s="42">
        <f t="shared" si="15"/>
        <v>0</v>
      </c>
      <c r="AT29" s="45" t="str">
        <f t="shared" si="16"/>
        <v/>
      </c>
      <c r="AX29" s="38">
        <v>0</v>
      </c>
      <c r="AY29" s="260">
        <v>7828</v>
      </c>
      <c r="AZ29" s="261">
        <v>0</v>
      </c>
      <c r="BA29" s="62"/>
      <c r="BB29" s="38">
        <v>0</v>
      </c>
      <c r="BC29" s="260">
        <v>7828</v>
      </c>
      <c r="BD29" s="261">
        <v>0</v>
      </c>
    </row>
    <row r="30" spans="2:56" s="35" customFormat="1" ht="25.5">
      <c r="B30" s="60" t="s">
        <v>45</v>
      </c>
      <c r="D30" s="36" t="s">
        <v>92</v>
      </c>
      <c r="E30" s="37"/>
      <c r="F30" s="38"/>
      <c r="G30" s="260"/>
      <c r="H30" s="261">
        <f t="shared" si="17"/>
        <v>0</v>
      </c>
      <c r="I30" s="61"/>
      <c r="J30" s="38"/>
      <c r="K30" s="260">
        <f>K28</f>
        <v>7828</v>
      </c>
      <c r="L30" s="261">
        <f t="shared" si="18"/>
        <v>0</v>
      </c>
      <c r="M30" s="62"/>
      <c r="N30" s="42">
        <f t="shared" si="19"/>
        <v>0</v>
      </c>
      <c r="O30" s="43" t="str">
        <f t="shared" si="20"/>
        <v/>
      </c>
      <c r="Q30" s="38">
        <v>0.27705124954864746</v>
      </c>
      <c r="R30" s="260">
        <f>R28</f>
        <v>7828</v>
      </c>
      <c r="S30" s="261">
        <f t="shared" si="21"/>
        <v>2168.7571814668122</v>
      </c>
      <c r="T30" s="62"/>
      <c r="U30" s="42">
        <f t="shared" si="9"/>
        <v>2168.7571814668122</v>
      </c>
      <c r="V30" s="43" t="str">
        <f t="shared" si="0"/>
        <v/>
      </c>
      <c r="X30" s="38">
        <f>Q30</f>
        <v>0.27705124954864746</v>
      </c>
      <c r="Y30" s="260">
        <f>Y28</f>
        <v>7828</v>
      </c>
      <c r="Z30" s="263">
        <f t="shared" si="22"/>
        <v>2168.7571814668122</v>
      </c>
      <c r="AA30" s="270"/>
      <c r="AB30" s="38">
        <f>X30</f>
        <v>0.27705124954864746</v>
      </c>
      <c r="AC30" s="260">
        <f>AC28</f>
        <v>7828</v>
      </c>
      <c r="AD30" s="261">
        <f t="shared" si="23"/>
        <v>2168.7571814668122</v>
      </c>
      <c r="AE30" s="62"/>
      <c r="AF30" s="42">
        <f t="shared" si="10"/>
        <v>0</v>
      </c>
      <c r="AG30" s="45">
        <f t="shared" si="11"/>
        <v>0</v>
      </c>
      <c r="AI30" s="42">
        <f t="shared" si="12"/>
        <v>0</v>
      </c>
      <c r="AJ30" s="45">
        <f t="shared" si="13"/>
        <v>0</v>
      </c>
      <c r="AL30" s="38">
        <f>AB30</f>
        <v>0.27705124954864746</v>
      </c>
      <c r="AM30" s="260">
        <f>AM28</f>
        <v>7828</v>
      </c>
      <c r="AN30" s="261">
        <f t="shared" si="24"/>
        <v>2168.7571814668122</v>
      </c>
      <c r="AO30" s="62"/>
      <c r="AP30" s="42">
        <f t="shared" si="14"/>
        <v>0</v>
      </c>
      <c r="AQ30" s="45">
        <f t="shared" si="1"/>
        <v>0</v>
      </c>
      <c r="AS30" s="42">
        <f t="shared" si="15"/>
        <v>0</v>
      </c>
      <c r="AT30" s="45">
        <f t="shared" si="16"/>
        <v>0</v>
      </c>
      <c r="AX30" s="38">
        <v>0.27705124954864746</v>
      </c>
      <c r="AY30" s="260">
        <v>7828</v>
      </c>
      <c r="AZ30" s="261">
        <v>2168.7571814668122</v>
      </c>
      <c r="BA30" s="62"/>
      <c r="BB30" s="38">
        <v>0.27705124954864746</v>
      </c>
      <c r="BC30" s="260">
        <v>7828</v>
      </c>
      <c r="BD30" s="261">
        <v>2168.7571814668122</v>
      </c>
    </row>
    <row r="31" spans="2:56" s="35" customFormat="1" ht="25.5" hidden="1">
      <c r="B31" s="60" t="s">
        <v>94</v>
      </c>
      <c r="D31" s="36" t="s">
        <v>92</v>
      </c>
      <c r="E31" s="37"/>
      <c r="F31" s="38"/>
      <c r="G31" s="260"/>
      <c r="H31" s="261">
        <f t="shared" si="17"/>
        <v>0</v>
      </c>
      <c r="I31" s="61"/>
      <c r="J31" s="38"/>
      <c r="K31" s="260">
        <f>K28</f>
        <v>7828</v>
      </c>
      <c r="L31" s="261">
        <f t="shared" si="18"/>
        <v>0</v>
      </c>
      <c r="M31" s="62"/>
      <c r="N31" s="42">
        <f t="shared" si="19"/>
        <v>0</v>
      </c>
      <c r="O31" s="43" t="str">
        <f t="shared" si="20"/>
        <v/>
      </c>
      <c r="Q31" s="38">
        <v>0</v>
      </c>
      <c r="R31" s="260">
        <f>R30</f>
        <v>7828</v>
      </c>
      <c r="S31" s="261">
        <f t="shared" si="21"/>
        <v>0</v>
      </c>
      <c r="T31" s="62"/>
      <c r="U31" s="42">
        <f t="shared" si="9"/>
        <v>0</v>
      </c>
      <c r="V31" s="43" t="str">
        <f t="shared" si="0"/>
        <v/>
      </c>
      <c r="X31" s="38">
        <f>Q31</f>
        <v>0</v>
      </c>
      <c r="Y31" s="260">
        <f>Y30</f>
        <v>7828</v>
      </c>
      <c r="Z31" s="263">
        <f t="shared" si="22"/>
        <v>0</v>
      </c>
      <c r="AA31" s="270"/>
      <c r="AB31" s="38">
        <f>X31</f>
        <v>0</v>
      </c>
      <c r="AC31" s="260">
        <f>AC30</f>
        <v>7828</v>
      </c>
      <c r="AD31" s="261">
        <f t="shared" si="23"/>
        <v>0</v>
      </c>
      <c r="AE31" s="62"/>
      <c r="AF31" s="42">
        <f t="shared" si="10"/>
        <v>0</v>
      </c>
      <c r="AG31" s="45" t="str">
        <f t="shared" si="11"/>
        <v/>
      </c>
      <c r="AI31" s="42">
        <f t="shared" si="12"/>
        <v>0</v>
      </c>
      <c r="AJ31" s="45" t="str">
        <f t="shared" si="13"/>
        <v/>
      </c>
      <c r="AL31" s="38">
        <f>AB31</f>
        <v>0</v>
      </c>
      <c r="AM31" s="260">
        <f>AM30</f>
        <v>7828</v>
      </c>
      <c r="AN31" s="261">
        <f t="shared" si="24"/>
        <v>0</v>
      </c>
      <c r="AO31" s="62"/>
      <c r="AP31" s="42">
        <f t="shared" si="14"/>
        <v>0</v>
      </c>
      <c r="AQ31" s="45" t="str">
        <f t="shared" si="1"/>
        <v/>
      </c>
      <c r="AS31" s="42">
        <f t="shared" si="15"/>
        <v>0</v>
      </c>
      <c r="AT31" s="45" t="str">
        <f t="shared" si="16"/>
        <v/>
      </c>
      <c r="AX31" s="38">
        <v>0</v>
      </c>
      <c r="AY31" s="260">
        <v>7828</v>
      </c>
      <c r="AZ31" s="261">
        <v>0</v>
      </c>
      <c r="BA31" s="62"/>
      <c r="BB31" s="38">
        <v>0</v>
      </c>
      <c r="BC31" s="260">
        <v>7828</v>
      </c>
      <c r="BD31" s="261">
        <v>0</v>
      </c>
    </row>
    <row r="32" spans="2:56" s="35" customFormat="1" ht="38.25">
      <c r="B32" s="60" t="str">
        <f>'App.2-W_(Resi)'!B34</f>
        <v>Deferral &amp; Variance Accounts Disposition Rate Rider for Group 2 DVAs (2015)</v>
      </c>
      <c r="D32" s="36" t="s">
        <v>92</v>
      </c>
      <c r="E32" s="37"/>
      <c r="F32" s="38"/>
      <c r="G32" s="260"/>
      <c r="H32" s="261">
        <f t="shared" si="17"/>
        <v>0</v>
      </c>
      <c r="I32" s="61"/>
      <c r="J32" s="38"/>
      <c r="K32" s="260">
        <f>K30</f>
        <v>7828</v>
      </c>
      <c r="L32" s="261">
        <f t="shared" si="18"/>
        <v>0</v>
      </c>
      <c r="M32" s="62"/>
      <c r="N32" s="42">
        <f t="shared" si="19"/>
        <v>0</v>
      </c>
      <c r="O32" s="43" t="str">
        <f t="shared" si="20"/>
        <v/>
      </c>
      <c r="Q32" s="38">
        <v>3.2221670707134061E-2</v>
      </c>
      <c r="R32" s="260">
        <f>R31</f>
        <v>7828</v>
      </c>
      <c r="S32" s="261">
        <f t="shared" si="21"/>
        <v>252.23123829544542</v>
      </c>
      <c r="T32" s="62"/>
      <c r="U32" s="42">
        <f t="shared" si="9"/>
        <v>252.23123829544542</v>
      </c>
      <c r="V32" s="43" t="str">
        <f t="shared" si="0"/>
        <v/>
      </c>
      <c r="X32" s="38">
        <f>Q32</f>
        <v>3.2221670707134061E-2</v>
      </c>
      <c r="Y32" s="260">
        <f>Y31</f>
        <v>7828</v>
      </c>
      <c r="Z32" s="263">
        <f t="shared" si="22"/>
        <v>252.23123829544542</v>
      </c>
      <c r="AA32" s="270"/>
      <c r="AB32" s="38">
        <f>X32</f>
        <v>3.2221670707134061E-2</v>
      </c>
      <c r="AC32" s="260">
        <f>AC31</f>
        <v>7828</v>
      </c>
      <c r="AD32" s="261">
        <f t="shared" si="23"/>
        <v>252.23123829544542</v>
      </c>
      <c r="AE32" s="62"/>
      <c r="AF32" s="42">
        <f t="shared" si="10"/>
        <v>0</v>
      </c>
      <c r="AG32" s="45">
        <f t="shared" si="11"/>
        <v>0</v>
      </c>
      <c r="AI32" s="42">
        <f t="shared" si="12"/>
        <v>0</v>
      </c>
      <c r="AJ32" s="45">
        <f t="shared" si="13"/>
        <v>0</v>
      </c>
      <c r="AL32" s="38">
        <f>AB32</f>
        <v>3.2221670707134061E-2</v>
      </c>
      <c r="AM32" s="260">
        <f>AM31</f>
        <v>7828</v>
      </c>
      <c r="AN32" s="261">
        <f t="shared" si="24"/>
        <v>252.23123829544542</v>
      </c>
      <c r="AO32" s="62"/>
      <c r="AP32" s="42">
        <f t="shared" si="14"/>
        <v>0</v>
      </c>
      <c r="AQ32" s="45">
        <f t="shared" si="1"/>
        <v>0</v>
      </c>
      <c r="AS32" s="42">
        <f t="shared" si="15"/>
        <v>0</v>
      </c>
      <c r="AT32" s="45">
        <f t="shared" si="16"/>
        <v>0</v>
      </c>
      <c r="AX32" s="38">
        <v>3.2221670707134061E-2</v>
      </c>
      <c r="AY32" s="260">
        <v>7828</v>
      </c>
      <c r="AZ32" s="261">
        <v>252.23123829544542</v>
      </c>
      <c r="BA32" s="62"/>
      <c r="BB32" s="38">
        <v>3.2221670707134061E-2</v>
      </c>
      <c r="BC32" s="260">
        <v>7828</v>
      </c>
      <c r="BD32" s="261">
        <v>252.23123829544542</v>
      </c>
    </row>
    <row r="33" spans="2:56" s="35" customFormat="1">
      <c r="B33" s="64" t="s">
        <v>49</v>
      </c>
      <c r="D33" s="36" t="s">
        <v>39</v>
      </c>
      <c r="E33" s="37"/>
      <c r="F33" s="65">
        <f>IF(ISBLANK($D$16)=TRUE, 0, IF($D$16="TOU", 0.64*F43+0.18*F44+0.18*F45, IF(AND($D$16="non-TOU", G47&gt;0), F47,F46)))</f>
        <v>9.2460000000000001E-2</v>
      </c>
      <c r="G33" s="271">
        <f>$D$19*(1+F62)-$D$19</f>
        <v>53099</v>
      </c>
      <c r="H33" s="261">
        <f t="shared" si="17"/>
        <v>4909.5335400000004</v>
      </c>
      <c r="J33" s="65">
        <f>IF(ISBLANK($D$16)=TRUE, 0, IF($D$16="TOU", 0.64*J43+0.18*J44+0.18*J45, IF(AND($D$16="non-TOU", K47&gt;0), J47,J46)))</f>
        <v>9.2460000000000001E-2</v>
      </c>
      <c r="K33" s="271">
        <f>$D$19*(1+J62)-$D$19</f>
        <v>53099</v>
      </c>
      <c r="L33" s="261">
        <f t="shared" si="18"/>
        <v>4909.5335400000004</v>
      </c>
      <c r="N33" s="42">
        <f t="shared" si="19"/>
        <v>0</v>
      </c>
      <c r="O33" s="43">
        <f t="shared" si="20"/>
        <v>0</v>
      </c>
      <c r="Q33" s="65">
        <f>IF(ISBLANK($D$16)=TRUE, 0, IF($D$16="TOU", 0.64*Q43+0.18*Q44+0.18*Q45, IF(AND($D$16="non-TOU", R47&gt;0), Q47,Q46)))</f>
        <v>9.2460000000000001E-2</v>
      </c>
      <c r="R33" s="271">
        <f>$D$19*(1+Q62)-$D$19</f>
        <v>53099</v>
      </c>
      <c r="S33" s="261">
        <f t="shared" si="21"/>
        <v>4909.5335400000004</v>
      </c>
      <c r="U33" s="42">
        <f t="shared" si="9"/>
        <v>0</v>
      </c>
      <c r="V33" s="43">
        <f t="shared" si="0"/>
        <v>0</v>
      </c>
      <c r="X33" s="65">
        <f>IF(ISBLANK($D$16)=TRUE, 0, IF($D$16="TOU", 0.64*X43+0.18*X44+0.18*X45, IF(AND($D$16="non-TOU", Y47&gt;0), X47,X46)))</f>
        <v>0.11183999999999999</v>
      </c>
      <c r="Y33" s="271">
        <f>$D$19*(1+X62)-$D$19</f>
        <v>53099</v>
      </c>
      <c r="Z33" s="263">
        <f t="shared" si="22"/>
        <v>5938.5921600000001</v>
      </c>
      <c r="AB33" s="65">
        <f>IF(ISBLANK($D$16)=TRUE, 0, IF($D$16="TOU", 0.64*AB43+0.18*AB44+0.18*AB45, IF(AND($D$16="non-TOU", AC47&gt;0), AB47,AB46)))</f>
        <v>9.7879999999999995E-2</v>
      </c>
      <c r="AC33" s="271">
        <f>$D$19*(1+AB62)-$D$19</f>
        <v>53099</v>
      </c>
      <c r="AD33" s="261">
        <f t="shared" si="23"/>
        <v>5197.3301199999996</v>
      </c>
      <c r="AF33" s="42">
        <f t="shared" si="10"/>
        <v>-741.26204000000052</v>
      </c>
      <c r="AG33" s="45">
        <f t="shared" si="11"/>
        <v>-0.124821173104435</v>
      </c>
      <c r="AI33" s="42">
        <f t="shared" si="12"/>
        <v>287.79657999999927</v>
      </c>
      <c r="AJ33" s="45">
        <f t="shared" si="13"/>
        <v>5.5373927257866641E-2</v>
      </c>
      <c r="AL33" s="65">
        <f>IF(ISBLANK($D$16)=TRUE, 0, IF($D$16="TOU", 0.64*AL43+0.18*AL44+0.18*AL45, IF(AND($D$16="non-TOU", AM47&gt;0), AL47,AL46)))</f>
        <v>9.7879999999999995E-2</v>
      </c>
      <c r="AM33" s="271">
        <f>$D$19*(1+AL62)-$D$19</f>
        <v>53099</v>
      </c>
      <c r="AN33" s="261">
        <f t="shared" si="24"/>
        <v>5197.3301199999996</v>
      </c>
      <c r="AP33" s="42">
        <f t="shared" si="14"/>
        <v>0</v>
      </c>
      <c r="AQ33" s="45">
        <f t="shared" si="1"/>
        <v>0</v>
      </c>
      <c r="AS33" s="42">
        <f t="shared" si="15"/>
        <v>287.79657999999927</v>
      </c>
      <c r="AT33" s="45">
        <f t="shared" si="16"/>
        <v>5.5373927257866641E-2</v>
      </c>
      <c r="AX33" s="65">
        <v>9.2460000000000001E-2</v>
      </c>
      <c r="AY33" s="271">
        <v>53099</v>
      </c>
      <c r="AZ33" s="261">
        <v>4909.5335400000004</v>
      </c>
      <c r="BB33" s="65">
        <v>9.2460000000000001E-2</v>
      </c>
      <c r="BC33" s="271">
        <v>53099</v>
      </c>
      <c r="BD33" s="261">
        <v>4909.5335400000004</v>
      </c>
    </row>
    <row r="34" spans="2:56" ht="25.5">
      <c r="B34" s="67" t="s">
        <v>51</v>
      </c>
      <c r="C34" s="68"/>
      <c r="D34" s="69"/>
      <c r="E34" s="68"/>
      <c r="F34" s="70"/>
      <c r="G34" s="272"/>
      <c r="H34" s="273">
        <f>SUM(H28:H33)+H27</f>
        <v>29055.347540000002</v>
      </c>
      <c r="I34" s="54"/>
      <c r="J34" s="71"/>
      <c r="K34" s="274"/>
      <c r="L34" s="273">
        <f>SUM(L28:L33)+L27</f>
        <v>29055.347540000002</v>
      </c>
      <c r="M34" s="54"/>
      <c r="N34" s="57">
        <f t="shared" si="19"/>
        <v>0</v>
      </c>
      <c r="O34" s="58">
        <f t="shared" si="20"/>
        <v>0</v>
      </c>
      <c r="Q34" s="71"/>
      <c r="R34" s="274"/>
      <c r="S34" s="273">
        <f>SUM(S28:S33)+S27</f>
        <v>32399.406759762263</v>
      </c>
      <c r="T34" s="54"/>
      <c r="U34" s="57">
        <f t="shared" si="9"/>
        <v>3344.0592197622609</v>
      </c>
      <c r="V34" s="58">
        <f t="shared" si="0"/>
        <v>0.11509272828895099</v>
      </c>
      <c r="X34" s="71"/>
      <c r="Y34" s="274"/>
      <c r="Z34" s="275">
        <f>SUM(Z28:Z33)+Z27</f>
        <v>33313.052979762258</v>
      </c>
      <c r="AA34" s="54"/>
      <c r="AB34" s="71"/>
      <c r="AC34" s="274"/>
      <c r="AD34" s="273">
        <f>SUM(AD28:AD33)+AD27</f>
        <v>27249.269339762257</v>
      </c>
      <c r="AE34" s="54"/>
      <c r="AF34" s="275">
        <f t="shared" si="10"/>
        <v>-6063.7836400000015</v>
      </c>
      <c r="AG34" s="59">
        <f t="shared" si="11"/>
        <v>-0.18202425468730715</v>
      </c>
      <c r="AI34" s="275">
        <f t="shared" si="12"/>
        <v>-6212.063820000003</v>
      </c>
      <c r="AJ34" s="59">
        <f t="shared" si="13"/>
        <v>-0.22797175742746728</v>
      </c>
      <c r="AL34" s="71"/>
      <c r="AM34" s="274"/>
      <c r="AN34" s="273">
        <f>SUM(AN28:AN33)+AN27</f>
        <v>34169.690539762254</v>
      </c>
      <c r="AO34" s="54"/>
      <c r="AP34" s="275">
        <f t="shared" si="14"/>
        <v>6920.421199999997</v>
      </c>
      <c r="AQ34" s="59">
        <f t="shared" si="1"/>
        <v>0.25396722068806765</v>
      </c>
      <c r="AS34" s="275">
        <f t="shared" si="15"/>
        <v>1.5429799999983516</v>
      </c>
      <c r="AT34" s="59">
        <f t="shared" si="16"/>
        <v>4.5156393740318825E-5</v>
      </c>
      <c r="AX34" s="71"/>
      <c r="AY34" s="274"/>
      <c r="AZ34" s="273">
        <v>33461.33315976226</v>
      </c>
      <c r="BA34" s="54"/>
      <c r="BB34" s="71"/>
      <c r="BC34" s="274"/>
      <c r="BD34" s="273">
        <v>34168.147559762256</v>
      </c>
    </row>
    <row r="35" spans="2:56" s="35" customFormat="1" ht="20.25" customHeight="1">
      <c r="B35" s="35" t="s">
        <v>52</v>
      </c>
      <c r="D35" s="36" t="s">
        <v>92</v>
      </c>
      <c r="E35" s="37"/>
      <c r="F35" s="38">
        <v>3.3742999999999999</v>
      </c>
      <c r="G35" s="260">
        <f>$D$20</f>
        <v>7828</v>
      </c>
      <c r="H35" s="261">
        <f>G35*F35</f>
        <v>26414.020399999998</v>
      </c>
      <c r="J35" s="38">
        <f>F35</f>
        <v>3.3742999999999999</v>
      </c>
      <c r="K35" s="276">
        <f>$G35</f>
        <v>7828</v>
      </c>
      <c r="L35" s="261">
        <f>K35*J35</f>
        <v>26414.020399999998</v>
      </c>
      <c r="N35" s="42">
        <f t="shared" si="19"/>
        <v>0</v>
      </c>
      <c r="O35" s="43">
        <f t="shared" si="20"/>
        <v>0</v>
      </c>
      <c r="Q35" s="38">
        <v>3.4089</v>
      </c>
      <c r="R35" s="276">
        <f>$G35</f>
        <v>7828</v>
      </c>
      <c r="S35" s="261">
        <f>R35*Q35</f>
        <v>26684.869200000001</v>
      </c>
      <c r="U35" s="42">
        <f t="shared" si="9"/>
        <v>270.84880000000339</v>
      </c>
      <c r="V35" s="43">
        <f t="shared" si="0"/>
        <v>1.0253978602969635E-2</v>
      </c>
      <c r="X35" s="38">
        <v>3.4089</v>
      </c>
      <c r="Y35" s="276">
        <f>$G35</f>
        <v>7828</v>
      </c>
      <c r="Z35" s="263">
        <f>Y35*X35</f>
        <v>26684.869200000001</v>
      </c>
      <c r="AB35" s="38">
        <v>3.4805000000000001</v>
      </c>
      <c r="AC35" s="276">
        <f>$G35</f>
        <v>7828</v>
      </c>
      <c r="AD35" s="261">
        <f>AC35*AB35</f>
        <v>27245.353999999999</v>
      </c>
      <c r="AF35" s="42">
        <f t="shared" si="10"/>
        <v>560.48479999999836</v>
      </c>
      <c r="AG35" s="45">
        <f t="shared" si="11"/>
        <v>2.100384288186799E-2</v>
      </c>
      <c r="AI35" s="42">
        <f t="shared" si="12"/>
        <v>-699.47107404611234</v>
      </c>
      <c r="AJ35" s="45">
        <f t="shared" si="13"/>
        <v>-2.5673040403369776E-2</v>
      </c>
      <c r="AL35" s="38">
        <v>3.5501</v>
      </c>
      <c r="AM35" s="276">
        <f>$G35</f>
        <v>7828</v>
      </c>
      <c r="AN35" s="261">
        <f>AM35*AL35</f>
        <v>27790.182799999999</v>
      </c>
      <c r="AP35" s="42">
        <f t="shared" si="14"/>
        <v>544.82879999999932</v>
      </c>
      <c r="AQ35" s="45">
        <f t="shared" si="1"/>
        <v>1.9997126849590551E-2</v>
      </c>
      <c r="AS35" s="42">
        <f t="shared" si="15"/>
        <v>-154.64227404611302</v>
      </c>
      <c r="AT35" s="45">
        <f t="shared" si="16"/>
        <v>-5.5646368057036683E-3</v>
      </c>
      <c r="AX35" s="38">
        <v>3.5698550171239285</v>
      </c>
      <c r="AY35" s="276">
        <v>7828</v>
      </c>
      <c r="AZ35" s="261">
        <v>27944.825074046112</v>
      </c>
      <c r="BB35" s="38">
        <v>3.5698550171239285</v>
      </c>
      <c r="BC35" s="276">
        <v>7828</v>
      </c>
      <c r="BD35" s="261">
        <v>27944.825074046112</v>
      </c>
    </row>
    <row r="36" spans="2:56" s="35" customFormat="1" ht="25.5">
      <c r="B36" s="75" t="s">
        <v>53</v>
      </c>
      <c r="D36" s="36" t="s">
        <v>92</v>
      </c>
      <c r="E36" s="37"/>
      <c r="F36" s="38">
        <v>2.5743999999999998</v>
      </c>
      <c r="G36" s="260">
        <f>G35</f>
        <v>7828</v>
      </c>
      <c r="H36" s="261">
        <f>G36*F36</f>
        <v>20152.403199999997</v>
      </c>
      <c r="J36" s="38">
        <f>F36</f>
        <v>2.5743999999999998</v>
      </c>
      <c r="K36" s="276">
        <f>$G36</f>
        <v>7828</v>
      </c>
      <c r="L36" s="261">
        <f>K36*J36</f>
        <v>20152.403199999997</v>
      </c>
      <c r="N36" s="42">
        <f t="shared" si="19"/>
        <v>0</v>
      </c>
      <c r="O36" s="43">
        <f t="shared" si="20"/>
        <v>0</v>
      </c>
      <c r="Q36" s="38">
        <v>2.7816999999999998</v>
      </c>
      <c r="R36" s="276">
        <f>$G36</f>
        <v>7828</v>
      </c>
      <c r="S36" s="261">
        <f>R36*Q36</f>
        <v>21775.1476</v>
      </c>
      <c r="U36" s="42">
        <f t="shared" si="9"/>
        <v>1622.7444000000032</v>
      </c>
      <c r="V36" s="43">
        <f t="shared" si="0"/>
        <v>8.0523617153511667E-2</v>
      </c>
      <c r="X36" s="38">
        <v>2.7816999999999998</v>
      </c>
      <c r="Y36" s="276">
        <f>$G36</f>
        <v>7828</v>
      </c>
      <c r="Z36" s="263">
        <f>Y36*X36</f>
        <v>21775.1476</v>
      </c>
      <c r="AB36" s="38">
        <v>3.0512000000000001</v>
      </c>
      <c r="AC36" s="276">
        <f>$G36</f>
        <v>7828</v>
      </c>
      <c r="AD36" s="261">
        <f>AC36*AB36</f>
        <v>23884.793600000001</v>
      </c>
      <c r="AF36" s="42">
        <f t="shared" si="10"/>
        <v>2109.6460000000006</v>
      </c>
      <c r="AG36" s="45">
        <f t="shared" si="11"/>
        <v>9.6883200920300561E-2</v>
      </c>
      <c r="AI36" s="42">
        <f t="shared" si="12"/>
        <v>1987.3935223484332</v>
      </c>
      <c r="AJ36" s="45">
        <f t="shared" si="13"/>
        <v>8.3207481531196198E-2</v>
      </c>
      <c r="AL36" s="38">
        <v>3.1122000000000001</v>
      </c>
      <c r="AM36" s="276">
        <f>$G36</f>
        <v>7828</v>
      </c>
      <c r="AN36" s="261">
        <f>AM36*AL36</f>
        <v>24362.301599999999</v>
      </c>
      <c r="AP36" s="42">
        <f t="shared" si="14"/>
        <v>477.50799999999799</v>
      </c>
      <c r="AQ36" s="45">
        <f t="shared" si="1"/>
        <v>1.9992134242265255E-2</v>
      </c>
      <c r="AS36" s="42">
        <f t="shared" si="15"/>
        <v>2464.9015223484312</v>
      </c>
      <c r="AT36" s="45">
        <f t="shared" si="16"/>
        <v>0.10117687412376634</v>
      </c>
      <c r="AX36" s="38">
        <v>2.7973173323520144</v>
      </c>
      <c r="AY36" s="276">
        <v>7828</v>
      </c>
      <c r="AZ36" s="261">
        <v>21897.400077651568</v>
      </c>
      <c r="BB36" s="38">
        <v>2.7973173323520144</v>
      </c>
      <c r="BC36" s="276">
        <v>7828</v>
      </c>
      <c r="BD36" s="261">
        <v>21897.400077651568</v>
      </c>
    </row>
    <row r="37" spans="2:56" ht="25.5">
      <c r="B37" s="67" t="s">
        <v>54</v>
      </c>
      <c r="C37" s="49"/>
      <c r="D37" s="77"/>
      <c r="E37" s="49"/>
      <c r="F37" s="78"/>
      <c r="G37" s="272"/>
      <c r="H37" s="273">
        <f>SUM(H34:H36)</f>
        <v>75621.771139999997</v>
      </c>
      <c r="I37" s="79"/>
      <c r="J37" s="80"/>
      <c r="K37" s="277"/>
      <c r="L37" s="273">
        <f>SUM(L34:L36)</f>
        <v>75621.771139999997</v>
      </c>
      <c r="M37" s="79"/>
      <c r="N37" s="57">
        <f t="shared" si="19"/>
        <v>0</v>
      </c>
      <c r="O37" s="58">
        <f>IF((H37)=0,"",(N37/H37))</f>
        <v>0</v>
      </c>
      <c r="Q37" s="80"/>
      <c r="R37" s="277"/>
      <c r="S37" s="273">
        <f>SUM(S34:S36)</f>
        <v>80859.423559762261</v>
      </c>
      <c r="T37" s="79"/>
      <c r="U37" s="57">
        <f t="shared" si="9"/>
        <v>5237.6524197622639</v>
      </c>
      <c r="V37" s="58">
        <f t="shared" si="0"/>
        <v>6.9261170967097566E-2</v>
      </c>
      <c r="X37" s="80"/>
      <c r="Y37" s="277"/>
      <c r="Z37" s="275">
        <f>SUM(Z34:Z36)</f>
        <v>81773.069779762256</v>
      </c>
      <c r="AA37" s="79"/>
      <c r="AB37" s="80"/>
      <c r="AC37" s="277"/>
      <c r="AD37" s="273">
        <f>SUM(AD34:AD36)</f>
        <v>78379.416939762261</v>
      </c>
      <c r="AE37" s="79"/>
      <c r="AF37" s="275">
        <f t="shared" si="10"/>
        <v>-3393.6528399999952</v>
      </c>
      <c r="AG37" s="59">
        <f t="shared" si="11"/>
        <v>-4.1500861458913692E-2</v>
      </c>
      <c r="AI37" s="275">
        <f t="shared" si="12"/>
        <v>-4924.1413716976676</v>
      </c>
      <c r="AJ37" s="59">
        <f t="shared" si="13"/>
        <v>-6.2824419521799568E-2</v>
      </c>
      <c r="AL37" s="80"/>
      <c r="AM37" s="277"/>
      <c r="AN37" s="273">
        <f>SUM(AN34:AN36)</f>
        <v>86322.174939762248</v>
      </c>
      <c r="AO37" s="79"/>
      <c r="AP37" s="275">
        <f t="shared" si="14"/>
        <v>7942.7579999999871</v>
      </c>
      <c r="AQ37" s="59">
        <f t="shared" si="1"/>
        <v>0.10133729377068876</v>
      </c>
      <c r="AS37" s="275">
        <f t="shared" si="15"/>
        <v>2311.8022283023165</v>
      </c>
      <c r="AT37" s="59">
        <f t="shared" si="16"/>
        <v>2.6781093385512465E-2</v>
      </c>
      <c r="AX37" s="80"/>
      <c r="AY37" s="277"/>
      <c r="AZ37" s="273">
        <v>83303.558311459929</v>
      </c>
      <c r="BA37" s="79"/>
      <c r="BB37" s="80"/>
      <c r="BC37" s="277"/>
      <c r="BD37" s="273">
        <v>84010.372711459931</v>
      </c>
    </row>
    <row r="38" spans="2:56" s="35" customFormat="1" ht="25.5">
      <c r="B38" s="75" t="s">
        <v>55</v>
      </c>
      <c r="D38" s="36" t="s">
        <v>39</v>
      </c>
      <c r="E38" s="37"/>
      <c r="F38" s="82">
        <v>4.4000000000000003E-3</v>
      </c>
      <c r="G38" s="271">
        <f>$D$19*(1+F62)</f>
        <v>3715099</v>
      </c>
      <c r="H38" s="278">
        <f t="shared" ref="H38:H45" si="25">G38*F38</f>
        <v>16346.435600000001</v>
      </c>
      <c r="J38" s="82">
        <v>4.4000000000000003E-3</v>
      </c>
      <c r="K38" s="271">
        <f>$D$19*(1+J62)</f>
        <v>3715099</v>
      </c>
      <c r="L38" s="278">
        <f t="shared" ref="L38:L45" si="26">K38*J38</f>
        <v>16346.435600000001</v>
      </c>
      <c r="N38" s="42">
        <f t="shared" si="19"/>
        <v>0</v>
      </c>
      <c r="O38" s="84">
        <f t="shared" si="20"/>
        <v>0</v>
      </c>
      <c r="Q38" s="82">
        <v>3.5999999999999999E-3</v>
      </c>
      <c r="R38" s="271">
        <f>$D$19*(1+Q62)</f>
        <v>3715099</v>
      </c>
      <c r="S38" s="278">
        <f t="shared" ref="S38:S45" si="27">R38*Q38</f>
        <v>13374.356399999999</v>
      </c>
      <c r="U38" s="42">
        <f t="shared" si="9"/>
        <v>-2972.0792000000019</v>
      </c>
      <c r="V38" s="84">
        <f t="shared" si="0"/>
        <v>-0.18181818181818193</v>
      </c>
      <c r="X38" s="82">
        <v>3.5999999999999999E-3</v>
      </c>
      <c r="Y38" s="271">
        <f>$D$19*(1+X62)</f>
        <v>3715099</v>
      </c>
      <c r="Z38" s="279">
        <f t="shared" ref="Z38:Z45" si="28">Y38*X38</f>
        <v>13374.356399999999</v>
      </c>
      <c r="AB38" s="82">
        <f>0.0032+0.0004</f>
        <v>3.6000000000000003E-3</v>
      </c>
      <c r="AC38" s="271">
        <f>$D$19*(1+AB62)</f>
        <v>3715099</v>
      </c>
      <c r="AD38" s="278">
        <f t="shared" ref="AD38:AD45" si="29">AC38*AB38</f>
        <v>13374.356400000001</v>
      </c>
      <c r="AF38" s="42">
        <f t="shared" si="10"/>
        <v>0</v>
      </c>
      <c r="AG38" s="85">
        <f t="shared" si="11"/>
        <v>0</v>
      </c>
      <c r="AI38" s="42">
        <f t="shared" si="12"/>
        <v>0</v>
      </c>
      <c r="AJ38" s="85">
        <f t="shared" si="13"/>
        <v>0</v>
      </c>
      <c r="AL38" s="82">
        <f>0.0032+0.0004</f>
        <v>3.6000000000000003E-3</v>
      </c>
      <c r="AM38" s="271">
        <f>$D$19*(1+AL62)</f>
        <v>3715099</v>
      </c>
      <c r="AN38" s="278">
        <f t="shared" ref="AN38:AN45" si="30">AM38*AL38</f>
        <v>13374.356400000001</v>
      </c>
      <c r="AP38" s="42">
        <f t="shared" si="14"/>
        <v>0</v>
      </c>
      <c r="AQ38" s="85">
        <f t="shared" si="1"/>
        <v>0</v>
      </c>
      <c r="AS38" s="42">
        <f t="shared" si="15"/>
        <v>0</v>
      </c>
      <c r="AT38" s="85">
        <f t="shared" si="16"/>
        <v>0</v>
      </c>
      <c r="AX38" s="82">
        <v>3.5999999999999999E-3</v>
      </c>
      <c r="AY38" s="271">
        <v>3715099</v>
      </c>
      <c r="AZ38" s="278">
        <v>13374.356399999999</v>
      </c>
      <c r="BB38" s="82">
        <v>3.5999999999999999E-3</v>
      </c>
      <c r="BC38" s="271">
        <v>3715099</v>
      </c>
      <c r="BD38" s="278">
        <v>13374.356399999999</v>
      </c>
    </row>
    <row r="39" spans="2:56" s="35" customFormat="1" ht="25.5">
      <c r="B39" s="75" t="s">
        <v>56</v>
      </c>
      <c r="D39" s="36" t="s">
        <v>39</v>
      </c>
      <c r="E39" s="37"/>
      <c r="F39" s="82">
        <v>1.2999999999999999E-3</v>
      </c>
      <c r="G39" s="271">
        <f>G38</f>
        <v>3715099</v>
      </c>
      <c r="H39" s="278">
        <f t="shared" si="25"/>
        <v>4829.6287000000002</v>
      </c>
      <c r="J39" s="82">
        <v>1.2999999999999999E-3</v>
      </c>
      <c r="K39" s="271">
        <f>K38</f>
        <v>3715099</v>
      </c>
      <c r="L39" s="278">
        <f t="shared" si="26"/>
        <v>4829.6287000000002</v>
      </c>
      <c r="N39" s="42">
        <f t="shared" si="19"/>
        <v>0</v>
      </c>
      <c r="O39" s="84">
        <f t="shared" si="20"/>
        <v>0</v>
      </c>
      <c r="Q39" s="82">
        <v>1.2999999999999999E-3</v>
      </c>
      <c r="R39" s="271">
        <f>R38</f>
        <v>3715099</v>
      </c>
      <c r="S39" s="278">
        <f t="shared" si="27"/>
        <v>4829.6287000000002</v>
      </c>
      <c r="U39" s="42">
        <f t="shared" si="9"/>
        <v>0</v>
      </c>
      <c r="V39" s="84">
        <f t="shared" si="0"/>
        <v>0</v>
      </c>
      <c r="X39" s="82">
        <v>1.2999999999999999E-3</v>
      </c>
      <c r="Y39" s="271">
        <f>Y38</f>
        <v>3715099</v>
      </c>
      <c r="Z39" s="279">
        <f t="shared" si="28"/>
        <v>4829.6287000000002</v>
      </c>
      <c r="AB39" s="82">
        <v>2.9999999999999997E-4</v>
      </c>
      <c r="AC39" s="271">
        <f>AC38</f>
        <v>3715099</v>
      </c>
      <c r="AD39" s="278">
        <f t="shared" si="29"/>
        <v>1114.5296999999998</v>
      </c>
      <c r="AF39" s="42">
        <f t="shared" si="10"/>
        <v>-3715.0990000000002</v>
      </c>
      <c r="AG39" s="85">
        <f t="shared" si="11"/>
        <v>-0.76923076923076927</v>
      </c>
      <c r="AI39" s="42">
        <f t="shared" si="12"/>
        <v>-3715.0990000000002</v>
      </c>
      <c r="AJ39" s="85">
        <f t="shared" si="13"/>
        <v>-3.3333333333333339</v>
      </c>
      <c r="AL39" s="82">
        <v>2.9999999999999997E-4</v>
      </c>
      <c r="AM39" s="271">
        <f>AM38</f>
        <v>3715099</v>
      </c>
      <c r="AN39" s="278">
        <f t="shared" si="30"/>
        <v>1114.5296999999998</v>
      </c>
      <c r="AP39" s="42">
        <f t="shared" si="14"/>
        <v>0</v>
      </c>
      <c r="AQ39" s="85">
        <f t="shared" si="1"/>
        <v>0</v>
      </c>
      <c r="AS39" s="42">
        <f t="shared" si="15"/>
        <v>-3715.0990000000002</v>
      </c>
      <c r="AT39" s="85">
        <f t="shared" si="16"/>
        <v>-3.3333333333333339</v>
      </c>
      <c r="AX39" s="82">
        <v>1.2999999999999999E-3</v>
      </c>
      <c r="AY39" s="271">
        <v>3715099</v>
      </c>
      <c r="AZ39" s="278">
        <v>4829.6287000000002</v>
      </c>
      <c r="BB39" s="82">
        <v>1.2999999999999999E-3</v>
      </c>
      <c r="BC39" s="271">
        <v>3715099</v>
      </c>
      <c r="BD39" s="278">
        <v>4829.6287000000002</v>
      </c>
    </row>
    <row r="40" spans="2:56" s="35" customFormat="1" ht="24.75" customHeight="1">
      <c r="B40" s="75" t="str">
        <f>'App.2-W_Bill Impacts &lt;4999 KW'!B40</f>
        <v>Ontario Electricity Support Program (OESP)</v>
      </c>
      <c r="D40" s="36" t="s">
        <v>39</v>
      </c>
      <c r="E40" s="37"/>
      <c r="F40" s="82"/>
      <c r="G40" s="271"/>
      <c r="H40" s="278"/>
      <c r="J40" s="82"/>
      <c r="K40" s="276"/>
      <c r="L40" s="278"/>
      <c r="N40" s="42"/>
      <c r="O40" s="84"/>
      <c r="Q40" s="82">
        <v>1.1000000000000001E-3</v>
      </c>
      <c r="R40" s="271">
        <f>R39</f>
        <v>3715099</v>
      </c>
      <c r="S40" s="278">
        <f t="shared" si="27"/>
        <v>4086.6089000000002</v>
      </c>
      <c r="U40" s="42">
        <f t="shared" si="9"/>
        <v>4086.6089000000002</v>
      </c>
      <c r="V40" s="84" t="str">
        <f t="shared" si="0"/>
        <v/>
      </c>
      <c r="X40" s="82">
        <v>1.1000000000000001E-3</v>
      </c>
      <c r="Y40" s="271">
        <f>Y39</f>
        <v>3715099</v>
      </c>
      <c r="Z40" s="279">
        <f t="shared" si="28"/>
        <v>4086.6089000000002</v>
      </c>
      <c r="AB40" s="82">
        <v>0</v>
      </c>
      <c r="AC40" s="271">
        <f>AC39</f>
        <v>3715099</v>
      </c>
      <c r="AD40" s="278">
        <f t="shared" si="29"/>
        <v>0</v>
      </c>
      <c r="AF40" s="42">
        <f t="shared" si="10"/>
        <v>-4086.6089000000002</v>
      </c>
      <c r="AG40" s="85">
        <f t="shared" si="11"/>
        <v>-1</v>
      </c>
      <c r="AI40" s="42">
        <f t="shared" si="12"/>
        <v>-4086.6089000000002</v>
      </c>
      <c r="AJ40" s="85" t="str">
        <f t="shared" si="13"/>
        <v/>
      </c>
      <c r="AL40" s="82">
        <v>0</v>
      </c>
      <c r="AM40" s="271">
        <f>AM39</f>
        <v>3715099</v>
      </c>
      <c r="AN40" s="278">
        <f t="shared" si="30"/>
        <v>0</v>
      </c>
      <c r="AP40" s="42">
        <f t="shared" si="14"/>
        <v>0</v>
      </c>
      <c r="AQ40" s="85" t="str">
        <f t="shared" si="1"/>
        <v/>
      </c>
      <c r="AS40" s="42">
        <f t="shared" si="15"/>
        <v>-4086.6089000000002</v>
      </c>
      <c r="AT40" s="85" t="str">
        <f t="shared" si="16"/>
        <v/>
      </c>
      <c r="AX40" s="82">
        <v>1.1000000000000001E-3</v>
      </c>
      <c r="AY40" s="271">
        <v>3715099</v>
      </c>
      <c r="AZ40" s="278">
        <v>4086.6089000000002</v>
      </c>
      <c r="BB40" s="82">
        <v>1.1000000000000001E-3</v>
      </c>
      <c r="BC40" s="271">
        <v>3715099</v>
      </c>
      <c r="BD40" s="278">
        <v>4086.6089000000002</v>
      </c>
    </row>
    <row r="41" spans="2:56" s="35" customFormat="1">
      <c r="B41" s="35" t="s">
        <v>58</v>
      </c>
      <c r="D41" s="36" t="s">
        <v>36</v>
      </c>
      <c r="E41" s="37"/>
      <c r="F41" s="82">
        <v>0.25</v>
      </c>
      <c r="G41" s="260">
        <v>1</v>
      </c>
      <c r="H41" s="278">
        <f t="shared" si="25"/>
        <v>0.25</v>
      </c>
      <c r="J41" s="82">
        <v>0.25</v>
      </c>
      <c r="K41" s="262">
        <f>$G41</f>
        <v>1</v>
      </c>
      <c r="L41" s="278">
        <f t="shared" si="26"/>
        <v>0.25</v>
      </c>
      <c r="N41" s="42">
        <f t="shared" si="19"/>
        <v>0</v>
      </c>
      <c r="O41" s="84">
        <f t="shared" si="20"/>
        <v>0</v>
      </c>
      <c r="Q41" s="82">
        <v>0.25</v>
      </c>
      <c r="R41" s="262">
        <f>$G41</f>
        <v>1</v>
      </c>
      <c r="S41" s="278">
        <f t="shared" si="27"/>
        <v>0.25</v>
      </c>
      <c r="U41" s="42">
        <f t="shared" si="9"/>
        <v>0</v>
      </c>
      <c r="V41" s="84">
        <f t="shared" si="0"/>
        <v>0</v>
      </c>
      <c r="X41" s="82">
        <v>0.25</v>
      </c>
      <c r="Y41" s="262">
        <f>$G41</f>
        <v>1</v>
      </c>
      <c r="Z41" s="279">
        <f t="shared" si="28"/>
        <v>0.25</v>
      </c>
      <c r="AB41" s="82">
        <v>0.25</v>
      </c>
      <c r="AC41" s="262">
        <f>$G41</f>
        <v>1</v>
      </c>
      <c r="AD41" s="278">
        <f t="shared" si="29"/>
        <v>0.25</v>
      </c>
      <c r="AF41" s="42">
        <f t="shared" si="10"/>
        <v>0</v>
      </c>
      <c r="AG41" s="85">
        <f t="shared" si="11"/>
        <v>0</v>
      </c>
      <c r="AI41" s="42">
        <f t="shared" si="12"/>
        <v>0</v>
      </c>
      <c r="AJ41" s="85">
        <f t="shared" si="13"/>
        <v>0</v>
      </c>
      <c r="AL41" s="82">
        <v>0.25</v>
      </c>
      <c r="AM41" s="262">
        <f>$G41</f>
        <v>1</v>
      </c>
      <c r="AN41" s="278">
        <f t="shared" si="30"/>
        <v>0.25</v>
      </c>
      <c r="AP41" s="42">
        <f t="shared" si="14"/>
        <v>0</v>
      </c>
      <c r="AQ41" s="85">
        <f t="shared" si="1"/>
        <v>0</v>
      </c>
      <c r="AS41" s="42">
        <f t="shared" si="15"/>
        <v>0</v>
      </c>
      <c r="AT41" s="85">
        <f t="shared" si="16"/>
        <v>0</v>
      </c>
      <c r="AX41" s="82">
        <v>0.25</v>
      </c>
      <c r="AY41" s="262">
        <v>1</v>
      </c>
      <c r="AZ41" s="278">
        <v>0.25</v>
      </c>
      <c r="BB41" s="82">
        <v>0.25</v>
      </c>
      <c r="BC41" s="262">
        <v>1</v>
      </c>
      <c r="BD41" s="278">
        <v>0.25</v>
      </c>
    </row>
    <row r="42" spans="2:56" s="35" customFormat="1">
      <c r="B42" s="35" t="s">
        <v>59</v>
      </c>
      <c r="D42" s="36" t="s">
        <v>39</v>
      </c>
      <c r="E42" s="37"/>
      <c r="F42" s="82">
        <v>7.0000000000000001E-3</v>
      </c>
      <c r="G42" s="260">
        <f>$D$19</f>
        <v>3662000</v>
      </c>
      <c r="H42" s="278">
        <f t="shared" si="25"/>
        <v>25634</v>
      </c>
      <c r="J42" s="82">
        <f>$F42</f>
        <v>7.0000000000000001E-3</v>
      </c>
      <c r="K42" s="262">
        <f t="shared" ref="K42:K47" si="31">$G42</f>
        <v>3662000</v>
      </c>
      <c r="L42" s="278">
        <f t="shared" si="26"/>
        <v>25634</v>
      </c>
      <c r="N42" s="42">
        <f t="shared" si="19"/>
        <v>0</v>
      </c>
      <c r="O42" s="84">
        <f t="shared" si="20"/>
        <v>0</v>
      </c>
      <c r="Q42" s="82">
        <f>$F42</f>
        <v>7.0000000000000001E-3</v>
      </c>
      <c r="R42" s="262">
        <f t="shared" ref="R42:R47" si="32">$G42</f>
        <v>3662000</v>
      </c>
      <c r="S42" s="278">
        <f t="shared" si="27"/>
        <v>25634</v>
      </c>
      <c r="U42" s="42">
        <f t="shared" si="9"/>
        <v>0</v>
      </c>
      <c r="V42" s="84">
        <f t="shared" si="0"/>
        <v>0</v>
      </c>
      <c r="X42" s="82">
        <f>$F42</f>
        <v>7.0000000000000001E-3</v>
      </c>
      <c r="Y42" s="262">
        <f t="shared" ref="Y42:Y47" si="33">$G42</f>
        <v>3662000</v>
      </c>
      <c r="Z42" s="279">
        <f t="shared" si="28"/>
        <v>25634</v>
      </c>
      <c r="AB42" s="82">
        <v>0</v>
      </c>
      <c r="AC42" s="262">
        <f t="shared" ref="AC42:AC47" si="34">$G42</f>
        <v>3662000</v>
      </c>
      <c r="AD42" s="278">
        <f t="shared" si="29"/>
        <v>0</v>
      </c>
      <c r="AF42" s="42">
        <f t="shared" si="10"/>
        <v>-25634</v>
      </c>
      <c r="AG42" s="85">
        <f t="shared" si="11"/>
        <v>-1</v>
      </c>
      <c r="AI42" s="42">
        <f t="shared" si="12"/>
        <v>-25634</v>
      </c>
      <c r="AJ42" s="85" t="str">
        <f t="shared" si="13"/>
        <v/>
      </c>
      <c r="AL42" s="82">
        <v>0</v>
      </c>
      <c r="AM42" s="262">
        <f t="shared" ref="AM42:AM47" si="35">$G42</f>
        <v>3662000</v>
      </c>
      <c r="AN42" s="278">
        <f t="shared" si="30"/>
        <v>0</v>
      </c>
      <c r="AP42" s="42">
        <f t="shared" si="14"/>
        <v>0</v>
      </c>
      <c r="AQ42" s="85" t="str">
        <f t="shared" si="1"/>
        <v/>
      </c>
      <c r="AS42" s="42">
        <f t="shared" si="15"/>
        <v>-25634</v>
      </c>
      <c r="AT42" s="85" t="str">
        <f t="shared" si="16"/>
        <v/>
      </c>
      <c r="AX42" s="82">
        <v>7.0000000000000001E-3</v>
      </c>
      <c r="AY42" s="262">
        <v>3662000</v>
      </c>
      <c r="AZ42" s="278">
        <v>25634</v>
      </c>
      <c r="BB42" s="82">
        <v>7.0000000000000001E-3</v>
      </c>
      <c r="BC42" s="262">
        <v>3662000</v>
      </c>
      <c r="BD42" s="278">
        <v>25634</v>
      </c>
    </row>
    <row r="43" spans="2:56" s="35" customFormat="1">
      <c r="B43" s="64" t="s">
        <v>60</v>
      </c>
      <c r="D43" s="36" t="s">
        <v>39</v>
      </c>
      <c r="E43" s="37"/>
      <c r="F43" s="89">
        <v>7.4999999999999997E-2</v>
      </c>
      <c r="G43" s="280">
        <f>0.64*$D$19</f>
        <v>2343680</v>
      </c>
      <c r="H43" s="278">
        <f t="shared" si="25"/>
        <v>175776</v>
      </c>
      <c r="J43" s="82">
        <f t="shared" ref="J43:J47" si="36">$F43</f>
        <v>7.4999999999999997E-2</v>
      </c>
      <c r="K43" s="280">
        <f t="shared" si="31"/>
        <v>2343680</v>
      </c>
      <c r="L43" s="278">
        <f t="shared" si="26"/>
        <v>175776</v>
      </c>
      <c r="N43" s="42">
        <f t="shared" si="19"/>
        <v>0</v>
      </c>
      <c r="O43" s="84">
        <f t="shared" si="20"/>
        <v>0</v>
      </c>
      <c r="Q43" s="82">
        <f t="shared" ref="Q43:Q47" si="37">$F43</f>
        <v>7.4999999999999997E-2</v>
      </c>
      <c r="R43" s="280">
        <f t="shared" si="32"/>
        <v>2343680</v>
      </c>
      <c r="S43" s="278">
        <f t="shared" si="27"/>
        <v>175776</v>
      </c>
      <c r="U43" s="42">
        <f t="shared" si="9"/>
        <v>0</v>
      </c>
      <c r="V43" s="84">
        <f t="shared" si="0"/>
        <v>0</v>
      </c>
      <c r="X43" s="82">
        <f>'App.2-W_(Resi)'!X47</f>
        <v>8.6999999999999994E-2</v>
      </c>
      <c r="Y43" s="280">
        <f t="shared" si="33"/>
        <v>2343680</v>
      </c>
      <c r="Z43" s="279">
        <f t="shared" si="28"/>
        <v>203900.15999999997</v>
      </c>
      <c r="AB43" s="82">
        <f>'App.2-W_(Resi)'!AB47</f>
        <v>7.6999999999999999E-2</v>
      </c>
      <c r="AC43" s="280">
        <f t="shared" si="34"/>
        <v>2343680</v>
      </c>
      <c r="AD43" s="278">
        <f t="shared" si="29"/>
        <v>180463.35999999999</v>
      </c>
      <c r="AF43" s="42">
        <f t="shared" si="10"/>
        <v>-23436.799999999988</v>
      </c>
      <c r="AG43" s="85">
        <f t="shared" si="11"/>
        <v>-0.11494252873563214</v>
      </c>
      <c r="AI43" s="42">
        <f t="shared" si="12"/>
        <v>4687.359999999986</v>
      </c>
      <c r="AJ43" s="85">
        <f t="shared" si="13"/>
        <v>2.5974025974025899E-2</v>
      </c>
      <c r="AL43" s="82">
        <f>AB43</f>
        <v>7.6999999999999999E-2</v>
      </c>
      <c r="AM43" s="280">
        <f t="shared" si="35"/>
        <v>2343680</v>
      </c>
      <c r="AN43" s="278">
        <f t="shared" si="30"/>
        <v>180463.35999999999</v>
      </c>
      <c r="AP43" s="42">
        <f t="shared" si="14"/>
        <v>0</v>
      </c>
      <c r="AQ43" s="85">
        <f t="shared" si="1"/>
        <v>0</v>
      </c>
      <c r="AS43" s="42">
        <f t="shared" si="15"/>
        <v>4687.359999999986</v>
      </c>
      <c r="AT43" s="85">
        <f t="shared" si="16"/>
        <v>2.5974025974025899E-2</v>
      </c>
      <c r="AX43" s="82">
        <v>7.4999999999999997E-2</v>
      </c>
      <c r="AY43" s="280">
        <v>2343680</v>
      </c>
      <c r="AZ43" s="278">
        <v>175776</v>
      </c>
      <c r="BB43" s="82">
        <v>7.4999999999999997E-2</v>
      </c>
      <c r="BC43" s="280">
        <v>2343680</v>
      </c>
      <c r="BD43" s="278">
        <v>175776</v>
      </c>
    </row>
    <row r="44" spans="2:56" s="35" customFormat="1">
      <c r="B44" s="64" t="s">
        <v>61</v>
      </c>
      <c r="D44" s="36" t="s">
        <v>39</v>
      </c>
      <c r="E44" s="37"/>
      <c r="F44" s="89">
        <v>0.112</v>
      </c>
      <c r="G44" s="280">
        <f>0.18*$D$19</f>
        <v>659160</v>
      </c>
      <c r="H44" s="278">
        <f t="shared" si="25"/>
        <v>73825.919999999998</v>
      </c>
      <c r="J44" s="82">
        <f t="shared" si="36"/>
        <v>0.112</v>
      </c>
      <c r="K44" s="280">
        <f t="shared" si="31"/>
        <v>659160</v>
      </c>
      <c r="L44" s="278">
        <f t="shared" si="26"/>
        <v>73825.919999999998</v>
      </c>
      <c r="N44" s="42">
        <f t="shared" si="19"/>
        <v>0</v>
      </c>
      <c r="O44" s="84">
        <f t="shared" si="20"/>
        <v>0</v>
      </c>
      <c r="Q44" s="82">
        <f t="shared" si="37"/>
        <v>0.112</v>
      </c>
      <c r="R44" s="280">
        <f t="shared" si="32"/>
        <v>659160</v>
      </c>
      <c r="S44" s="278">
        <f t="shared" si="27"/>
        <v>73825.919999999998</v>
      </c>
      <c r="U44" s="42">
        <f t="shared" si="9"/>
        <v>0</v>
      </c>
      <c r="V44" s="84">
        <f t="shared" si="0"/>
        <v>0</v>
      </c>
      <c r="X44" s="82">
        <f>'App.2-W_(Resi)'!X48</f>
        <v>0.13200000000000001</v>
      </c>
      <c r="Y44" s="280">
        <f t="shared" si="33"/>
        <v>659160</v>
      </c>
      <c r="Z44" s="279">
        <f t="shared" si="28"/>
        <v>87009.12000000001</v>
      </c>
      <c r="AB44" s="82">
        <f>'App.2-W_(Resi)'!AB48</f>
        <v>0.113</v>
      </c>
      <c r="AC44" s="280">
        <f t="shared" si="34"/>
        <v>659160</v>
      </c>
      <c r="AD44" s="278">
        <f t="shared" si="29"/>
        <v>74485.08</v>
      </c>
      <c r="AF44" s="42">
        <f t="shared" si="10"/>
        <v>-12524.040000000008</v>
      </c>
      <c r="AG44" s="85">
        <f t="shared" si="11"/>
        <v>-0.14393939393939401</v>
      </c>
      <c r="AI44" s="42">
        <f t="shared" si="12"/>
        <v>659.16000000000349</v>
      </c>
      <c r="AJ44" s="85">
        <f t="shared" si="13"/>
        <v>8.8495575221239405E-3</v>
      </c>
      <c r="AL44" s="82">
        <f t="shared" ref="AL44:AL45" si="38">AB44</f>
        <v>0.113</v>
      </c>
      <c r="AM44" s="280">
        <f t="shared" si="35"/>
        <v>659160</v>
      </c>
      <c r="AN44" s="278">
        <f t="shared" si="30"/>
        <v>74485.08</v>
      </c>
      <c r="AP44" s="42">
        <f t="shared" si="14"/>
        <v>0</v>
      </c>
      <c r="AQ44" s="85">
        <f t="shared" si="1"/>
        <v>0</v>
      </c>
      <c r="AS44" s="42">
        <f t="shared" si="15"/>
        <v>659.16000000000349</v>
      </c>
      <c r="AT44" s="85">
        <f t="shared" si="16"/>
        <v>8.8495575221239405E-3</v>
      </c>
      <c r="AX44" s="82">
        <v>0.112</v>
      </c>
      <c r="AY44" s="280">
        <v>659160</v>
      </c>
      <c r="AZ44" s="278">
        <v>73825.919999999998</v>
      </c>
      <c r="BB44" s="82">
        <v>0.112</v>
      </c>
      <c r="BC44" s="280">
        <v>659160</v>
      </c>
      <c r="BD44" s="278">
        <v>73825.919999999998</v>
      </c>
    </row>
    <row r="45" spans="2:56" s="35" customFormat="1" ht="13.5" thickBot="1">
      <c r="B45" s="64" t="s">
        <v>62</v>
      </c>
      <c r="D45" s="36" t="s">
        <v>39</v>
      </c>
      <c r="E45" s="37"/>
      <c r="F45" s="89">
        <v>0.13500000000000001</v>
      </c>
      <c r="G45" s="280">
        <f>0.18*$D$19</f>
        <v>659160</v>
      </c>
      <c r="H45" s="278">
        <f t="shared" si="25"/>
        <v>88986.6</v>
      </c>
      <c r="J45" s="82">
        <f t="shared" si="36"/>
        <v>0.13500000000000001</v>
      </c>
      <c r="K45" s="280">
        <f t="shared" si="31"/>
        <v>659160</v>
      </c>
      <c r="L45" s="278">
        <f t="shared" si="26"/>
        <v>88986.6</v>
      </c>
      <c r="N45" s="42">
        <f t="shared" si="19"/>
        <v>0</v>
      </c>
      <c r="O45" s="84">
        <f t="shared" si="20"/>
        <v>0</v>
      </c>
      <c r="Q45" s="82">
        <f t="shared" si="37"/>
        <v>0.13500000000000001</v>
      </c>
      <c r="R45" s="280">
        <f t="shared" si="32"/>
        <v>659160</v>
      </c>
      <c r="S45" s="278">
        <f t="shared" si="27"/>
        <v>88986.6</v>
      </c>
      <c r="U45" s="42">
        <f t="shared" si="9"/>
        <v>0</v>
      </c>
      <c r="V45" s="84">
        <f t="shared" si="0"/>
        <v>0</v>
      </c>
      <c r="X45" s="82">
        <f>'App.2-W_(Resi)'!X49</f>
        <v>0.18</v>
      </c>
      <c r="Y45" s="280">
        <f t="shared" si="33"/>
        <v>659160</v>
      </c>
      <c r="Z45" s="279">
        <f t="shared" si="28"/>
        <v>118648.79999999999</v>
      </c>
      <c r="AB45" s="82">
        <f>'App.2-W_(Resi)'!AB49</f>
        <v>0.157</v>
      </c>
      <c r="AC45" s="280">
        <f t="shared" si="34"/>
        <v>659160</v>
      </c>
      <c r="AD45" s="278">
        <f t="shared" si="29"/>
        <v>103488.12</v>
      </c>
      <c r="AF45" s="42">
        <f t="shared" si="10"/>
        <v>-15160.679999999993</v>
      </c>
      <c r="AG45" s="85">
        <f t="shared" si="11"/>
        <v>-0.12777777777777774</v>
      </c>
      <c r="AI45" s="42">
        <f t="shared" si="12"/>
        <v>14501.51999999999</v>
      </c>
      <c r="AJ45" s="85">
        <f t="shared" si="13"/>
        <v>0.14012738853503176</v>
      </c>
      <c r="AL45" s="82">
        <f t="shared" si="38"/>
        <v>0.157</v>
      </c>
      <c r="AM45" s="280">
        <f t="shared" si="35"/>
        <v>659160</v>
      </c>
      <c r="AN45" s="278">
        <f t="shared" si="30"/>
        <v>103488.12</v>
      </c>
      <c r="AP45" s="42">
        <f t="shared" si="14"/>
        <v>0</v>
      </c>
      <c r="AQ45" s="85">
        <f t="shared" si="1"/>
        <v>0</v>
      </c>
      <c r="AS45" s="42">
        <f t="shared" si="15"/>
        <v>14501.51999999999</v>
      </c>
      <c r="AT45" s="85">
        <f t="shared" si="16"/>
        <v>0.14012738853503176</v>
      </c>
      <c r="AX45" s="82">
        <v>0.13500000000000001</v>
      </c>
      <c r="AY45" s="280">
        <v>659160</v>
      </c>
      <c r="AZ45" s="278">
        <v>88986.6</v>
      </c>
      <c r="BB45" s="82">
        <v>0.13500000000000001</v>
      </c>
      <c r="BC45" s="280">
        <v>659160</v>
      </c>
      <c r="BD45" s="278">
        <v>88986.6</v>
      </c>
    </row>
    <row r="46" spans="2:56" s="92" customFormat="1" ht="13.5" hidden="1" thickBot="1">
      <c r="B46" s="91" t="s">
        <v>63</v>
      </c>
      <c r="D46" s="93" t="s">
        <v>39</v>
      </c>
      <c r="E46" s="94"/>
      <c r="F46" s="89">
        <v>8.3000000000000004E-2</v>
      </c>
      <c r="G46" s="281">
        <f>IF(AND($A$1=1, D19&gt;=600), 600, IF(AND($A$1=1, AND(D19&lt;600, D19&gt;=0)), D19, IF(AND($A$1=2, D19&gt;=1000), 1000, IF(AND($A$1=2, AND(D19&lt;1000, D19&gt;=0)), D19))))</f>
        <v>600</v>
      </c>
      <c r="H46" s="278">
        <f>G46*F46</f>
        <v>49.800000000000004</v>
      </c>
      <c r="J46" s="82">
        <f t="shared" si="36"/>
        <v>8.3000000000000004E-2</v>
      </c>
      <c r="K46" s="281">
        <f t="shared" si="31"/>
        <v>600</v>
      </c>
      <c r="L46" s="278">
        <f>K46*J46</f>
        <v>49.800000000000004</v>
      </c>
      <c r="N46" s="96">
        <f t="shared" si="19"/>
        <v>0</v>
      </c>
      <c r="O46" s="84">
        <f t="shared" si="20"/>
        <v>0</v>
      </c>
      <c r="Q46" s="82">
        <f t="shared" si="37"/>
        <v>8.3000000000000004E-2</v>
      </c>
      <c r="R46" s="281">
        <f t="shared" si="32"/>
        <v>600</v>
      </c>
      <c r="S46" s="278">
        <f>R46*Q46</f>
        <v>49.800000000000004</v>
      </c>
      <c r="U46" s="96">
        <f t="shared" si="9"/>
        <v>0</v>
      </c>
      <c r="V46" s="84">
        <f t="shared" si="0"/>
        <v>0</v>
      </c>
      <c r="X46" s="82">
        <f t="shared" ref="X46:X47" si="39">$F46</f>
        <v>8.3000000000000004E-2</v>
      </c>
      <c r="Y46" s="281">
        <f t="shared" si="33"/>
        <v>600</v>
      </c>
      <c r="Z46" s="279">
        <f>Y46*X46</f>
        <v>49.800000000000004</v>
      </c>
      <c r="AB46" s="82">
        <f t="shared" ref="AB46:AB47" si="40">$F46</f>
        <v>8.3000000000000004E-2</v>
      </c>
      <c r="AC46" s="281">
        <f t="shared" si="34"/>
        <v>600</v>
      </c>
      <c r="AD46" s="278">
        <f>AC46*AB46</f>
        <v>49.800000000000004</v>
      </c>
      <c r="AF46" s="96">
        <f t="shared" si="10"/>
        <v>0</v>
      </c>
      <c r="AG46" s="85">
        <f t="shared" si="11"/>
        <v>0</v>
      </c>
      <c r="AI46" s="96">
        <f>AG46-AC46</f>
        <v>-600</v>
      </c>
      <c r="AJ46" s="85">
        <f>IF((AC46)=0,"",(AI46/AC46))</f>
        <v>-1</v>
      </c>
      <c r="AL46" s="82">
        <f t="shared" ref="AL46:AL47" si="41">$F46</f>
        <v>8.3000000000000004E-2</v>
      </c>
      <c r="AM46" s="281">
        <f t="shared" si="35"/>
        <v>600</v>
      </c>
      <c r="AN46" s="278">
        <f>AM46*AL46</f>
        <v>49.800000000000004</v>
      </c>
      <c r="AP46" s="96">
        <f t="shared" si="14"/>
        <v>0</v>
      </c>
      <c r="AQ46" s="85">
        <f t="shared" si="1"/>
        <v>0</v>
      </c>
      <c r="AS46" s="96">
        <f t="shared" ref="AS46:AS47" si="42">AQ46-AG46</f>
        <v>0</v>
      </c>
      <c r="AT46" s="85" t="str">
        <f t="shared" ref="AT46:AT47" si="43">IF((AG46)=0,"",(AS46/AG46))</f>
        <v/>
      </c>
      <c r="AX46" s="82">
        <v>8.3000000000000004E-2</v>
      </c>
      <c r="AY46" s="281">
        <v>600</v>
      </c>
      <c r="AZ46" s="278">
        <v>49.800000000000004</v>
      </c>
      <c r="BB46" s="82">
        <v>8.3000000000000004E-2</v>
      </c>
      <c r="BC46" s="281">
        <v>600</v>
      </c>
      <c r="BD46" s="278">
        <v>49.800000000000004</v>
      </c>
    </row>
    <row r="47" spans="2:56" s="92" customFormat="1" ht="13.5" hidden="1" thickBot="1">
      <c r="B47" s="91" t="s">
        <v>64</v>
      </c>
      <c r="D47" s="93" t="s">
        <v>39</v>
      </c>
      <c r="E47" s="94"/>
      <c r="F47" s="89">
        <v>9.7000000000000003E-2</v>
      </c>
      <c r="G47" s="281">
        <f>IF(AND($A$1=1, D19&gt;=600), D19-600, IF(AND($A$1=1, AND(D19&lt;600, D19&gt;=0)), 0, IF(AND($A$1=2, D19&gt;=1000), D19-1000, IF(AND($A$1=2, AND(D19&lt;1000, D19&gt;=0)), 0))))</f>
        <v>3661400</v>
      </c>
      <c r="H47" s="278">
        <f>G47*F47</f>
        <v>355155.8</v>
      </c>
      <c r="J47" s="82">
        <f t="shared" si="36"/>
        <v>9.7000000000000003E-2</v>
      </c>
      <c r="K47" s="281">
        <f t="shared" si="31"/>
        <v>3661400</v>
      </c>
      <c r="L47" s="278">
        <f>K47*J47</f>
        <v>355155.8</v>
      </c>
      <c r="N47" s="96">
        <f t="shared" si="19"/>
        <v>0</v>
      </c>
      <c r="O47" s="84">
        <f t="shared" si="20"/>
        <v>0</v>
      </c>
      <c r="Q47" s="82">
        <f t="shared" si="37"/>
        <v>9.7000000000000003E-2</v>
      </c>
      <c r="R47" s="281">
        <f t="shared" si="32"/>
        <v>3661400</v>
      </c>
      <c r="S47" s="278">
        <f>R47*Q47</f>
        <v>355155.8</v>
      </c>
      <c r="U47" s="96">
        <f t="shared" si="9"/>
        <v>0</v>
      </c>
      <c r="V47" s="84">
        <f t="shared" si="0"/>
        <v>0</v>
      </c>
      <c r="X47" s="82">
        <f t="shared" si="39"/>
        <v>9.7000000000000003E-2</v>
      </c>
      <c r="Y47" s="281">
        <f t="shared" si="33"/>
        <v>3661400</v>
      </c>
      <c r="Z47" s="279">
        <f>Y47*X47</f>
        <v>355155.8</v>
      </c>
      <c r="AB47" s="82">
        <f t="shared" si="40"/>
        <v>9.7000000000000003E-2</v>
      </c>
      <c r="AC47" s="281">
        <f t="shared" si="34"/>
        <v>3661400</v>
      </c>
      <c r="AD47" s="278">
        <f>AC47*AB47</f>
        <v>355155.8</v>
      </c>
      <c r="AF47" s="96">
        <f t="shared" si="10"/>
        <v>0</v>
      </c>
      <c r="AG47" s="85">
        <f t="shared" si="11"/>
        <v>0</v>
      </c>
      <c r="AI47" s="96">
        <f>AG47-AC47</f>
        <v>-3661400</v>
      </c>
      <c r="AJ47" s="85">
        <f>IF((AC47)=0,"",(AI47/AC47))</f>
        <v>-1</v>
      </c>
      <c r="AL47" s="82">
        <f t="shared" si="41"/>
        <v>9.7000000000000003E-2</v>
      </c>
      <c r="AM47" s="281">
        <f t="shared" si="35"/>
        <v>3661400</v>
      </c>
      <c r="AN47" s="278">
        <f>AM47*AL47</f>
        <v>355155.8</v>
      </c>
      <c r="AP47" s="96">
        <f t="shared" si="14"/>
        <v>0</v>
      </c>
      <c r="AQ47" s="85">
        <f t="shared" si="1"/>
        <v>0</v>
      </c>
      <c r="AS47" s="96">
        <f t="shared" si="42"/>
        <v>0</v>
      </c>
      <c r="AT47" s="85" t="str">
        <f t="shared" si="43"/>
        <v/>
      </c>
      <c r="AX47" s="82">
        <v>9.7000000000000003E-2</v>
      </c>
      <c r="AY47" s="281">
        <v>3661400</v>
      </c>
      <c r="AZ47" s="278">
        <v>355155.8</v>
      </c>
      <c r="BB47" s="82">
        <v>9.7000000000000003E-2</v>
      </c>
      <c r="BC47" s="281">
        <v>3661400</v>
      </c>
      <c r="BD47" s="278">
        <v>355155.8</v>
      </c>
    </row>
    <row r="48" spans="2:56" ht="8.25" customHeight="1" thickBot="1">
      <c r="B48" s="97"/>
      <c r="C48" s="98"/>
      <c r="D48" s="99"/>
      <c r="E48" s="98"/>
      <c r="F48" s="100"/>
      <c r="G48" s="282"/>
      <c r="H48" s="283"/>
      <c r="I48" s="103"/>
      <c r="J48" s="100"/>
      <c r="K48" s="284"/>
      <c r="L48" s="283"/>
      <c r="M48" s="103"/>
      <c r="N48" s="105"/>
      <c r="O48" s="106"/>
      <c r="Q48" s="100"/>
      <c r="R48" s="284"/>
      <c r="S48" s="283"/>
      <c r="T48" s="103"/>
      <c r="U48" s="105"/>
      <c r="V48" s="106"/>
      <c r="X48" s="100"/>
      <c r="Y48" s="284"/>
      <c r="Z48" s="285"/>
      <c r="AA48" s="103"/>
      <c r="AB48" s="100"/>
      <c r="AC48" s="284"/>
      <c r="AD48" s="283"/>
      <c r="AE48" s="103"/>
      <c r="AF48" s="105"/>
      <c r="AG48" s="107"/>
      <c r="AI48" s="105"/>
      <c r="AJ48" s="107"/>
      <c r="AL48" s="100"/>
      <c r="AM48" s="284"/>
      <c r="AN48" s="283"/>
      <c r="AO48" s="103"/>
      <c r="AP48" s="105"/>
      <c r="AQ48" s="107"/>
      <c r="AS48" s="105"/>
      <c r="AT48" s="107"/>
      <c r="AX48" s="100"/>
      <c r="AY48" s="284"/>
      <c r="AZ48" s="283"/>
      <c r="BA48" s="103"/>
      <c r="BB48" s="100"/>
      <c r="BC48" s="284"/>
      <c r="BD48" s="283"/>
    </row>
    <row r="49" spans="2:56">
      <c r="B49" s="108" t="s">
        <v>65</v>
      </c>
      <c r="C49" s="109"/>
      <c r="D49" s="109"/>
      <c r="E49" s="109"/>
      <c r="F49" s="110"/>
      <c r="G49" s="286"/>
      <c r="H49" s="287">
        <f>SUM(H38:H45,H37)</f>
        <v>461020.60543999996</v>
      </c>
      <c r="I49" s="113"/>
      <c r="J49" s="114"/>
      <c r="K49" s="288"/>
      <c r="L49" s="287">
        <f>SUM(L38:L45,L37)</f>
        <v>461020.60543999996</v>
      </c>
      <c r="M49" s="115"/>
      <c r="N49" s="116">
        <f t="shared" ref="N49" si="44">L49-H49</f>
        <v>0</v>
      </c>
      <c r="O49" s="117">
        <f t="shared" ref="O49" si="45">IF((H49)=0,"",(N49/H49))</f>
        <v>0</v>
      </c>
      <c r="Q49" s="114"/>
      <c r="R49" s="288"/>
      <c r="S49" s="287">
        <f>SUM(S38:S45,S37)</f>
        <v>467372.78755976219</v>
      </c>
      <c r="T49" s="115"/>
      <c r="U49" s="116">
        <f>S49-L49</f>
        <v>6352.1821197622339</v>
      </c>
      <c r="V49" s="117">
        <f>IF((L49)=0,"",(U49/L49))</f>
        <v>1.3778521056991988E-2</v>
      </c>
      <c r="X49" s="114"/>
      <c r="Y49" s="288"/>
      <c r="Z49" s="289">
        <f>SUM(Z38:Z45,Z37)</f>
        <v>539255.99377976218</v>
      </c>
      <c r="AA49" s="290"/>
      <c r="AB49" s="114"/>
      <c r="AC49" s="288"/>
      <c r="AD49" s="287">
        <f>SUM(AD38:AD45,AD37)</f>
        <v>451305.11303976225</v>
      </c>
      <c r="AE49" s="115"/>
      <c r="AF49" s="289">
        <f>AD49-Z49</f>
        <v>-87950.880739999935</v>
      </c>
      <c r="AG49" s="118">
        <f>IF((Z49)=0,"",(AF49/Z49))</f>
        <v>-0.16309671427763489</v>
      </c>
      <c r="AI49" s="289">
        <f t="shared" ref="AI49:AI53" si="46">AD49-AZ49</f>
        <v>-18511.809271697653</v>
      </c>
      <c r="AJ49" s="118">
        <f t="shared" ref="AJ49:AJ53" si="47">IF((AD49)=0,"",(AI49/AD49))</f>
        <v>-4.1018390301433769E-2</v>
      </c>
      <c r="AL49" s="114"/>
      <c r="AM49" s="288"/>
      <c r="AN49" s="287">
        <f>SUM(AN38:AN45,AN37)</f>
        <v>459247.87103976228</v>
      </c>
      <c r="AO49" s="115"/>
      <c r="AP49" s="289">
        <f>AN49-AD49</f>
        <v>7942.7580000000307</v>
      </c>
      <c r="AQ49" s="118">
        <f>IF((AD49)=0,"",(AP49/AD49))</f>
        <v>1.7599530274544518E-2</v>
      </c>
      <c r="AS49" s="289">
        <f t="shared" ref="AS49:AS53" si="48">AN49-BD49</f>
        <v>-11275.865671697597</v>
      </c>
      <c r="AT49" s="118">
        <f t="shared" ref="AT49:AT53" si="49">IF((AN49)=0,"",(AS49/AN49))</f>
        <v>-2.4552896992572706E-2</v>
      </c>
      <c r="AX49" s="114"/>
      <c r="AY49" s="288"/>
      <c r="AZ49" s="287">
        <v>469816.9223114599</v>
      </c>
      <c r="BA49" s="115"/>
      <c r="BB49" s="114"/>
      <c r="BC49" s="288"/>
      <c r="BD49" s="287">
        <v>470523.73671145987</v>
      </c>
    </row>
    <row r="50" spans="2:56">
      <c r="B50" s="119" t="s">
        <v>66</v>
      </c>
      <c r="C50" s="109"/>
      <c r="D50" s="109"/>
      <c r="E50" s="109"/>
      <c r="F50" s="120">
        <v>0.13</v>
      </c>
      <c r="G50" s="286"/>
      <c r="H50" s="292">
        <f>H49*F50</f>
        <v>59932.678707199993</v>
      </c>
      <c r="I50" s="123"/>
      <c r="J50" s="124">
        <v>0.13</v>
      </c>
      <c r="K50" s="293"/>
      <c r="L50" s="294">
        <f>L49*J50</f>
        <v>59932.678707199993</v>
      </c>
      <c r="M50" s="126"/>
      <c r="N50" s="127">
        <f t="shared" si="19"/>
        <v>0</v>
      </c>
      <c r="O50" s="128">
        <f t="shared" si="20"/>
        <v>0</v>
      </c>
      <c r="Q50" s="124">
        <v>0.13</v>
      </c>
      <c r="R50" s="293"/>
      <c r="S50" s="294">
        <f>S49*Q50</f>
        <v>60758.462382769088</v>
      </c>
      <c r="T50" s="126"/>
      <c r="U50" s="127">
        <f>S50-L50</f>
        <v>825.78367556909507</v>
      </c>
      <c r="V50" s="128">
        <f>IF((L50)=0,"",(U50/L50))</f>
        <v>1.3778521056992064E-2</v>
      </c>
      <c r="X50" s="124">
        <v>0.13</v>
      </c>
      <c r="Y50" s="293"/>
      <c r="Z50" s="295">
        <f>Z49*X50</f>
        <v>70103.279191369089</v>
      </c>
      <c r="AA50" s="126"/>
      <c r="AB50" s="124">
        <v>0.13</v>
      </c>
      <c r="AC50" s="293"/>
      <c r="AD50" s="294">
        <f>AD49*AB50</f>
        <v>58669.664695169093</v>
      </c>
      <c r="AE50" s="126"/>
      <c r="AF50" s="295">
        <f>AD50-Z50</f>
        <v>-11433.614496199996</v>
      </c>
      <c r="AG50" s="129">
        <f>IF((Z50)=0,"",(AF50/Z50))</f>
        <v>-0.16309671427763495</v>
      </c>
      <c r="AI50" s="295">
        <f t="shared" si="46"/>
        <v>-2406.5352053206952</v>
      </c>
      <c r="AJ50" s="129">
        <f t="shared" si="47"/>
        <v>-4.1018390301433769E-2</v>
      </c>
      <c r="AL50" s="124">
        <v>0.13</v>
      </c>
      <c r="AM50" s="293"/>
      <c r="AN50" s="294">
        <f>AN49*AL50</f>
        <v>59702.223235169098</v>
      </c>
      <c r="AO50" s="126"/>
      <c r="AP50" s="295">
        <f>AN50-AD50</f>
        <v>1032.5585400000055</v>
      </c>
      <c r="AQ50" s="129">
        <f>IF((AD50)=0,"",(AP50/AD50))</f>
        <v>1.7599530274544542E-2</v>
      </c>
      <c r="AS50" s="295">
        <f t="shared" si="48"/>
        <v>-1465.8625373206887</v>
      </c>
      <c r="AT50" s="129">
        <f t="shared" si="49"/>
        <v>-2.4552896992572723E-2</v>
      </c>
      <c r="AX50" s="124">
        <v>0.13</v>
      </c>
      <c r="AY50" s="293"/>
      <c r="AZ50" s="294">
        <v>61076.199900489788</v>
      </c>
      <c r="BA50" s="126"/>
      <c r="BB50" s="124">
        <v>0.13</v>
      </c>
      <c r="BC50" s="293"/>
      <c r="BD50" s="294">
        <v>61168.085772489787</v>
      </c>
    </row>
    <row r="51" spans="2:56" ht="13.5" thickBot="1">
      <c r="B51" s="130" t="s">
        <v>67</v>
      </c>
      <c r="C51" s="109"/>
      <c r="D51" s="109"/>
      <c r="E51" s="109"/>
      <c r="F51" s="131"/>
      <c r="G51" s="286"/>
      <c r="H51" s="292">
        <f>H49+H50</f>
        <v>520953.28414719994</v>
      </c>
      <c r="I51" s="123"/>
      <c r="J51" s="123"/>
      <c r="K51" s="293"/>
      <c r="L51" s="294">
        <f>L49+L50</f>
        <v>520953.28414719994</v>
      </c>
      <c r="M51" s="126"/>
      <c r="N51" s="127">
        <f t="shared" si="19"/>
        <v>0</v>
      </c>
      <c r="O51" s="128">
        <f t="shared" si="20"/>
        <v>0</v>
      </c>
      <c r="Q51" s="123"/>
      <c r="R51" s="293"/>
      <c r="S51" s="294">
        <f>S49+S50</f>
        <v>528131.24994253123</v>
      </c>
      <c r="T51" s="126"/>
      <c r="U51" s="127">
        <f>S51-L51</f>
        <v>7177.9657953312853</v>
      </c>
      <c r="V51" s="128">
        <f>IF((L51)=0,"",(U51/L51))</f>
        <v>1.3778521056991913E-2</v>
      </c>
      <c r="X51" s="123"/>
      <c r="Y51" s="293"/>
      <c r="Z51" s="295">
        <f>Z49+Z50</f>
        <v>609359.27297113126</v>
      </c>
      <c r="AA51" s="126"/>
      <c r="AB51" s="123"/>
      <c r="AC51" s="293"/>
      <c r="AD51" s="294">
        <f>AD49+AD50</f>
        <v>509974.77773493133</v>
      </c>
      <c r="AE51" s="126"/>
      <c r="AF51" s="295">
        <f>AD51-Z51</f>
        <v>-99384.495236199931</v>
      </c>
      <c r="AG51" s="129">
        <f>IF((Z51)=0,"",(AF51/Z51))</f>
        <v>-0.16309671427763492</v>
      </c>
      <c r="AI51" s="295">
        <f t="shared" si="46"/>
        <v>-20918.344477018341</v>
      </c>
      <c r="AJ51" s="129">
        <f t="shared" si="47"/>
        <v>-4.1018390301433755E-2</v>
      </c>
      <c r="AL51" s="123"/>
      <c r="AM51" s="293"/>
      <c r="AN51" s="294">
        <f>AN49+AN50</f>
        <v>518950.09427493135</v>
      </c>
      <c r="AO51" s="126"/>
      <c r="AP51" s="295">
        <f>AN51-AD51</f>
        <v>8975.3165400000289</v>
      </c>
      <c r="AQ51" s="129">
        <f>IF((AD51)=0,"",(AP51/AD51))</f>
        <v>1.7599530274544504E-2</v>
      </c>
      <c r="AS51" s="295">
        <f t="shared" si="48"/>
        <v>-12741.728209018358</v>
      </c>
      <c r="AT51" s="129">
        <f t="shared" si="49"/>
        <v>-2.4552896992572848E-2</v>
      </c>
      <c r="AX51" s="123"/>
      <c r="AY51" s="293"/>
      <c r="AZ51" s="294">
        <v>530893.12221194967</v>
      </c>
      <c r="BA51" s="126"/>
      <c r="BB51" s="123"/>
      <c r="BC51" s="293"/>
      <c r="BD51" s="294">
        <v>531691.82248394971</v>
      </c>
    </row>
    <row r="52" spans="2:56" ht="15.75" hidden="1" customHeight="1">
      <c r="B52" s="379" t="s">
        <v>68</v>
      </c>
      <c r="C52" s="379"/>
      <c r="D52" s="379"/>
      <c r="E52" s="109"/>
      <c r="F52" s="131"/>
      <c r="G52" s="286"/>
      <c r="H52" s="297">
        <f>ROUND(-H51*10%,2)</f>
        <v>-52095.33</v>
      </c>
      <c r="I52" s="123"/>
      <c r="J52" s="123"/>
      <c r="K52" s="293"/>
      <c r="L52" s="298">
        <f>ROUND(-L51*10%,2)</f>
        <v>-52095.33</v>
      </c>
      <c r="M52" s="126"/>
      <c r="N52" s="134">
        <f t="shared" si="19"/>
        <v>0</v>
      </c>
      <c r="O52" s="135">
        <f t="shared" si="20"/>
        <v>0</v>
      </c>
      <c r="Q52" s="123"/>
      <c r="R52" s="293"/>
      <c r="S52" s="298"/>
      <c r="T52" s="126"/>
      <c r="U52" s="134">
        <f>S52-L52</f>
        <v>52095.33</v>
      </c>
      <c r="V52" s="135">
        <f>IF((L52)=0,"",(U52/L52))</f>
        <v>-1</v>
      </c>
      <c r="X52" s="123"/>
      <c r="Y52" s="293"/>
      <c r="Z52" s="299"/>
      <c r="AA52" s="126"/>
      <c r="AB52" s="123"/>
      <c r="AC52" s="293"/>
      <c r="AD52" s="298"/>
      <c r="AE52" s="126"/>
      <c r="AF52" s="299">
        <f>AD52-Z52</f>
        <v>0</v>
      </c>
      <c r="AG52" s="136" t="str">
        <f>IF((Z52)=0,"",(AF52/Z52))</f>
        <v/>
      </c>
      <c r="AI52" s="299">
        <f t="shared" si="46"/>
        <v>0</v>
      </c>
      <c r="AJ52" s="136" t="str">
        <f t="shared" si="47"/>
        <v/>
      </c>
      <c r="AL52" s="123"/>
      <c r="AM52" s="293"/>
      <c r="AN52" s="298"/>
      <c r="AO52" s="126"/>
      <c r="AP52" s="299">
        <f>AN52-AD52</f>
        <v>0</v>
      </c>
      <c r="AQ52" s="136" t="str">
        <f>IF((AD52)=0,"",(AP52/AD52))</f>
        <v/>
      </c>
      <c r="AS52" s="299">
        <f t="shared" si="48"/>
        <v>0</v>
      </c>
      <c r="AT52" s="136" t="str">
        <f t="shared" si="49"/>
        <v/>
      </c>
      <c r="AX52" s="123"/>
      <c r="AY52" s="293"/>
      <c r="AZ52" s="298"/>
      <c r="BA52" s="126"/>
      <c r="BB52" s="123"/>
      <c r="BC52" s="293"/>
      <c r="BD52" s="298"/>
    </row>
    <row r="53" spans="2:56" ht="13.5" hidden="1" customHeight="1" thickBot="1">
      <c r="B53" s="380" t="s">
        <v>69</v>
      </c>
      <c r="C53" s="380"/>
      <c r="D53" s="380"/>
      <c r="E53" s="137"/>
      <c r="F53" s="138"/>
      <c r="G53" s="300"/>
      <c r="H53" s="301">
        <f>H51+H52</f>
        <v>468857.95414719993</v>
      </c>
      <c r="I53" s="141"/>
      <c r="J53" s="141"/>
      <c r="K53" s="302"/>
      <c r="L53" s="303">
        <f>L51+L52</f>
        <v>468857.95414719993</v>
      </c>
      <c r="M53" s="143"/>
      <c r="N53" s="144">
        <f t="shared" si="19"/>
        <v>0</v>
      </c>
      <c r="O53" s="145">
        <f t="shared" si="20"/>
        <v>0</v>
      </c>
      <c r="Q53" s="141"/>
      <c r="R53" s="302"/>
      <c r="S53" s="303">
        <f>S51+S52</f>
        <v>528131.24994253123</v>
      </c>
      <c r="T53" s="143"/>
      <c r="U53" s="144">
        <f>S53-L53</f>
        <v>59273.295795331302</v>
      </c>
      <c r="V53" s="145">
        <f>IF((L53)=0,"",(U53/L53))</f>
        <v>0.12642058276081247</v>
      </c>
      <c r="X53" s="141"/>
      <c r="Y53" s="302"/>
      <c r="Z53" s="304">
        <f>Z51+Z52</f>
        <v>609359.27297113126</v>
      </c>
      <c r="AA53" s="143"/>
      <c r="AB53" s="141"/>
      <c r="AC53" s="302"/>
      <c r="AD53" s="303">
        <f>AD51+AD52</f>
        <v>509974.77773493133</v>
      </c>
      <c r="AE53" s="143"/>
      <c r="AF53" s="304">
        <f>AD53-Z53</f>
        <v>-99384.495236199931</v>
      </c>
      <c r="AG53" s="146">
        <f>IF((Z53)=0,"",(AF53/Z53))</f>
        <v>-0.16309671427763492</v>
      </c>
      <c r="AI53" s="304">
        <f t="shared" si="46"/>
        <v>-20918.344477018341</v>
      </c>
      <c r="AJ53" s="146">
        <f t="shared" si="47"/>
        <v>-4.1018390301433755E-2</v>
      </c>
      <c r="AL53" s="141"/>
      <c r="AM53" s="302"/>
      <c r="AN53" s="303">
        <f>AN51+AN52</f>
        <v>518950.09427493135</v>
      </c>
      <c r="AO53" s="143"/>
      <c r="AP53" s="304">
        <f>AN53-AD53</f>
        <v>8975.3165400000289</v>
      </c>
      <c r="AQ53" s="146">
        <f>IF((AD53)=0,"",(AP53/AD53))</f>
        <v>1.7599530274544504E-2</v>
      </c>
      <c r="AS53" s="304">
        <f t="shared" si="48"/>
        <v>-12741.728209018358</v>
      </c>
      <c r="AT53" s="146">
        <f t="shared" si="49"/>
        <v>-2.4552896992572848E-2</v>
      </c>
      <c r="AX53" s="141"/>
      <c r="AY53" s="302"/>
      <c r="AZ53" s="303">
        <v>530893.12221194967</v>
      </c>
      <c r="BA53" s="143"/>
      <c r="BB53" s="141"/>
      <c r="BC53" s="302"/>
      <c r="BD53" s="303">
        <v>531691.82248394971</v>
      </c>
    </row>
    <row r="54" spans="2:56" s="154" customFormat="1" ht="8.25" hidden="1" customHeight="1" thickBot="1">
      <c r="B54" s="147"/>
      <c r="C54" s="148"/>
      <c r="D54" s="149"/>
      <c r="E54" s="148"/>
      <c r="F54" s="100"/>
      <c r="G54" s="306"/>
      <c r="H54" s="283"/>
      <c r="I54" s="151"/>
      <c r="J54" s="100"/>
      <c r="K54" s="307"/>
      <c r="L54" s="283"/>
      <c r="M54" s="151"/>
      <c r="N54" s="153"/>
      <c r="O54" s="106"/>
      <c r="Q54" s="100"/>
      <c r="R54" s="307"/>
      <c r="S54" s="102"/>
      <c r="T54" s="151"/>
      <c r="U54" s="153"/>
      <c r="V54" s="106"/>
      <c r="X54" s="100"/>
      <c r="Y54" s="307"/>
      <c r="Z54" s="308"/>
      <c r="AA54" s="151"/>
      <c r="AB54" s="100"/>
      <c r="AC54" s="307"/>
      <c r="AD54" s="102"/>
      <c r="AE54" s="151"/>
      <c r="AF54" s="153"/>
      <c r="AG54" s="107"/>
      <c r="AI54" s="153"/>
      <c r="AJ54" s="107"/>
      <c r="AL54" s="100"/>
      <c r="AM54" s="307"/>
      <c r="AN54" s="102"/>
      <c r="AO54" s="151"/>
      <c r="AP54" s="153"/>
      <c r="AQ54" s="107"/>
      <c r="AS54" s="153"/>
      <c r="AT54" s="107"/>
      <c r="AX54" s="100"/>
      <c r="AY54" s="307"/>
      <c r="AZ54" s="102"/>
      <c r="BA54" s="151"/>
      <c r="BB54" s="100"/>
      <c r="BC54" s="307"/>
      <c r="BD54" s="102"/>
    </row>
    <row r="55" spans="2:56" s="154" customFormat="1" ht="13.5" hidden="1" thickBot="1">
      <c r="B55" s="155" t="s">
        <v>70</v>
      </c>
      <c r="C55" s="156"/>
      <c r="D55" s="156"/>
      <c r="E55" s="156"/>
      <c r="F55" s="157"/>
      <c r="G55" s="309"/>
      <c r="H55" s="310">
        <f>SUM(H46:H47,H37,H38:H42)</f>
        <v>477637.68543999997</v>
      </c>
      <c r="I55" s="160"/>
      <c r="J55" s="161"/>
      <c r="K55" s="311"/>
      <c r="L55" s="310">
        <f>SUM(L46:L47,L37,L38:L42)</f>
        <v>477637.68543999997</v>
      </c>
      <c r="M55" s="162"/>
      <c r="N55" s="163">
        <f t="shared" ref="N55:N59" si="50">L55-H55</f>
        <v>0</v>
      </c>
      <c r="O55" s="117">
        <f t="shared" ref="O55:O59" si="51">IF((H55)=0,"",(N55/H55))</f>
        <v>0</v>
      </c>
      <c r="Q55" s="161"/>
      <c r="R55" s="311"/>
      <c r="S55" s="159">
        <f>SUM(S46:S47,S37,S38:S42)</f>
        <v>483989.86755976221</v>
      </c>
      <c r="T55" s="162"/>
      <c r="U55" s="163">
        <f>S55-L55</f>
        <v>6352.1821197622339</v>
      </c>
      <c r="V55" s="117">
        <f>IF((L55)=0,"",(U55/L55))</f>
        <v>1.3299164436555298E-2</v>
      </c>
      <c r="X55" s="161"/>
      <c r="Y55" s="311"/>
      <c r="Z55" s="163">
        <f>SUM(Z46:Z47,Z37,Z38:Z42)</f>
        <v>484903.5137797622</v>
      </c>
      <c r="AA55" s="312"/>
      <c r="AB55" s="161"/>
      <c r="AC55" s="311"/>
      <c r="AD55" s="159">
        <f>SUM(AD46:AD47,AD37,AD38:AD42)</f>
        <v>448074.15303976223</v>
      </c>
      <c r="AE55" s="162"/>
      <c r="AF55" s="163">
        <f>AD55-Z55</f>
        <v>-36829.360739999975</v>
      </c>
      <c r="AG55" s="118">
        <f>IF((Z55)=0,"",(AF55/Z55))</f>
        <v>-7.5951936196377953E-2</v>
      </c>
      <c r="AI55" s="163">
        <f>AG55-AC55</f>
        <v>-7.5951936196377953E-2</v>
      </c>
      <c r="AJ55" s="118" t="str">
        <f>IF((AC55)=0,"",(AI55/AC55))</f>
        <v/>
      </c>
      <c r="AL55" s="161"/>
      <c r="AM55" s="311"/>
      <c r="AN55" s="159">
        <f>SUM(AN46:AN47,AN37,AN38:AN42)</f>
        <v>456016.9110397622</v>
      </c>
      <c r="AO55" s="162"/>
      <c r="AP55" s="163">
        <f>AN55-AD55</f>
        <v>7942.7579999999725</v>
      </c>
      <c r="AQ55" s="118">
        <f>IF((AD55)=0,"",(AP55/AD55))</f>
        <v>1.7726436452796531E-2</v>
      </c>
      <c r="AS55" s="163">
        <f>AQ55-AG55</f>
        <v>9.3678372649174488E-2</v>
      </c>
      <c r="AT55" s="118">
        <f>IF((AG55)=0,"",(AS55/AG55))</f>
        <v>-1.2333901851687341</v>
      </c>
      <c r="AX55" s="161"/>
      <c r="AY55" s="311"/>
      <c r="AZ55" s="159">
        <v>486434.00231145992</v>
      </c>
      <c r="BA55" s="162"/>
      <c r="BB55" s="161"/>
      <c r="BC55" s="311"/>
      <c r="BD55" s="159">
        <v>487140.81671145989</v>
      </c>
    </row>
    <row r="56" spans="2:56" s="154" customFormat="1" ht="13.5" hidden="1" thickBot="1">
      <c r="B56" s="164" t="s">
        <v>66</v>
      </c>
      <c r="C56" s="156"/>
      <c r="D56" s="156"/>
      <c r="E56" s="156"/>
      <c r="F56" s="165">
        <v>0.13</v>
      </c>
      <c r="G56" s="309"/>
      <c r="H56" s="313">
        <f>H55*F56</f>
        <v>62092.899107199999</v>
      </c>
      <c r="I56" s="167"/>
      <c r="J56" s="168">
        <v>0.13</v>
      </c>
      <c r="K56" s="314"/>
      <c r="L56" s="315">
        <f>L55*J56</f>
        <v>62092.899107199999</v>
      </c>
      <c r="M56" s="171"/>
      <c r="N56" s="172">
        <f t="shared" si="50"/>
        <v>0</v>
      </c>
      <c r="O56" s="128">
        <f t="shared" si="51"/>
        <v>0</v>
      </c>
      <c r="Q56" s="168">
        <v>0.13</v>
      </c>
      <c r="R56" s="314"/>
      <c r="S56" s="170">
        <f>S55*Q56</f>
        <v>62918.682782769087</v>
      </c>
      <c r="T56" s="171"/>
      <c r="U56" s="172">
        <f>S56-L56</f>
        <v>825.78367556908779</v>
      </c>
      <c r="V56" s="128">
        <f>IF((L56)=0,"",(U56/L56))</f>
        <v>1.3299164436555256E-2</v>
      </c>
      <c r="X56" s="168">
        <v>0.13</v>
      </c>
      <c r="Y56" s="314"/>
      <c r="Z56" s="172">
        <f>Z55*X56</f>
        <v>63037.456791369092</v>
      </c>
      <c r="AA56" s="171"/>
      <c r="AB56" s="168">
        <v>0.13</v>
      </c>
      <c r="AC56" s="314"/>
      <c r="AD56" s="170">
        <f>AD55*AB56</f>
        <v>58249.639895169094</v>
      </c>
      <c r="AE56" s="171"/>
      <c r="AF56" s="172">
        <f>AD56-Z56</f>
        <v>-4787.8168961999982</v>
      </c>
      <c r="AG56" s="129">
        <f>IF((Z56)=0,"",(AF56/Z56))</f>
        <v>-7.5951936196377967E-2</v>
      </c>
      <c r="AI56" s="172">
        <f>AG56-AC56</f>
        <v>-7.5951936196377967E-2</v>
      </c>
      <c r="AJ56" s="129" t="str">
        <f>IF((AC56)=0,"",(AI56/AC56))</f>
        <v/>
      </c>
      <c r="AL56" s="168">
        <v>0.13</v>
      </c>
      <c r="AM56" s="314"/>
      <c r="AN56" s="170">
        <f>AN55*AL56</f>
        <v>59282.198435169084</v>
      </c>
      <c r="AO56" s="171"/>
      <c r="AP56" s="172">
        <f>AN56-AD56</f>
        <v>1032.5585399999909</v>
      </c>
      <c r="AQ56" s="129">
        <f>IF((AD56)=0,"",(AP56/AD56))</f>
        <v>1.7726436452796434E-2</v>
      </c>
      <c r="AS56" s="172">
        <f>AQ56-AG56</f>
        <v>9.3678372649174405E-2</v>
      </c>
      <c r="AT56" s="129">
        <f>IF((AG56)=0,"",(AS56/AG56))</f>
        <v>-1.2333901851687328</v>
      </c>
      <c r="AX56" s="168">
        <v>0.13</v>
      </c>
      <c r="AY56" s="314"/>
      <c r="AZ56" s="170">
        <v>63236.420300489794</v>
      </c>
      <c r="BA56" s="171"/>
      <c r="BB56" s="168">
        <v>0.13</v>
      </c>
      <c r="BC56" s="314"/>
      <c r="BD56" s="170">
        <v>63328.306172489785</v>
      </c>
    </row>
    <row r="57" spans="2:56" s="154" customFormat="1" ht="13.5" hidden="1" thickBot="1">
      <c r="B57" s="173" t="s">
        <v>67</v>
      </c>
      <c r="C57" s="156"/>
      <c r="D57" s="156"/>
      <c r="E57" s="156"/>
      <c r="F57" s="174"/>
      <c r="G57" s="309"/>
      <c r="H57" s="313">
        <f>H55+H56</f>
        <v>539730.58454720001</v>
      </c>
      <c r="I57" s="167"/>
      <c r="J57" s="167"/>
      <c r="K57" s="314"/>
      <c r="L57" s="315">
        <f>L55+L56</f>
        <v>539730.58454720001</v>
      </c>
      <c r="M57" s="171"/>
      <c r="N57" s="172">
        <f t="shared" si="50"/>
        <v>0</v>
      </c>
      <c r="O57" s="128">
        <f t="shared" si="51"/>
        <v>0</v>
      </c>
      <c r="Q57" s="167"/>
      <c r="R57" s="314"/>
      <c r="S57" s="170">
        <f>S55+S56</f>
        <v>546908.55034253129</v>
      </c>
      <c r="T57" s="171"/>
      <c r="U57" s="172">
        <f>S57-L57</f>
        <v>7177.9657953312853</v>
      </c>
      <c r="V57" s="128">
        <f>IF((L57)=0,"",(U57/L57))</f>
        <v>1.3299164436555225E-2</v>
      </c>
      <c r="X57" s="167"/>
      <c r="Y57" s="314"/>
      <c r="Z57" s="172">
        <f>Z55+Z56</f>
        <v>547940.97057113133</v>
      </c>
      <c r="AA57" s="171"/>
      <c r="AB57" s="167"/>
      <c r="AC57" s="314"/>
      <c r="AD57" s="170">
        <f>AD55+AD56</f>
        <v>506323.79293493135</v>
      </c>
      <c r="AE57" s="171"/>
      <c r="AF57" s="172">
        <f>AD57-Z57</f>
        <v>-41617.17763619998</v>
      </c>
      <c r="AG57" s="129">
        <f>IF((Z57)=0,"",(AF57/Z57))</f>
        <v>-7.5951936196377953E-2</v>
      </c>
      <c r="AI57" s="172">
        <f>AG57-AC57</f>
        <v>-7.5951936196377953E-2</v>
      </c>
      <c r="AJ57" s="129" t="str">
        <f>IF((AC57)=0,"",(AI57/AC57))</f>
        <v/>
      </c>
      <c r="AL57" s="167"/>
      <c r="AM57" s="314"/>
      <c r="AN57" s="170">
        <f>AN55+AN56</f>
        <v>515299.10947493126</v>
      </c>
      <c r="AO57" s="171"/>
      <c r="AP57" s="172">
        <f>AN57-AD57</f>
        <v>8975.3165399999125</v>
      </c>
      <c r="AQ57" s="129">
        <f>IF((AD57)=0,"",(AP57/AD57))</f>
        <v>1.7726436452796417E-2</v>
      </c>
      <c r="AS57" s="172">
        <f>AQ57-AG57</f>
        <v>9.3678372649174363E-2</v>
      </c>
      <c r="AT57" s="129">
        <f>IF((AG57)=0,"",(AS57/AG57))</f>
        <v>-1.2333901851687326</v>
      </c>
      <c r="AX57" s="167"/>
      <c r="AY57" s="314"/>
      <c r="AZ57" s="170">
        <v>549670.42261194973</v>
      </c>
      <c r="BA57" s="171"/>
      <c r="BB57" s="167"/>
      <c r="BC57" s="314"/>
      <c r="BD57" s="170">
        <v>550469.12288394966</v>
      </c>
    </row>
    <row r="58" spans="2:56" s="154" customFormat="1" ht="15.75" hidden="1" customHeight="1">
      <c r="B58" s="381" t="s">
        <v>68</v>
      </c>
      <c r="C58" s="381"/>
      <c r="D58" s="381"/>
      <c r="E58" s="156"/>
      <c r="F58" s="174"/>
      <c r="G58" s="309"/>
      <c r="H58" s="316">
        <f>ROUND(-H57*10%,2)</f>
        <v>-53973.06</v>
      </c>
      <c r="I58" s="167"/>
      <c r="J58" s="167"/>
      <c r="K58" s="314"/>
      <c r="L58" s="317">
        <f>ROUND(-L57*10%,2)</f>
        <v>-53973.06</v>
      </c>
      <c r="M58" s="171"/>
      <c r="N58" s="178">
        <f t="shared" si="50"/>
        <v>0</v>
      </c>
      <c r="O58" s="135">
        <f t="shared" si="51"/>
        <v>0</v>
      </c>
      <c r="Q58" s="167"/>
      <c r="R58" s="314"/>
      <c r="S58" s="177">
        <f>ROUND(-S57*10%,2)</f>
        <v>-54690.86</v>
      </c>
      <c r="T58" s="171"/>
      <c r="U58" s="178">
        <f>S58-L58</f>
        <v>-717.80000000000291</v>
      </c>
      <c r="V58" s="135">
        <f>IF((L58)=0,"",(U58/L58))</f>
        <v>1.3299227429387975E-2</v>
      </c>
      <c r="X58" s="167"/>
      <c r="Y58" s="314"/>
      <c r="Z58" s="178">
        <f>ROUND(-Z57*10%,2)</f>
        <v>-54794.1</v>
      </c>
      <c r="AA58" s="171"/>
      <c r="AB58" s="167"/>
      <c r="AC58" s="314"/>
      <c r="AD58" s="177">
        <f>ROUND(-AD57*10%,2)</f>
        <v>-50632.38</v>
      </c>
      <c r="AE58" s="171"/>
      <c r="AF58" s="178">
        <f>AD58-Z58</f>
        <v>4161.7200000000012</v>
      </c>
      <c r="AG58" s="136">
        <f>IF((Z58)=0,"",(AF58/Z58))</f>
        <v>-7.5951972931392275E-2</v>
      </c>
      <c r="AI58" s="178">
        <f>AG58-AC58</f>
        <v>-7.5951972931392275E-2</v>
      </c>
      <c r="AJ58" s="136" t="str">
        <f>IF((AC58)=0,"",(AI58/AC58))</f>
        <v/>
      </c>
      <c r="AL58" s="167"/>
      <c r="AM58" s="314"/>
      <c r="AN58" s="177">
        <f>ROUND(-AN57*10%,2)</f>
        <v>-51529.91</v>
      </c>
      <c r="AO58" s="171"/>
      <c r="AP58" s="178">
        <f>AN58-AD58</f>
        <v>-897.53000000000611</v>
      </c>
      <c r="AQ58" s="136">
        <f>IF((AD58)=0,"",(AP58/AD58))</f>
        <v>1.7726403538605259E-2</v>
      </c>
      <c r="AS58" s="178">
        <f>AQ58-AG58</f>
        <v>9.3678376469997535E-2</v>
      </c>
      <c r="AT58" s="136">
        <f>IF((AG58)=0,"",(AS58/AG58))</f>
        <v>-1.2333896389316652</v>
      </c>
      <c r="AX58" s="167"/>
      <c r="AY58" s="314"/>
      <c r="AZ58" s="177">
        <v>-54967.040000000001</v>
      </c>
      <c r="BA58" s="171"/>
      <c r="BB58" s="167"/>
      <c r="BC58" s="314"/>
      <c r="BD58" s="177">
        <v>-55046.91</v>
      </c>
    </row>
    <row r="59" spans="2:56" s="154" customFormat="1" ht="13.5" hidden="1" customHeight="1" thickBot="1">
      <c r="B59" s="385" t="s">
        <v>71</v>
      </c>
      <c r="C59" s="385"/>
      <c r="D59" s="385"/>
      <c r="E59" s="179"/>
      <c r="F59" s="180"/>
      <c r="G59" s="318"/>
      <c r="H59" s="319">
        <f>SUM(H57:H58)</f>
        <v>485757.52454720001</v>
      </c>
      <c r="I59" s="183"/>
      <c r="J59" s="183"/>
      <c r="K59" s="320"/>
      <c r="L59" s="321">
        <f>SUM(L57:L58)</f>
        <v>485757.52454720001</v>
      </c>
      <c r="M59" s="185"/>
      <c r="N59" s="186">
        <f t="shared" si="50"/>
        <v>0</v>
      </c>
      <c r="O59" s="187">
        <f t="shared" si="51"/>
        <v>0</v>
      </c>
      <c r="Q59" s="183"/>
      <c r="R59" s="320"/>
      <c r="S59" s="184">
        <f>SUM(S57:S58)</f>
        <v>492217.69034253131</v>
      </c>
      <c r="T59" s="185"/>
      <c r="U59" s="186">
        <f>S59-L59</f>
        <v>6460.165795331297</v>
      </c>
      <c r="V59" s="187">
        <f>IF((L59)=0,"",(U59/L59))</f>
        <v>1.3299157437351394E-2</v>
      </c>
      <c r="X59" s="183"/>
      <c r="Y59" s="320"/>
      <c r="Z59" s="186">
        <f>SUM(Z57:Z58)</f>
        <v>493146.87057113135</v>
      </c>
      <c r="AA59" s="185"/>
      <c r="AB59" s="183"/>
      <c r="AC59" s="320"/>
      <c r="AD59" s="184">
        <f>SUM(AD57:AD58)</f>
        <v>455691.41293493134</v>
      </c>
      <c r="AE59" s="185"/>
      <c r="AF59" s="186">
        <f>AD59-Z59</f>
        <v>-37455.457636200008</v>
      </c>
      <c r="AG59" s="188">
        <f>IF((Z59)=0,"",(AF59/Z59))</f>
        <v>-7.5951932114709519E-2</v>
      </c>
      <c r="AI59" s="186">
        <f>AG59-AC59</f>
        <v>-7.5951932114709519E-2</v>
      </c>
      <c r="AJ59" s="188" t="str">
        <f>IF((AC59)=0,"",(AI59/AC59))</f>
        <v/>
      </c>
      <c r="AL59" s="183"/>
      <c r="AM59" s="320"/>
      <c r="AN59" s="184">
        <f>SUM(AN57:AN58)</f>
        <v>463769.19947493123</v>
      </c>
      <c r="AO59" s="185"/>
      <c r="AP59" s="186">
        <f>AN59-AD59</f>
        <v>8077.7865399998846</v>
      </c>
      <c r="AQ59" s="188">
        <f>IF((AD59)=0,"",(AP59/AD59))</f>
        <v>1.7726440109928777E-2</v>
      </c>
      <c r="AS59" s="186">
        <f>AQ59-AG59</f>
        <v>9.367837222463829E-2</v>
      </c>
      <c r="AT59" s="188">
        <f>IF((AG59)=0,"",(AS59/AG59))</f>
        <v>-1.2333902458617734</v>
      </c>
      <c r="AX59" s="183"/>
      <c r="AY59" s="320"/>
      <c r="AZ59" s="184">
        <v>494703.38261194975</v>
      </c>
      <c r="BA59" s="185"/>
      <c r="BB59" s="183"/>
      <c r="BC59" s="320"/>
      <c r="BD59" s="184">
        <v>495422.21288394963</v>
      </c>
    </row>
    <row r="60" spans="2:56" s="154" customFormat="1" ht="8.25" customHeight="1" thickBot="1">
      <c r="B60" s="147"/>
      <c r="C60" s="148"/>
      <c r="D60" s="149"/>
      <c r="E60" s="148"/>
      <c r="F60" s="189"/>
      <c r="G60" s="322"/>
      <c r="H60" s="323"/>
      <c r="I60" s="192"/>
      <c r="J60" s="189"/>
      <c r="K60" s="306"/>
      <c r="L60" s="324"/>
      <c r="M60" s="151"/>
      <c r="N60" s="194"/>
      <c r="O60" s="106"/>
      <c r="Q60" s="189"/>
      <c r="R60" s="306"/>
      <c r="S60" s="193"/>
      <c r="T60" s="151"/>
      <c r="U60" s="194"/>
      <c r="V60" s="106"/>
      <c r="X60" s="189"/>
      <c r="Y60" s="306"/>
      <c r="Z60" s="325"/>
      <c r="AA60" s="151"/>
      <c r="AB60" s="189"/>
      <c r="AC60" s="306"/>
      <c r="AD60" s="193"/>
      <c r="AE60" s="151"/>
      <c r="AF60" s="194"/>
      <c r="AG60" s="107"/>
      <c r="AI60" s="194"/>
      <c r="AJ60" s="107"/>
      <c r="AL60" s="189"/>
      <c r="AM60" s="306"/>
      <c r="AN60" s="193"/>
      <c r="AO60" s="151"/>
      <c r="AP60" s="194"/>
      <c r="AQ60" s="107"/>
      <c r="AS60" s="194"/>
      <c r="AT60" s="107"/>
      <c r="AX60" s="189"/>
      <c r="AY60" s="306"/>
      <c r="AZ60" s="193"/>
      <c r="BA60" s="151"/>
      <c r="BB60" s="189"/>
      <c r="BC60" s="306"/>
      <c r="BD60" s="193"/>
    </row>
    <row r="61" spans="2:56" ht="10.5" customHeight="1">
      <c r="G61" s="248"/>
      <c r="H61" s="254"/>
      <c r="K61" s="248"/>
      <c r="S61" s="195"/>
      <c r="Z61" s="195"/>
      <c r="AD61" s="195"/>
      <c r="AG61" s="196"/>
      <c r="AJ61" s="196"/>
      <c r="AN61" s="195"/>
      <c r="AQ61" s="196"/>
      <c r="AT61" s="196"/>
      <c r="AZ61" s="195"/>
      <c r="BD61" s="195"/>
    </row>
    <row r="62" spans="2:56">
      <c r="B62" s="25" t="s">
        <v>72</v>
      </c>
      <c r="F62" s="197">
        <v>1.4500000000000001E-2</v>
      </c>
      <c r="G62" s="248"/>
      <c r="H62" s="254"/>
      <c r="J62" s="197">
        <f>F62</f>
        <v>1.4500000000000001E-2</v>
      </c>
      <c r="K62" s="248"/>
      <c r="Q62" s="197">
        <f>$J62</f>
        <v>1.4500000000000001E-2</v>
      </c>
      <c r="X62" s="197">
        <f>$J62</f>
        <v>1.4500000000000001E-2</v>
      </c>
      <c r="AB62" s="197">
        <f>$J62</f>
        <v>1.4500000000000001E-2</v>
      </c>
      <c r="AG62" s="196"/>
      <c r="AJ62" s="196"/>
      <c r="AL62" s="197">
        <f>AB62</f>
        <v>1.4500000000000001E-2</v>
      </c>
      <c r="AQ62" s="196"/>
      <c r="AT62" s="196"/>
      <c r="AX62" s="197">
        <v>1.4500000000000001E-2</v>
      </c>
      <c r="BB62" s="197">
        <v>1.4500000000000001E-2</v>
      </c>
    </row>
    <row r="63" spans="2:56" s="15" customFormat="1">
      <c r="B63" s="326"/>
      <c r="F63" s="203"/>
      <c r="G63" s="327"/>
      <c r="H63" s="328"/>
      <c r="J63" s="203"/>
      <c r="K63" s="327"/>
      <c r="L63" s="328"/>
      <c r="Q63" s="203"/>
      <c r="R63" s="327"/>
      <c r="X63" s="203"/>
      <c r="Y63" s="327"/>
      <c r="Z63" s="328"/>
      <c r="AB63" s="203"/>
      <c r="AC63" s="327"/>
      <c r="AD63" s="328"/>
      <c r="AG63" s="205"/>
      <c r="AJ63" s="205"/>
      <c r="AL63" s="203"/>
      <c r="AM63" s="327"/>
      <c r="AN63" s="328"/>
      <c r="AQ63" s="205"/>
      <c r="AT63" s="205"/>
      <c r="AX63" s="203"/>
      <c r="AY63" s="327"/>
      <c r="AZ63" s="328"/>
      <c r="BB63" s="203"/>
      <c r="BC63" s="327"/>
      <c r="BD63" s="328"/>
    </row>
    <row r="64" spans="2:56" s="15" customFormat="1">
      <c r="B64" s="202" t="s">
        <v>74</v>
      </c>
      <c r="F64" s="203"/>
      <c r="G64" s="327"/>
      <c r="H64" s="328"/>
      <c r="J64" s="203"/>
      <c r="K64" s="327"/>
      <c r="L64" s="328"/>
      <c r="Q64" s="203"/>
      <c r="R64" s="327"/>
      <c r="S64" s="328"/>
      <c r="X64" s="203"/>
      <c r="Y64" s="327"/>
      <c r="Z64" s="328"/>
      <c r="AB64" s="203"/>
      <c r="AC64" s="327"/>
      <c r="AD64" s="328"/>
      <c r="AG64" s="205"/>
      <c r="AJ64" s="205"/>
      <c r="AL64" s="203"/>
      <c r="AM64" s="327"/>
      <c r="AN64" s="328"/>
      <c r="AQ64" s="205"/>
      <c r="AT64" s="205"/>
      <c r="AX64" s="203"/>
      <c r="AY64" s="327"/>
      <c r="AZ64" s="328"/>
      <c r="BB64" s="203"/>
      <c r="BC64" s="327"/>
      <c r="BD64" s="328"/>
    </row>
    <row r="65" spans="1:56" s="35" customFormat="1">
      <c r="B65" s="35" t="s">
        <v>35</v>
      </c>
      <c r="D65" s="36" t="s">
        <v>36</v>
      </c>
      <c r="E65" s="37"/>
      <c r="F65" s="329">
        <f>F23</f>
        <v>8270.6299999999992</v>
      </c>
      <c r="G65" s="330">
        <f>G23</f>
        <v>1</v>
      </c>
      <c r="H65" s="331">
        <f>G65*F65</f>
        <v>8270.6299999999992</v>
      </c>
      <c r="J65" s="329">
        <f>J23</f>
        <v>8270.6299999999992</v>
      </c>
      <c r="K65" s="330">
        <f>K23</f>
        <v>1</v>
      </c>
      <c r="L65" s="331">
        <f>K65*J65</f>
        <v>8270.6299999999992</v>
      </c>
      <c r="N65" s="209">
        <f>L65-H65</f>
        <v>0</v>
      </c>
      <c r="O65" s="210">
        <f>IF((H65)=0,"",(N65/H65))</f>
        <v>0</v>
      </c>
      <c r="Q65" s="329">
        <f>Q23</f>
        <v>8347.42</v>
      </c>
      <c r="R65" s="330">
        <f>R23</f>
        <v>1</v>
      </c>
      <c r="S65" s="331">
        <f>R65*Q65</f>
        <v>8347.42</v>
      </c>
      <c r="U65" s="209">
        <f>S65-L65</f>
        <v>76.790000000000873</v>
      </c>
      <c r="V65" s="210">
        <f>IF((L65)=0,"",(U65/L65))</f>
        <v>9.2846615070437052E-3</v>
      </c>
      <c r="X65" s="329">
        <f>X23</f>
        <v>8527.98</v>
      </c>
      <c r="Y65" s="330">
        <f>Y23</f>
        <v>1</v>
      </c>
      <c r="Z65" s="331">
        <f>Y65*X65</f>
        <v>8527.98</v>
      </c>
      <c r="AB65" s="329">
        <f>AB23</f>
        <v>8839.27</v>
      </c>
      <c r="AC65" s="330">
        <f>AC23</f>
        <v>1</v>
      </c>
      <c r="AD65" s="331">
        <f>AC65*AB65</f>
        <v>8839.27</v>
      </c>
      <c r="AF65" s="209">
        <f>AD65-Z65</f>
        <v>311.29000000000087</v>
      </c>
      <c r="AG65" s="212">
        <f>IF((Z65)=0,"",(AF65/Z65))</f>
        <v>3.6502196299710001E-2</v>
      </c>
      <c r="AI65" s="209">
        <f t="shared" ref="AI65:AI67" si="52">AD65-AZ65</f>
        <v>-184.22999999999956</v>
      </c>
      <c r="AJ65" s="212">
        <f t="shared" ref="AJ65:AJ67" si="53">IF((AD65)=0,"",(AI65/AD65))</f>
        <v>-2.0842218871015315E-2</v>
      </c>
      <c r="AL65" s="329">
        <f>AL23</f>
        <v>9200.61</v>
      </c>
      <c r="AM65" s="330">
        <f>AM23</f>
        <v>1</v>
      </c>
      <c r="AN65" s="331">
        <f>AM65*AL65</f>
        <v>9200.61</v>
      </c>
      <c r="AP65" s="209">
        <f>AN65-AD65</f>
        <v>361.34000000000015</v>
      </c>
      <c r="AQ65" s="212">
        <f>IF((AD65)=0,"",(AP65/AD65))</f>
        <v>4.087894136054223E-2</v>
      </c>
      <c r="AS65" s="209">
        <f t="shared" ref="AS65:AS67" si="54">AN65-BD65</f>
        <v>-120.29999999999927</v>
      </c>
      <c r="AT65" s="212">
        <f t="shared" ref="AT65:AT67" si="55">IF((AN65)=0,"",(AS65/AN65))</f>
        <v>-1.3075220012586042E-2</v>
      </c>
      <c r="AX65" s="329">
        <v>9023.5</v>
      </c>
      <c r="AY65" s="330">
        <v>1</v>
      </c>
      <c r="AZ65" s="331">
        <v>9023.5</v>
      </c>
      <c r="BB65" s="329">
        <v>9320.91</v>
      </c>
      <c r="BC65" s="330">
        <v>1</v>
      </c>
      <c r="BD65" s="331">
        <v>9320.91</v>
      </c>
    </row>
    <row r="66" spans="1:56" s="35" customFormat="1">
      <c r="B66" s="35" t="s">
        <v>40</v>
      </c>
      <c r="D66" s="36" t="s">
        <v>92</v>
      </c>
      <c r="E66" s="37"/>
      <c r="F66" s="213">
        <f>F25</f>
        <v>2.0531000000000001</v>
      </c>
      <c r="G66" s="332">
        <f>$D$20</f>
        <v>7828</v>
      </c>
      <c r="H66" s="333">
        <f t="shared" ref="H66" si="56">G66*F66</f>
        <v>16071.666800000001</v>
      </c>
      <c r="J66" s="213">
        <f>J25</f>
        <v>2.0531000000000001</v>
      </c>
      <c r="K66" s="332">
        <f>$D$20</f>
        <v>7828</v>
      </c>
      <c r="L66" s="333">
        <f t="shared" ref="L66" si="57">K66*J66</f>
        <v>16071.666800000001</v>
      </c>
      <c r="N66" s="216">
        <f t="shared" ref="N66" si="58">L66-H66</f>
        <v>0</v>
      </c>
      <c r="O66" s="217">
        <f>IF((H66)=0,"",(N66/H66))</f>
        <v>0</v>
      </c>
      <c r="Q66" s="213">
        <f>Q25</f>
        <v>2.0666000000000002</v>
      </c>
      <c r="R66" s="332">
        <f>$D$20</f>
        <v>7828</v>
      </c>
      <c r="S66" s="333">
        <f t="shared" ref="S66" si="59">R66*Q66</f>
        <v>16177.344800000003</v>
      </c>
      <c r="U66" s="216">
        <f>S66-L66</f>
        <v>105.6780000000017</v>
      </c>
      <c r="V66" s="217">
        <f>IF((L66)=0,"",(U66/L66))</f>
        <v>6.5754225317813143E-3</v>
      </c>
      <c r="X66" s="213">
        <f>X25</f>
        <v>2.0983000000000001</v>
      </c>
      <c r="Y66" s="332">
        <f>$D$20</f>
        <v>7828</v>
      </c>
      <c r="Z66" s="333">
        <f t="shared" ref="Z66" si="60">Y66*X66</f>
        <v>16425.492399999999</v>
      </c>
      <c r="AB66" s="213">
        <f>AB25</f>
        <v>2.153</v>
      </c>
      <c r="AC66" s="332">
        <f>$D$20</f>
        <v>7828</v>
      </c>
      <c r="AD66" s="333">
        <f t="shared" ref="AD66" si="61">AC66*AB66</f>
        <v>16853.684000000001</v>
      </c>
      <c r="AF66" s="216">
        <f>AD66-Z66</f>
        <v>428.19160000000193</v>
      </c>
      <c r="AG66" s="218">
        <f>IF((Z66)=0,"",(AF66/Z66))</f>
        <v>2.6068722299004074E-2</v>
      </c>
      <c r="AI66" s="216">
        <f t="shared" si="52"/>
        <v>-253.62719999999899</v>
      </c>
      <c r="AJ66" s="218">
        <f t="shared" si="53"/>
        <v>-1.5048769159312527E-2</v>
      </c>
      <c r="AL66" s="213">
        <f>AL25</f>
        <v>2.2164999999999999</v>
      </c>
      <c r="AM66" s="332">
        <f>$D$20</f>
        <v>7828</v>
      </c>
      <c r="AN66" s="333">
        <f t="shared" ref="AN66" si="62">AM66*AL66</f>
        <v>17350.761999999999</v>
      </c>
      <c r="AP66" s="216">
        <f>AN66-AD66</f>
        <v>497.0779999999977</v>
      </c>
      <c r="AQ66" s="218">
        <f>IF((AD66)=0,"",(AP66/AD66))</f>
        <v>2.9493729679516814E-2</v>
      </c>
      <c r="AS66" s="216">
        <f t="shared" si="54"/>
        <v>-165.95360000000073</v>
      </c>
      <c r="AT66" s="218">
        <f t="shared" si="55"/>
        <v>-9.5646289194676725E-3</v>
      </c>
      <c r="AX66" s="213">
        <v>2.1854</v>
      </c>
      <c r="AY66" s="332">
        <v>7828</v>
      </c>
      <c r="AZ66" s="333">
        <v>17107.3112</v>
      </c>
      <c r="BB66" s="213">
        <v>2.2376999999999998</v>
      </c>
      <c r="BC66" s="332">
        <v>7828</v>
      </c>
      <c r="BD66" s="333">
        <v>17516.7156</v>
      </c>
    </row>
    <row r="67" spans="1:56" s="219" customFormat="1" ht="13.5" thickBot="1">
      <c r="B67" s="220" t="s">
        <v>75</v>
      </c>
      <c r="C67" s="221"/>
      <c r="D67" s="222"/>
      <c r="E67" s="221"/>
      <c r="F67" s="223"/>
      <c r="G67" s="224"/>
      <c r="H67" s="334">
        <f>SUM(H65:H66)</f>
        <v>24342.2968</v>
      </c>
      <c r="I67" s="226"/>
      <c r="J67" s="223"/>
      <c r="K67" s="335"/>
      <c r="L67" s="334">
        <f>SUM(L65:L66)</f>
        <v>24342.2968</v>
      </c>
      <c r="M67" s="226"/>
      <c r="N67" s="227">
        <f>L67-H67</f>
        <v>0</v>
      </c>
      <c r="O67" s="228">
        <f>IF((H67)=0,"",(N67/H67))</f>
        <v>0</v>
      </c>
      <c r="Q67" s="223"/>
      <c r="R67" s="335"/>
      <c r="S67" s="334">
        <f>SUM(S65:S66)</f>
        <v>24524.764800000004</v>
      </c>
      <c r="T67" s="226"/>
      <c r="U67" s="227">
        <f>S67-L67</f>
        <v>182.46800000000439</v>
      </c>
      <c r="V67" s="228">
        <f>IF((L67)=0,"",(U67/L67))</f>
        <v>7.495923720723198E-3</v>
      </c>
      <c r="X67" s="223"/>
      <c r="Y67" s="335"/>
      <c r="Z67" s="334">
        <f>SUM(Z65:Z66)</f>
        <v>24953.472399999999</v>
      </c>
      <c r="AA67" s="226"/>
      <c r="AB67" s="223"/>
      <c r="AC67" s="335"/>
      <c r="AD67" s="334">
        <f>SUM(AD65:AD66)</f>
        <v>25692.954000000002</v>
      </c>
      <c r="AE67" s="226"/>
      <c r="AF67" s="227">
        <f>AD67-Z67</f>
        <v>739.4816000000028</v>
      </c>
      <c r="AG67" s="229">
        <f>IF((Z67)=0,"",(AF67/Z67))</f>
        <v>2.9634416731516806E-2</v>
      </c>
      <c r="AI67" s="227">
        <f t="shared" si="52"/>
        <v>-437.85719999999856</v>
      </c>
      <c r="AJ67" s="229">
        <f t="shared" si="53"/>
        <v>-1.704191740661656E-2</v>
      </c>
      <c r="AL67" s="223"/>
      <c r="AM67" s="335"/>
      <c r="AN67" s="334">
        <f>SUM(AN65:AN66)</f>
        <v>26551.371999999999</v>
      </c>
      <c r="AO67" s="226"/>
      <c r="AP67" s="227">
        <f>AN67-AD67</f>
        <v>858.41799999999785</v>
      </c>
      <c r="AQ67" s="229">
        <f>IF((AD67)=0,"",(AP67/AD67))</f>
        <v>3.3410638574295416E-2</v>
      </c>
      <c r="AS67" s="227">
        <f t="shared" si="54"/>
        <v>-286.25360000000001</v>
      </c>
      <c r="AT67" s="229">
        <f t="shared" si="55"/>
        <v>-1.0781122723149674E-2</v>
      </c>
      <c r="AX67" s="223"/>
      <c r="AY67" s="335"/>
      <c r="AZ67" s="334">
        <v>26130.8112</v>
      </c>
      <c r="BA67" s="226"/>
      <c r="BB67" s="223"/>
      <c r="BC67" s="335"/>
      <c r="BD67" s="334">
        <v>26837.625599999999</v>
      </c>
    </row>
    <row r="68" spans="1:56" s="219" customFormat="1" ht="13.5" thickTop="1">
      <c r="B68" s="220"/>
      <c r="C68" s="221"/>
      <c r="D68" s="222"/>
      <c r="E68" s="221"/>
      <c r="F68" s="223"/>
      <c r="G68" s="224"/>
      <c r="H68" s="342"/>
      <c r="I68" s="226"/>
      <c r="J68" s="223"/>
      <c r="K68" s="335"/>
      <c r="L68" s="342"/>
      <c r="M68" s="226"/>
      <c r="N68" s="343"/>
      <c r="O68" s="344"/>
      <c r="Q68" s="223"/>
      <c r="R68" s="335"/>
      <c r="S68" s="342"/>
      <c r="T68" s="226"/>
      <c r="U68" s="343"/>
      <c r="V68" s="344"/>
      <c r="X68" s="223"/>
      <c r="Y68" s="335"/>
      <c r="Z68" s="342"/>
      <c r="AA68" s="226"/>
      <c r="AB68" s="223"/>
      <c r="AC68" s="335"/>
      <c r="AD68" s="342"/>
      <c r="AE68" s="226"/>
      <c r="AF68" s="343"/>
      <c r="AG68" s="344"/>
      <c r="AI68" s="343"/>
      <c r="AJ68" s="344"/>
      <c r="AL68" s="223"/>
      <c r="AM68" s="335"/>
      <c r="AN68" s="342"/>
      <c r="AO68" s="226"/>
      <c r="AP68" s="343"/>
      <c r="AQ68" s="344"/>
      <c r="AS68" s="343"/>
      <c r="AT68" s="344"/>
      <c r="AX68" s="223"/>
      <c r="AY68" s="335"/>
      <c r="AZ68" s="342"/>
      <c r="BA68" s="226"/>
      <c r="BB68" s="223"/>
      <c r="BC68" s="335"/>
      <c r="BD68" s="342"/>
    </row>
    <row r="69" spans="1:56" ht="10.5" customHeight="1">
      <c r="K69" s="248"/>
      <c r="S69" s="254"/>
      <c r="AN69" s="254"/>
      <c r="BD69" s="254"/>
    </row>
    <row r="70" spans="1:56" ht="10.5" customHeight="1">
      <c r="A70" s="230" t="s">
        <v>76</v>
      </c>
    </row>
    <row r="71" spans="1:56" ht="10.5" customHeight="1"/>
    <row r="72" spans="1:56">
      <c r="A72" s="11" t="s">
        <v>77</v>
      </c>
    </row>
    <row r="73" spans="1:56">
      <c r="A73" s="11" t="s">
        <v>78</v>
      </c>
    </row>
    <row r="75" spans="1:56">
      <c r="A75" s="28" t="s">
        <v>79</v>
      </c>
    </row>
    <row r="76" spans="1:56">
      <c r="A76" s="28" t="s">
        <v>80</v>
      </c>
    </row>
    <row r="78" spans="1:56">
      <c r="A78" s="11" t="s">
        <v>81</v>
      </c>
    </row>
    <row r="79" spans="1:56">
      <c r="A79" s="11" t="s">
        <v>82</v>
      </c>
    </row>
    <row r="80" spans="1:56">
      <c r="A80" s="11" t="s">
        <v>83</v>
      </c>
    </row>
    <row r="81" spans="1:55">
      <c r="A81" s="11" t="s">
        <v>84</v>
      </c>
    </row>
    <row r="82" spans="1:55">
      <c r="A82" s="11" t="s">
        <v>85</v>
      </c>
    </row>
    <row r="84" spans="1:55">
      <c r="A84" s="231"/>
      <c r="B84" s="11" t="s">
        <v>86</v>
      </c>
    </row>
    <row r="91" spans="1:55" s="248" customFormat="1">
      <c r="B91" s="336" t="s">
        <v>87</v>
      </c>
      <c r="D91" s="248">
        <f>F91</f>
        <v>53099</v>
      </c>
      <c r="F91" s="338">
        <f>G33</f>
        <v>53099</v>
      </c>
      <c r="G91" s="338"/>
      <c r="H91" s="338"/>
      <c r="I91" s="338"/>
      <c r="J91" s="338">
        <f>K33</f>
        <v>53099</v>
      </c>
      <c r="Q91" s="338">
        <f>R33</f>
        <v>53099</v>
      </c>
      <c r="X91" s="338">
        <f>Y33</f>
        <v>53099</v>
      </c>
      <c r="AB91" s="338">
        <f>AC33</f>
        <v>53099</v>
      </c>
      <c r="AL91" s="338">
        <f>AM33</f>
        <v>53099</v>
      </c>
      <c r="AX91" s="338">
        <f>AY33</f>
        <v>53099</v>
      </c>
      <c r="BB91" s="338">
        <f>BC33</f>
        <v>53099</v>
      </c>
    </row>
    <row r="92" spans="1:55">
      <c r="B92" s="28"/>
      <c r="L92" s="11"/>
      <c r="R92" s="11"/>
      <c r="Y92" s="11"/>
      <c r="AC92" s="11"/>
      <c r="AM92" s="11"/>
      <c r="AY92" s="11"/>
      <c r="BC92" s="11"/>
    </row>
    <row r="93" spans="1:55">
      <c r="D93" s="339"/>
      <c r="L93" s="11"/>
      <c r="R93" s="11"/>
      <c r="Y93" s="11"/>
      <c r="AC93" s="11"/>
      <c r="AM93" s="11"/>
      <c r="AY93" s="11"/>
      <c r="BC93" s="11"/>
    </row>
    <row r="94" spans="1:55">
      <c r="D94" s="240">
        <f>ROUND(F91,0)</f>
        <v>53099</v>
      </c>
      <c r="L94" s="11"/>
      <c r="R94" s="11"/>
      <c r="Y94" s="11"/>
      <c r="AC94" s="11"/>
      <c r="AM94" s="11"/>
      <c r="AY94" s="11"/>
      <c r="BC94" s="11"/>
    </row>
    <row r="95" spans="1:55">
      <c r="D95" s="240">
        <f>ROUND(J91,0)</f>
        <v>53099</v>
      </c>
      <c r="L95" s="11"/>
      <c r="R95" s="11"/>
      <c r="Y95" s="11"/>
      <c r="AC95" s="11"/>
      <c r="AM95" s="11"/>
      <c r="AY95" s="11"/>
      <c r="BC95" s="11"/>
    </row>
    <row r="96" spans="1:55">
      <c r="L96" s="11"/>
      <c r="R96" s="11"/>
      <c r="Y96" s="11"/>
      <c r="AB96" s="248"/>
      <c r="AC96" s="11"/>
      <c r="AM96" s="11"/>
      <c r="AX96" s="248"/>
      <c r="AY96" s="11"/>
      <c r="BC96" s="11"/>
    </row>
    <row r="97" spans="2:54">
      <c r="B97" s="11" t="s">
        <v>95</v>
      </c>
      <c r="D97" s="337">
        <f>ROUND(F97,0)</f>
        <v>3715099</v>
      </c>
      <c r="F97" s="248">
        <f>G38</f>
        <v>3715099</v>
      </c>
      <c r="J97" s="248">
        <f>K38</f>
        <v>3715099</v>
      </c>
      <c r="Q97" s="248">
        <f>R38</f>
        <v>3715099</v>
      </c>
      <c r="X97" s="248">
        <f>Y38</f>
        <v>3715099</v>
      </c>
      <c r="AB97" s="248">
        <f>AC38</f>
        <v>3715099</v>
      </c>
      <c r="AL97" s="248">
        <f>AM38</f>
        <v>3715099</v>
      </c>
      <c r="AX97" s="248">
        <f>AY38</f>
        <v>3715099</v>
      </c>
      <c r="BB97" s="248">
        <f>BC38</f>
        <v>3715099</v>
      </c>
    </row>
  </sheetData>
  <sheetProtection selectLockedCells="1"/>
  <mergeCells count="32">
    <mergeCell ref="B52:D52"/>
    <mergeCell ref="B53:D53"/>
    <mergeCell ref="B58:D58"/>
    <mergeCell ref="B59:D59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60 E46:E47 E54">
      <formula1>#REF!</formula1>
    </dataValidation>
    <dataValidation type="list" allowBlank="1" showInputMessage="1" showErrorMessage="1" prompt="Select Charge Unit - monthly, per kWh, per kW" sqref="D65:D66 D38:D48 D60 D54 D35:D36 D23:D26 D28:D33">
      <formula1>"Monthly, per kWh, per kW"</formula1>
    </dataValidation>
    <dataValidation type="list" allowBlank="1" showInputMessage="1" showErrorMessage="1" sqref="E65:E66 E48 E38:E45 E35:E36 E23:E26 E28:E33">
      <formula1>#REF!</formula1>
    </dataValidation>
  </dataValidations>
  <pageMargins left="0.15748031496062992" right="0.15748031496062992" top="0.39370078740157483" bottom="0.39370078740157483" header="0.31496062992125984" footer="0.31496062992125984"/>
  <pageSetup paperSize="5" scale="73" orientation="landscape" r:id="rId1"/>
  <headerFooter alignWithMargins="0"/>
  <colBreaks count="1" manualBreakCount="1">
    <brk id="22" min="19" max="6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4">
    <pageSetUpPr fitToPage="1"/>
  </sheetPr>
  <dimension ref="A1:BE101"/>
  <sheetViews>
    <sheetView showGridLines="0" topLeftCell="A10" zoomScale="90" zoomScaleNormal="90" workbookViewId="0">
      <pane xSplit="5" ySplit="14" topLeftCell="X24" activePane="bottomRight" state="frozen"/>
      <selection activeCell="X33" sqref="X33"/>
      <selection pane="topRight" activeCell="X33" sqref="X33"/>
      <selection pane="bottomLeft" activeCell="X33" sqref="X33"/>
      <selection pane="bottomRight" activeCell="AL39" sqref="AL39"/>
    </sheetView>
  </sheetViews>
  <sheetFormatPr defaultColWidth="9.140625" defaultRowHeight="12.75"/>
  <cols>
    <col min="1" max="1" width="2.140625" style="11" customWidth="1"/>
    <col min="2" max="2" width="28.7109375" style="11" customWidth="1"/>
    <col min="3" max="3" width="0.85546875" style="11" customWidth="1"/>
    <col min="4" max="4" width="13" style="11" bestFit="1" customWidth="1"/>
    <col min="5" max="5" width="3" style="11" customWidth="1"/>
    <col min="6" max="6" width="10.28515625" style="11" hidden="1" customWidth="1"/>
    <col min="7" max="8" width="9.7109375" style="11" hidden="1" customWidth="1"/>
    <col min="9" max="9" width="1.7109375" style="11" hidden="1" customWidth="1"/>
    <col min="10" max="10" width="10.28515625" style="11" hidden="1" customWidth="1"/>
    <col min="11" max="11" width="9.7109375" style="11" hidden="1" customWidth="1"/>
    <col min="12" max="12" width="9.7109375" style="254" hidden="1" customWidth="1"/>
    <col min="13" max="13" width="1.7109375" style="11" hidden="1" customWidth="1"/>
    <col min="14" max="14" width="10.85546875" style="11" hidden="1" customWidth="1"/>
    <col min="15" max="15" width="8.5703125" style="11" hidden="1" customWidth="1"/>
    <col min="16" max="16" width="1.7109375" style="11" hidden="1" customWidth="1"/>
    <col min="17" max="17" width="10.28515625" style="11" hidden="1" customWidth="1"/>
    <col min="18" max="18" width="9.7109375" style="248" hidden="1" customWidth="1"/>
    <col min="19" max="19" width="11.85546875" style="11" hidden="1" customWidth="1"/>
    <col min="20" max="20" width="1.7109375" style="11" hidden="1" customWidth="1"/>
    <col min="21" max="21" width="9.85546875" style="11" hidden="1" customWidth="1"/>
    <col min="22" max="22" width="10" style="11" hidden="1" customWidth="1"/>
    <col min="23" max="23" width="1.7109375" style="11" hidden="1" customWidth="1"/>
    <col min="24" max="24" width="10.5703125" style="11" bestFit="1" customWidth="1"/>
    <col min="25" max="25" width="7.42578125" style="248" bestFit="1" customWidth="1"/>
    <col min="26" max="26" width="7" style="11" bestFit="1" customWidth="1"/>
    <col min="27" max="27" width="1.7109375" style="11" customWidth="1"/>
    <col min="28" max="28" width="10.5703125" style="11" bestFit="1" customWidth="1"/>
    <col min="29" max="29" width="7.42578125" style="248" bestFit="1" customWidth="1"/>
    <col min="30" max="30" width="7" style="11" bestFit="1" customWidth="1"/>
    <col min="31" max="31" width="1.7109375" style="11" customWidth="1"/>
    <col min="32" max="32" width="8" style="11" customWidth="1"/>
    <col min="33" max="33" width="10" style="11" bestFit="1" customWidth="1"/>
    <col min="34" max="34" width="1.7109375" style="11" customWidth="1"/>
    <col min="35" max="35" width="10" style="11" customWidth="1"/>
    <col min="36" max="36" width="10" style="11" bestFit="1" customWidth="1"/>
    <col min="37" max="37" width="1.7109375" style="11" customWidth="1"/>
    <col min="38" max="38" width="10.5703125" style="11" bestFit="1" customWidth="1"/>
    <col min="39" max="39" width="7.42578125" style="248" bestFit="1" customWidth="1"/>
    <col min="40" max="40" width="7" style="11" bestFit="1" customWidth="1"/>
    <col min="41" max="41" width="1.7109375" style="11" customWidth="1"/>
    <col min="42" max="42" width="8" style="11" customWidth="1"/>
    <col min="43" max="43" width="7.85546875" style="11" customWidth="1"/>
    <col min="44" max="44" width="1.7109375" style="11" customWidth="1"/>
    <col min="45" max="45" width="9.85546875" style="11" customWidth="1"/>
    <col min="46" max="46" width="10" style="11" bestFit="1" customWidth="1"/>
    <col min="47" max="48" width="1.7109375" style="11" customWidth="1"/>
    <col min="49" max="50" width="9.140625" style="11"/>
    <col min="51" max="51" width="10.5703125" style="11" bestFit="1" customWidth="1"/>
    <col min="52" max="52" width="7.42578125" style="248" bestFit="1" customWidth="1"/>
    <col min="53" max="53" width="7" style="11" bestFit="1" customWidth="1"/>
    <col min="54" max="54" width="1.7109375" style="11" customWidth="1"/>
    <col min="55" max="55" width="10.5703125" style="11" bestFit="1" customWidth="1"/>
    <col min="56" max="56" width="7.42578125" style="248" bestFit="1" customWidth="1"/>
    <col min="57" max="57" width="7" style="11" bestFit="1" customWidth="1"/>
    <col min="58" max="16384" width="9.140625" style="11"/>
  </cols>
  <sheetData>
    <row r="1" spans="1:57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L1" s="242"/>
      <c r="P1"/>
      <c r="Q1" s="4"/>
      <c r="R1" s="243"/>
      <c r="Y1" s="244"/>
      <c r="AC1" s="244"/>
      <c r="AM1" s="244"/>
      <c r="AZ1" s="244"/>
      <c r="BD1" s="244"/>
    </row>
    <row r="2" spans="1:57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L2" s="242"/>
      <c r="P2"/>
      <c r="Q2" s="6"/>
      <c r="R2" s="245"/>
      <c r="Y2" s="244"/>
      <c r="AC2" s="244"/>
      <c r="AM2" s="244"/>
      <c r="AZ2" s="244"/>
      <c r="BD2" s="244"/>
    </row>
    <row r="3" spans="1:57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L3" s="242"/>
      <c r="P3"/>
      <c r="R3" s="244"/>
      <c r="Y3" s="244"/>
      <c r="AC3" s="244"/>
      <c r="AM3" s="244"/>
      <c r="AZ3" s="244"/>
      <c r="BD3" s="244"/>
    </row>
    <row r="4" spans="1:57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L4" s="242"/>
      <c r="P4"/>
      <c r="Q4" s="8"/>
      <c r="R4" s="246"/>
      <c r="Y4" s="244"/>
      <c r="AC4" s="244"/>
      <c r="AM4" s="244"/>
      <c r="AZ4" s="244"/>
      <c r="BD4" s="244"/>
    </row>
    <row r="5" spans="1:57" s="5" customFormat="1" ht="15" customHeight="1">
      <c r="B5" s="2" t="s">
        <v>4</v>
      </c>
      <c r="C5" s="3"/>
      <c r="D5" s="9"/>
      <c r="E5" s="10"/>
      <c r="L5" s="242"/>
      <c r="P5"/>
      <c r="R5" s="244"/>
      <c r="Y5" s="244"/>
      <c r="AC5" s="244"/>
      <c r="AM5" s="244"/>
      <c r="AZ5" s="244"/>
      <c r="BD5" s="244"/>
    </row>
    <row r="6" spans="1:57" s="5" customFormat="1" ht="9" customHeight="1">
      <c r="B6" s="2"/>
      <c r="C6" s="3"/>
      <c r="D6" s="3"/>
      <c r="L6" s="242"/>
      <c r="P6"/>
      <c r="R6" s="244"/>
      <c r="Y6" s="244"/>
      <c r="AC6" s="244"/>
      <c r="AM6" s="244"/>
      <c r="AZ6" s="244"/>
      <c r="BD6" s="244"/>
    </row>
    <row r="7" spans="1:57" s="5" customFormat="1">
      <c r="B7" s="2" t="s">
        <v>5</v>
      </c>
      <c r="C7" s="3"/>
      <c r="D7" s="9"/>
      <c r="L7" s="242"/>
      <c r="P7"/>
      <c r="R7" s="244"/>
      <c r="Y7" s="244"/>
      <c r="AC7" s="244"/>
      <c r="AM7" s="244"/>
      <c r="AZ7" s="244"/>
      <c r="BD7" s="244"/>
    </row>
    <row r="8" spans="1:57" s="5" customFormat="1" ht="15" customHeight="1">
      <c r="C8" s="3"/>
      <c r="L8" s="242"/>
      <c r="N8" s="11"/>
      <c r="O8"/>
      <c r="P8"/>
      <c r="R8" s="244"/>
      <c r="Y8" s="244"/>
      <c r="AC8" s="244"/>
      <c r="AM8" s="244"/>
      <c r="AZ8" s="244"/>
      <c r="BD8" s="244"/>
    </row>
    <row r="9" spans="1:57" ht="7.5" customHeight="1">
      <c r="L9" s="247"/>
      <c r="M9"/>
      <c r="N9"/>
      <c r="O9"/>
      <c r="P9"/>
      <c r="S9"/>
      <c r="T9"/>
      <c r="U9"/>
      <c r="V9"/>
      <c r="W9"/>
      <c r="X9"/>
      <c r="Y9" s="249"/>
      <c r="Z9"/>
      <c r="AA9"/>
      <c r="AB9"/>
      <c r="AC9" s="249"/>
      <c r="AD9"/>
      <c r="AE9"/>
      <c r="AF9"/>
      <c r="AG9"/>
      <c r="AH9"/>
      <c r="AI9"/>
      <c r="AJ9"/>
      <c r="AK9"/>
      <c r="AL9"/>
      <c r="AM9" s="249"/>
      <c r="AN9"/>
      <c r="AO9"/>
      <c r="AP9"/>
      <c r="AQ9"/>
      <c r="AR9"/>
      <c r="AS9"/>
      <c r="AT9"/>
      <c r="AU9"/>
      <c r="AV9"/>
      <c r="AW9"/>
      <c r="AX9"/>
      <c r="AY9"/>
      <c r="AZ9" s="249"/>
      <c r="BA9"/>
      <c r="BB9"/>
      <c r="BC9"/>
      <c r="BD9" s="249"/>
      <c r="BE9"/>
    </row>
    <row r="10" spans="1:57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3"/>
      <c r="L10" s="345"/>
      <c r="M10" s="12"/>
      <c r="N10" s="12"/>
      <c r="O10" s="12"/>
      <c r="P10"/>
      <c r="V10" s="13"/>
      <c r="AD10" s="13"/>
      <c r="BA10" s="13"/>
    </row>
    <row r="11" spans="1:57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  <c r="AV11"/>
    </row>
    <row r="12" spans="1:57" ht="7.5" hidden="1" customHeight="1">
      <c r="L12" s="247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V12"/>
      <c r="BA12"/>
      <c r="BB12"/>
      <c r="BE12"/>
    </row>
    <row r="13" spans="1:57" ht="7.5" customHeight="1">
      <c r="L13" s="247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V13"/>
      <c r="BA13"/>
      <c r="BB13"/>
      <c r="BE13"/>
    </row>
    <row r="14" spans="1:57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250"/>
      <c r="M14" s="16"/>
      <c r="N14" s="16"/>
      <c r="O14" s="16"/>
    </row>
    <row r="15" spans="1:57" ht="15.75">
      <c r="B15" s="17" t="s">
        <v>99</v>
      </c>
      <c r="C15" s="18"/>
      <c r="D15" s="19"/>
      <c r="E15" s="19"/>
      <c r="F15" s="20"/>
      <c r="G15" s="20"/>
      <c r="H15" s="20"/>
      <c r="I15" s="20"/>
      <c r="J15" s="20"/>
      <c r="K15" s="20"/>
      <c r="L15" s="252"/>
      <c r="M15" s="20"/>
      <c r="N15" s="20"/>
      <c r="O15" s="20"/>
      <c r="R15" s="253"/>
      <c r="S15" s="20"/>
      <c r="T15" s="20"/>
      <c r="U15" s="20"/>
      <c r="V15" s="20"/>
      <c r="X15" s="20"/>
      <c r="Y15" s="253"/>
      <c r="Z15" s="20"/>
      <c r="AA15" s="20"/>
      <c r="AB15" s="20"/>
      <c r="AC15" s="253"/>
      <c r="AD15" s="20"/>
      <c r="AE15" s="20"/>
      <c r="AF15" s="20"/>
      <c r="AG15" s="20"/>
      <c r="AI15" s="20"/>
      <c r="AJ15" s="20"/>
      <c r="AL15" s="20"/>
      <c r="AM15" s="253"/>
      <c r="AN15" s="20"/>
      <c r="AO15" s="20"/>
      <c r="AP15" s="20"/>
      <c r="AQ15" s="20"/>
      <c r="AS15" s="20"/>
      <c r="AT15" s="20"/>
      <c r="AY15" s="20"/>
      <c r="AZ15" s="253"/>
      <c r="BA15" s="20"/>
      <c r="BB15" s="20"/>
      <c r="BC15" s="20"/>
      <c r="BD15" s="253"/>
      <c r="BE15" s="20"/>
    </row>
    <row r="16" spans="1:57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52"/>
      <c r="M16" s="20"/>
      <c r="N16" s="20"/>
      <c r="O16" s="20"/>
      <c r="Q16" s="20"/>
      <c r="R16" s="253"/>
      <c r="S16" s="20"/>
      <c r="T16" s="20"/>
      <c r="U16" s="20"/>
      <c r="V16" s="20"/>
      <c r="X16" s="20"/>
      <c r="Y16" s="253"/>
      <c r="Z16" s="20"/>
      <c r="AA16" s="20"/>
      <c r="AB16" s="20"/>
      <c r="AC16" s="253"/>
      <c r="AD16" s="20"/>
      <c r="AE16" s="20"/>
      <c r="AF16" s="20"/>
      <c r="AG16" s="20"/>
      <c r="AI16" s="20"/>
      <c r="AJ16" s="20"/>
      <c r="AL16" s="20"/>
      <c r="AM16" s="253"/>
      <c r="AN16" s="20"/>
      <c r="AO16" s="20"/>
      <c r="AP16" s="20"/>
      <c r="AQ16" s="20"/>
      <c r="AS16" s="20"/>
      <c r="AT16" s="20"/>
      <c r="AY16" s="20"/>
      <c r="AZ16" s="253"/>
      <c r="BA16" s="20"/>
      <c r="BB16" s="20"/>
      <c r="BC16" s="20"/>
      <c r="BD16" s="253"/>
      <c r="BE16" s="20"/>
    </row>
    <row r="17" spans="2:57" ht="6.95" customHeight="1">
      <c r="B17" s="24"/>
      <c r="E17" s="20"/>
      <c r="F17" s="20"/>
      <c r="G17" s="20"/>
      <c r="H17" s="20"/>
      <c r="I17" s="20"/>
      <c r="J17" s="20"/>
      <c r="K17" s="20"/>
      <c r="L17" s="252"/>
      <c r="M17" s="20"/>
      <c r="N17" s="20"/>
      <c r="O17" s="20"/>
      <c r="Q17" s="20"/>
      <c r="R17" s="253"/>
      <c r="S17" s="20"/>
      <c r="T17" s="20"/>
      <c r="U17" s="20"/>
      <c r="V17" s="20"/>
      <c r="X17" s="20"/>
      <c r="Y17" s="253"/>
      <c r="Z17" s="20"/>
      <c r="AA17" s="20"/>
      <c r="AB17" s="20"/>
      <c r="AC17" s="253"/>
      <c r="AD17" s="20"/>
      <c r="AE17" s="20"/>
      <c r="AF17" s="20"/>
      <c r="AG17" s="20"/>
      <c r="AI17" s="20"/>
      <c r="AJ17" s="20"/>
      <c r="AL17" s="20"/>
      <c r="AM17" s="253"/>
      <c r="AN17" s="20"/>
      <c r="AO17" s="20"/>
      <c r="AP17" s="20"/>
      <c r="AQ17" s="20"/>
      <c r="AS17" s="20"/>
      <c r="AT17" s="20"/>
      <c r="AY17" s="20"/>
      <c r="AZ17" s="253"/>
      <c r="BA17" s="20"/>
      <c r="BB17" s="20"/>
      <c r="BC17" s="20"/>
      <c r="BD17" s="253"/>
      <c r="BE17" s="20"/>
    </row>
    <row r="18" spans="2:57" ht="13.5" customHeight="1">
      <c r="B18" s="24"/>
      <c r="D18" s="25" t="s">
        <v>12</v>
      </c>
      <c r="E18" s="20"/>
      <c r="F18" s="20"/>
      <c r="G18" s="26">
        <v>72</v>
      </c>
      <c r="H18" s="27" t="s">
        <v>13</v>
      </c>
      <c r="I18" s="20"/>
      <c r="J18" s="20"/>
      <c r="K18" s="26">
        <v>45.4</v>
      </c>
      <c r="L18" s="27" t="s">
        <v>13</v>
      </c>
      <c r="M18" s="20"/>
      <c r="N18" s="20"/>
      <c r="O18" s="20"/>
      <c r="Q18" s="20"/>
      <c r="R18" s="26">
        <v>29.9</v>
      </c>
      <c r="S18" s="27" t="s">
        <v>13</v>
      </c>
      <c r="T18" s="20"/>
      <c r="U18" s="20"/>
      <c r="V18" s="20"/>
      <c r="X18" s="20"/>
      <c r="Y18" s="26">
        <v>29.9</v>
      </c>
      <c r="Z18" s="27" t="s">
        <v>13</v>
      </c>
      <c r="AA18" s="20"/>
      <c r="AB18" s="20"/>
      <c r="AC18" s="26">
        <f>$R18</f>
        <v>29.9</v>
      </c>
      <c r="AD18" s="27" t="s">
        <v>13</v>
      </c>
      <c r="AE18" s="20"/>
      <c r="AF18" s="20"/>
      <c r="AG18" s="20"/>
      <c r="AI18" s="20"/>
      <c r="AJ18" s="20"/>
      <c r="AL18" s="20"/>
      <c r="AM18" s="26">
        <f>$R18</f>
        <v>29.9</v>
      </c>
      <c r="AN18" s="27" t="s">
        <v>13</v>
      </c>
      <c r="AO18" s="20"/>
      <c r="AP18" s="20"/>
      <c r="AQ18" s="20"/>
      <c r="AS18" s="20"/>
      <c r="AT18" s="20"/>
      <c r="AY18" s="20"/>
      <c r="AZ18" s="26">
        <v>29.9</v>
      </c>
      <c r="BA18" s="27" t="s">
        <v>13</v>
      </c>
      <c r="BB18" s="20"/>
      <c r="BC18" s="20"/>
      <c r="BD18" s="26">
        <v>29.9</v>
      </c>
      <c r="BE18" s="27" t="s">
        <v>13</v>
      </c>
    </row>
    <row r="19" spans="2:57">
      <c r="B19" s="28"/>
      <c r="D19" s="346"/>
      <c r="E19" s="25"/>
      <c r="G19" s="347">
        <v>0.19</v>
      </c>
      <c r="H19" s="27" t="s">
        <v>91</v>
      </c>
      <c r="K19" s="347">
        <v>0.12</v>
      </c>
      <c r="L19" s="27" t="s">
        <v>91</v>
      </c>
      <c r="R19" s="347">
        <v>0.08</v>
      </c>
      <c r="S19" s="27" t="s">
        <v>91</v>
      </c>
      <c r="Y19" s="347">
        <v>0.08</v>
      </c>
      <c r="Z19" s="27" t="s">
        <v>91</v>
      </c>
      <c r="AC19" s="347">
        <f>$R19</f>
        <v>0.08</v>
      </c>
      <c r="AD19" s="27" t="s">
        <v>91</v>
      </c>
      <c r="AM19" s="347">
        <f>$R19</f>
        <v>0.08</v>
      </c>
      <c r="AN19" s="27" t="s">
        <v>91</v>
      </c>
      <c r="AZ19" s="347">
        <v>0.08</v>
      </c>
      <c r="BA19" s="27" t="s">
        <v>91</v>
      </c>
      <c r="BD19" s="347">
        <v>0.08</v>
      </c>
      <c r="BE19" s="27" t="s">
        <v>91</v>
      </c>
    </row>
    <row r="20" spans="2:57" ht="6.95" customHeight="1"/>
    <row r="21" spans="2:57">
      <c r="E21" s="27"/>
      <c r="F21" s="369" t="s">
        <v>14</v>
      </c>
      <c r="G21" s="372"/>
      <c r="H21" s="370"/>
      <c r="J21" s="369" t="s">
        <v>15</v>
      </c>
      <c r="K21" s="372"/>
      <c r="L21" s="370"/>
      <c r="N21" s="369" t="s">
        <v>16</v>
      </c>
      <c r="O21" s="370"/>
      <c r="Q21" s="369" t="s">
        <v>17</v>
      </c>
      <c r="R21" s="372"/>
      <c r="S21" s="370"/>
      <c r="U21" s="369" t="s">
        <v>18</v>
      </c>
      <c r="V21" s="370"/>
      <c r="X21" s="369" t="s">
        <v>19</v>
      </c>
      <c r="Y21" s="372"/>
      <c r="Z21" s="370"/>
      <c r="AB21" s="369" t="s">
        <v>20</v>
      </c>
      <c r="AC21" s="372"/>
      <c r="AD21" s="370"/>
      <c r="AF21" s="369" t="s">
        <v>21</v>
      </c>
      <c r="AG21" s="370"/>
      <c r="AI21" s="369" t="s">
        <v>22</v>
      </c>
      <c r="AJ21" s="370"/>
      <c r="AL21" s="369" t="s">
        <v>23</v>
      </c>
      <c r="AM21" s="372"/>
      <c r="AN21" s="370"/>
      <c r="AP21" s="369" t="s">
        <v>24</v>
      </c>
      <c r="AQ21" s="370"/>
      <c r="AS21" s="369" t="s">
        <v>25</v>
      </c>
      <c r="AT21" s="370"/>
      <c r="AY21" s="369" t="s">
        <v>26</v>
      </c>
      <c r="AZ21" s="372"/>
      <c r="BA21" s="370"/>
      <c r="BC21" s="369" t="s">
        <v>27</v>
      </c>
      <c r="BD21" s="372"/>
      <c r="BE21" s="370"/>
    </row>
    <row r="22" spans="2:57" ht="13.15" customHeight="1">
      <c r="B22" s="28"/>
      <c r="D22" s="373" t="s">
        <v>28</v>
      </c>
      <c r="E22" s="29"/>
      <c r="F22" s="30" t="s">
        <v>29</v>
      </c>
      <c r="G22" s="30" t="s">
        <v>30</v>
      </c>
      <c r="H22" s="31" t="s">
        <v>31</v>
      </c>
      <c r="J22" s="30" t="s">
        <v>29</v>
      </c>
      <c r="K22" s="32" t="s">
        <v>30</v>
      </c>
      <c r="L22" s="256" t="s">
        <v>31</v>
      </c>
      <c r="N22" s="375" t="s">
        <v>32</v>
      </c>
      <c r="O22" s="377" t="s">
        <v>33</v>
      </c>
      <c r="Q22" s="30" t="s">
        <v>29</v>
      </c>
      <c r="R22" s="257" t="s">
        <v>30</v>
      </c>
      <c r="S22" s="31" t="s">
        <v>31</v>
      </c>
      <c r="U22" s="375" t="s">
        <v>32</v>
      </c>
      <c r="V22" s="377" t="s">
        <v>33</v>
      </c>
      <c r="X22" s="30" t="s">
        <v>29</v>
      </c>
      <c r="Y22" s="257" t="s">
        <v>30</v>
      </c>
      <c r="Z22" s="30" t="s">
        <v>31</v>
      </c>
      <c r="AB22" s="30" t="s">
        <v>29</v>
      </c>
      <c r="AC22" s="257" t="s">
        <v>30</v>
      </c>
      <c r="AD22" s="31" t="s">
        <v>31</v>
      </c>
      <c r="AF22" s="375" t="s">
        <v>32</v>
      </c>
      <c r="AG22" s="377" t="s">
        <v>33</v>
      </c>
      <c r="AI22" s="375" t="s">
        <v>32</v>
      </c>
      <c r="AJ22" s="377" t="s">
        <v>33</v>
      </c>
      <c r="AL22" s="30" t="s">
        <v>29</v>
      </c>
      <c r="AM22" s="257" t="s">
        <v>30</v>
      </c>
      <c r="AN22" s="31" t="s">
        <v>31</v>
      </c>
      <c r="AP22" s="375" t="s">
        <v>32</v>
      </c>
      <c r="AQ22" s="377" t="s">
        <v>33</v>
      </c>
      <c r="AS22" s="375" t="s">
        <v>32</v>
      </c>
      <c r="AT22" s="377" t="s">
        <v>33</v>
      </c>
      <c r="AY22" s="30" t="s">
        <v>29</v>
      </c>
      <c r="AZ22" s="257" t="s">
        <v>30</v>
      </c>
      <c r="BA22" s="31" t="s">
        <v>31</v>
      </c>
      <c r="BC22" s="30" t="s">
        <v>29</v>
      </c>
      <c r="BD22" s="257" t="s">
        <v>30</v>
      </c>
      <c r="BE22" s="31" t="s">
        <v>31</v>
      </c>
    </row>
    <row r="23" spans="2:57">
      <c r="B23" s="28"/>
      <c r="D23" s="374"/>
      <c r="E23" s="29"/>
      <c r="F23" s="33" t="s">
        <v>34</v>
      </c>
      <c r="G23" s="33"/>
      <c r="H23" s="34" t="s">
        <v>34</v>
      </c>
      <c r="J23" s="33" t="s">
        <v>34</v>
      </c>
      <c r="K23" s="258"/>
      <c r="L23" s="259" t="s">
        <v>34</v>
      </c>
      <c r="N23" s="376"/>
      <c r="O23" s="378"/>
      <c r="Q23" s="33" t="s">
        <v>34</v>
      </c>
      <c r="R23" s="258"/>
      <c r="S23" s="34" t="s">
        <v>34</v>
      </c>
      <c r="U23" s="376"/>
      <c r="V23" s="378"/>
      <c r="X23" s="33" t="s">
        <v>34</v>
      </c>
      <c r="Y23" s="258"/>
      <c r="Z23" s="33" t="s">
        <v>34</v>
      </c>
      <c r="AB23" s="33" t="s">
        <v>34</v>
      </c>
      <c r="AC23" s="258"/>
      <c r="AD23" s="34" t="s">
        <v>34</v>
      </c>
      <c r="AF23" s="376"/>
      <c r="AG23" s="378"/>
      <c r="AI23" s="376"/>
      <c r="AJ23" s="378"/>
      <c r="AL23" s="33" t="s">
        <v>34</v>
      </c>
      <c r="AM23" s="258"/>
      <c r="AN23" s="34" t="s">
        <v>34</v>
      </c>
      <c r="AP23" s="376"/>
      <c r="AQ23" s="378"/>
      <c r="AS23" s="376"/>
      <c r="AT23" s="378"/>
      <c r="AY23" s="33" t="s">
        <v>34</v>
      </c>
      <c r="AZ23" s="258"/>
      <c r="BA23" s="34" t="s">
        <v>34</v>
      </c>
      <c r="BC23" s="33" t="s">
        <v>34</v>
      </c>
      <c r="BD23" s="258"/>
      <c r="BE23" s="34" t="s">
        <v>34</v>
      </c>
    </row>
    <row r="24" spans="2:57" s="35" customFormat="1">
      <c r="B24" s="35" t="s">
        <v>35</v>
      </c>
      <c r="D24" s="36" t="s">
        <v>36</v>
      </c>
      <c r="E24" s="37"/>
      <c r="F24" s="44">
        <v>1.17</v>
      </c>
      <c r="G24" s="260">
        <v>1</v>
      </c>
      <c r="H24" s="40">
        <f>G24*F24</f>
        <v>1.17</v>
      </c>
      <c r="J24" s="44">
        <f>F24</f>
        <v>1.17</v>
      </c>
      <c r="K24" s="262">
        <v>1</v>
      </c>
      <c r="L24" s="40">
        <f>K24*J24</f>
        <v>1.17</v>
      </c>
      <c r="N24" s="42">
        <f>L24-H24</f>
        <v>0</v>
      </c>
      <c r="O24" s="43">
        <f>IF((H24)=0,"",(N24/H24))</f>
        <v>0</v>
      </c>
      <c r="Q24" s="44">
        <v>1.8290999999999999</v>
      </c>
      <c r="R24" s="262">
        <v>1</v>
      </c>
      <c r="S24" s="40">
        <f>R24*Q24</f>
        <v>1.8290999999999999</v>
      </c>
      <c r="U24" s="42">
        <f>S24-L24</f>
        <v>0.65910000000000002</v>
      </c>
      <c r="V24" s="43">
        <f t="shared" ref="V24:V48" si="0">IF((L24)=0,"",(U24/L24))</f>
        <v>0.56333333333333335</v>
      </c>
      <c r="X24" s="44">
        <v>1.9211</v>
      </c>
      <c r="Y24" s="262">
        <v>1</v>
      </c>
      <c r="Z24" s="348">
        <f>Y24*X24</f>
        <v>1.9211</v>
      </c>
      <c r="AB24" s="44">
        <v>1.9901</v>
      </c>
      <c r="AC24" s="262">
        <v>1</v>
      </c>
      <c r="AD24" s="40">
        <f>AC24*AB24</f>
        <v>1.9901</v>
      </c>
      <c r="AF24" s="42">
        <f>AD24-Z24</f>
        <v>6.899999999999995E-2</v>
      </c>
      <c r="AG24" s="45">
        <f>IF((Z24)=0,"",(AF24/Z24))</f>
        <v>3.5916922596429104E-2</v>
      </c>
      <c r="AI24" s="42">
        <f>AD24-BA24</f>
        <v>-5.6599999999999984E-2</v>
      </c>
      <c r="AJ24" s="45">
        <f>IF((AD24)=0,"",(AI24/AD24))</f>
        <v>-2.8440781870257767E-2</v>
      </c>
      <c r="AL24" s="44">
        <v>2.0712999999999999</v>
      </c>
      <c r="AM24" s="262">
        <v>1</v>
      </c>
      <c r="AN24" s="40">
        <f>AM24*AL24</f>
        <v>2.0712999999999999</v>
      </c>
      <c r="AP24" s="42">
        <f>AN24-AD24</f>
        <v>8.1199999999999939E-2</v>
      </c>
      <c r="AQ24" s="45">
        <f>IF((AN24)=0,"",(AP24/AN24))</f>
        <v>3.9202433254477836E-2</v>
      </c>
      <c r="AS24" s="42">
        <f>AN24-BE24</f>
        <v>-4.6300000000000008E-2</v>
      </c>
      <c r="AT24" s="45">
        <f>IF((AN24)=0,"",(AS24/AN24))</f>
        <v>-2.2353111572442432E-2</v>
      </c>
      <c r="AY24" s="44">
        <v>2.0467</v>
      </c>
      <c r="AZ24" s="262">
        <v>1</v>
      </c>
      <c r="BA24" s="40">
        <v>2.0467</v>
      </c>
      <c r="BC24" s="44">
        <v>2.1175999999999999</v>
      </c>
      <c r="BD24" s="262">
        <v>1</v>
      </c>
      <c r="BE24" s="40">
        <v>2.1175999999999999</v>
      </c>
    </row>
    <row r="25" spans="2:57" s="35" customFormat="1" hidden="1">
      <c r="B25" s="46"/>
      <c r="D25" s="36" t="s">
        <v>92</v>
      </c>
      <c r="E25" s="37"/>
      <c r="F25" s="38"/>
      <c r="G25" s="260"/>
      <c r="H25" s="40"/>
      <c r="J25" s="38"/>
      <c r="K25" s="349">
        <f>K26</f>
        <v>0.12</v>
      </c>
      <c r="L25" s="40">
        <f t="shared" ref="L25:L27" si="1">K25*J25</f>
        <v>0</v>
      </c>
      <c r="N25" s="42"/>
      <c r="O25" s="43"/>
      <c r="Q25" s="38"/>
      <c r="R25" s="349">
        <f>R26</f>
        <v>0.08</v>
      </c>
      <c r="S25" s="40">
        <f t="shared" ref="S25:S27" si="2">R25*Q25</f>
        <v>0</v>
      </c>
      <c r="U25" s="42"/>
      <c r="V25" s="43"/>
      <c r="X25" s="38"/>
      <c r="Y25" s="349">
        <f>Y26</f>
        <v>0.08</v>
      </c>
      <c r="Z25" s="40">
        <f t="shared" ref="Z25:Z27" si="3">Y25*X25</f>
        <v>0</v>
      </c>
      <c r="AB25" s="38"/>
      <c r="AC25" s="349">
        <f>AC26</f>
        <v>0.08</v>
      </c>
      <c r="AD25" s="40">
        <f t="shared" ref="AD25:AD27" si="4">AC25*AB25</f>
        <v>0</v>
      </c>
      <c r="AF25" s="42"/>
      <c r="AG25" s="45"/>
      <c r="AI25" s="42"/>
      <c r="AJ25" s="45"/>
      <c r="AL25" s="38"/>
      <c r="AM25" s="349">
        <f>AM26</f>
        <v>0.08</v>
      </c>
      <c r="AN25" s="40">
        <f t="shared" ref="AN25:AN27" si="5">AM25*AL25</f>
        <v>0</v>
      </c>
      <c r="AP25" s="42"/>
      <c r="AQ25" s="45"/>
      <c r="AS25" s="42"/>
      <c r="AT25" s="45"/>
      <c r="AY25" s="38"/>
      <c r="AZ25" s="349">
        <v>0.08</v>
      </c>
      <c r="BA25" s="40">
        <v>0</v>
      </c>
      <c r="BC25" s="38"/>
      <c r="BD25" s="349">
        <v>0.08</v>
      </c>
      <c r="BE25" s="40">
        <v>0</v>
      </c>
    </row>
    <row r="26" spans="2:57" s="35" customFormat="1">
      <c r="B26" s="35" t="s">
        <v>40</v>
      </c>
      <c r="D26" s="36" t="s">
        <v>92</v>
      </c>
      <c r="E26" s="37"/>
      <c r="F26" s="38">
        <v>18.104199999999999</v>
      </c>
      <c r="G26" s="349">
        <f>G$19</f>
        <v>0.19</v>
      </c>
      <c r="H26" s="40">
        <f>G26*F26</f>
        <v>3.4397979999999997</v>
      </c>
      <c r="J26" s="38">
        <f>F26</f>
        <v>18.104199999999999</v>
      </c>
      <c r="K26" s="349">
        <f>K$19</f>
        <v>0.12</v>
      </c>
      <c r="L26" s="40">
        <f t="shared" si="1"/>
        <v>2.1725039999999995</v>
      </c>
      <c r="N26" s="42">
        <f>L26-H26</f>
        <v>-1.2672940000000001</v>
      </c>
      <c r="O26" s="43">
        <f t="shared" ref="O26:O28" si="6">IF((H26)=0,"",(N26/H26))</f>
        <v>-0.36842105263157904</v>
      </c>
      <c r="Q26" s="38">
        <v>28.259</v>
      </c>
      <c r="R26" s="349">
        <f>R$19</f>
        <v>0.08</v>
      </c>
      <c r="S26" s="40">
        <f t="shared" si="2"/>
        <v>2.2607200000000001</v>
      </c>
      <c r="U26" s="42">
        <f t="shared" ref="U26:U48" si="7">S26-L26</f>
        <v>8.8216000000000516E-2</v>
      </c>
      <c r="V26" s="43">
        <f t="shared" si="0"/>
        <v>4.0605678976885905E-2</v>
      </c>
      <c r="X26" s="38">
        <v>29.666399999999999</v>
      </c>
      <c r="Y26" s="349">
        <f>Y$19</f>
        <v>0.08</v>
      </c>
      <c r="Z26" s="348">
        <f t="shared" si="3"/>
        <v>2.3733119999999999</v>
      </c>
      <c r="AB26" s="38">
        <v>30.749300000000002</v>
      </c>
      <c r="AC26" s="349">
        <f>AC$19</f>
        <v>0.08</v>
      </c>
      <c r="AD26" s="40">
        <f t="shared" si="4"/>
        <v>2.4599440000000001</v>
      </c>
      <c r="AF26" s="42">
        <f t="shared" ref="AF26:AF48" si="8">AD26-Z26</f>
        <v>8.6632000000000264E-2</v>
      </c>
      <c r="AG26" s="45">
        <f t="shared" ref="AG26:AG48" si="9">IF((Z26)=0,"",(AF26/Z26))</f>
        <v>3.6502575304047789E-2</v>
      </c>
      <c r="AI26" s="42">
        <f t="shared" ref="AI26:AI46" si="10">AD26-BA26</f>
        <v>-6.999999999999984E-2</v>
      </c>
      <c r="AJ26" s="45">
        <f t="shared" ref="AJ26:AJ46" si="11">IF((AD26)=0,"",(AI26/AD26))</f>
        <v>-2.84559323301668E-2</v>
      </c>
      <c r="AL26" s="38">
        <v>32.006300000000003</v>
      </c>
      <c r="AM26" s="349">
        <f>AM$19</f>
        <v>0.08</v>
      </c>
      <c r="AN26" s="40">
        <f t="shared" si="5"/>
        <v>2.5605040000000003</v>
      </c>
      <c r="AP26" s="42">
        <f t="shared" ref="AP26:AP46" si="12">AN26-AD26</f>
        <v>0.1005600000000002</v>
      </c>
      <c r="AQ26" s="45">
        <f t="shared" ref="AQ26:AQ46" si="13">IF((AN26)=0,"",(AP26/AN26))</f>
        <v>3.9273518026138682E-2</v>
      </c>
      <c r="AS26" s="42">
        <f t="shared" ref="AS26:AS46" si="14">AN26-BE26</f>
        <v>-5.282399999999976E-2</v>
      </c>
      <c r="AT26" s="45">
        <f t="shared" ref="AT26:AT46" si="15">IF((AN26)=0,"",(AS26/AN26))</f>
        <v>-2.0630313407047893E-2</v>
      </c>
      <c r="AY26" s="38">
        <v>31.624300000000002</v>
      </c>
      <c r="AZ26" s="349">
        <v>0.08</v>
      </c>
      <c r="BA26" s="40">
        <v>2.529944</v>
      </c>
      <c r="BC26" s="38">
        <v>32.666600000000003</v>
      </c>
      <c r="BD26" s="349">
        <v>0.08</v>
      </c>
      <c r="BE26" s="40">
        <v>2.6133280000000001</v>
      </c>
    </row>
    <row r="27" spans="2:57" s="35" customFormat="1" hidden="1">
      <c r="B27" s="238" t="str">
        <f>'App.2-W_(Resi)'!B28</f>
        <v>2015 Oct-Dec Recovery</v>
      </c>
      <c r="D27" s="36" t="s">
        <v>36</v>
      </c>
      <c r="E27" s="37"/>
      <c r="F27" s="38"/>
      <c r="G27" s="260"/>
      <c r="H27" s="40"/>
      <c r="J27" s="38">
        <v>0</v>
      </c>
      <c r="K27" s="349">
        <v>1</v>
      </c>
      <c r="L27" s="40">
        <f t="shared" si="1"/>
        <v>0</v>
      </c>
      <c r="N27" s="42">
        <f t="shared" ref="N27:N28" si="16">L27-H27</f>
        <v>0</v>
      </c>
      <c r="O27" s="43" t="str">
        <f t="shared" si="6"/>
        <v/>
      </c>
      <c r="Q27" s="38">
        <v>0.16</v>
      </c>
      <c r="R27" s="349">
        <v>1</v>
      </c>
      <c r="S27" s="40">
        <f t="shared" si="2"/>
        <v>0.16</v>
      </c>
      <c r="U27" s="42">
        <f t="shared" si="7"/>
        <v>0.16</v>
      </c>
      <c r="V27" s="43" t="str">
        <f t="shared" si="0"/>
        <v/>
      </c>
      <c r="X27" s="38">
        <v>0</v>
      </c>
      <c r="Y27" s="349">
        <v>1</v>
      </c>
      <c r="Z27" s="348">
        <f t="shared" si="3"/>
        <v>0</v>
      </c>
      <c r="AB27" s="38">
        <v>0</v>
      </c>
      <c r="AC27" s="349">
        <v>1</v>
      </c>
      <c r="AD27" s="348">
        <f t="shared" si="4"/>
        <v>0</v>
      </c>
      <c r="AF27" s="42">
        <f t="shared" si="8"/>
        <v>0</v>
      </c>
      <c r="AG27" s="45" t="str">
        <f t="shared" si="9"/>
        <v/>
      </c>
      <c r="AI27" s="42">
        <f t="shared" si="10"/>
        <v>0</v>
      </c>
      <c r="AJ27" s="45" t="str">
        <f t="shared" si="11"/>
        <v/>
      </c>
      <c r="AL27" s="38">
        <v>0</v>
      </c>
      <c r="AM27" s="349">
        <v>1</v>
      </c>
      <c r="AN27" s="348">
        <f t="shared" si="5"/>
        <v>0</v>
      </c>
      <c r="AP27" s="42">
        <f t="shared" si="12"/>
        <v>0</v>
      </c>
      <c r="AQ27" s="45" t="str">
        <f t="shared" si="13"/>
        <v/>
      </c>
      <c r="AS27" s="42">
        <f t="shared" si="14"/>
        <v>0</v>
      </c>
      <c r="AT27" s="45" t="str">
        <f t="shared" si="15"/>
        <v/>
      </c>
      <c r="AY27" s="38">
        <v>0</v>
      </c>
      <c r="AZ27" s="349">
        <v>1</v>
      </c>
      <c r="BA27" s="348">
        <v>0</v>
      </c>
      <c r="BC27" s="38">
        <v>0</v>
      </c>
      <c r="BD27" s="349">
        <v>1</v>
      </c>
      <c r="BE27" s="348">
        <v>0</v>
      </c>
    </row>
    <row r="28" spans="2:57" s="15" customFormat="1">
      <c r="B28" s="48" t="s">
        <v>42</v>
      </c>
      <c r="C28" s="49"/>
      <c r="D28" s="50"/>
      <c r="E28" s="49"/>
      <c r="F28" s="51"/>
      <c r="G28" s="265"/>
      <c r="H28" s="53">
        <f>SUM(H24:H27)</f>
        <v>4.6097979999999996</v>
      </c>
      <c r="I28" s="54"/>
      <c r="J28" s="55"/>
      <c r="K28" s="350"/>
      <c r="L28" s="53">
        <f>SUM(L24:L27)</f>
        <v>3.3425039999999995</v>
      </c>
      <c r="M28" s="54"/>
      <c r="N28" s="57">
        <f t="shared" si="16"/>
        <v>-1.2672940000000001</v>
      </c>
      <c r="O28" s="58">
        <f t="shared" si="6"/>
        <v>-0.27491313068381745</v>
      </c>
      <c r="Q28" s="55"/>
      <c r="R28" s="350"/>
      <c r="S28" s="53">
        <f>SUM(S24:S27)</f>
        <v>4.2498199999999997</v>
      </c>
      <c r="T28" s="54"/>
      <c r="U28" s="57">
        <f t="shared" si="7"/>
        <v>0.90731600000000023</v>
      </c>
      <c r="V28" s="58">
        <f t="shared" si="0"/>
        <v>0.27144799228362937</v>
      </c>
      <c r="X28" s="55"/>
      <c r="Y28" s="350"/>
      <c r="Z28" s="351">
        <f>SUM(Z24:Z27)</f>
        <v>4.2944119999999995</v>
      </c>
      <c r="AA28" s="54"/>
      <c r="AB28" s="55"/>
      <c r="AC28" s="350"/>
      <c r="AD28" s="53">
        <f>SUM(AD24:AD27)</f>
        <v>4.4500440000000001</v>
      </c>
      <c r="AE28" s="54"/>
      <c r="AF28" s="57">
        <f t="shared" si="8"/>
        <v>0.15563200000000066</v>
      </c>
      <c r="AG28" s="59">
        <f t="shared" si="9"/>
        <v>3.6240584275565708E-2</v>
      </c>
      <c r="AI28" s="57">
        <f t="shared" si="10"/>
        <v>-0.12659999999999982</v>
      </c>
      <c r="AJ28" s="59">
        <f t="shared" si="11"/>
        <v>-2.8449156907212562E-2</v>
      </c>
      <c r="AL28" s="55"/>
      <c r="AM28" s="350"/>
      <c r="AN28" s="53">
        <f>SUM(AN24:AN27)</f>
        <v>4.6318040000000007</v>
      </c>
      <c r="AO28" s="54"/>
      <c r="AP28" s="57">
        <f t="shared" si="12"/>
        <v>0.18176000000000059</v>
      </c>
      <c r="AQ28" s="59">
        <f t="shared" si="13"/>
        <v>3.9241729572322269E-2</v>
      </c>
      <c r="AS28" s="57">
        <f t="shared" si="14"/>
        <v>-9.9123999999999768E-2</v>
      </c>
      <c r="AT28" s="59">
        <f t="shared" si="15"/>
        <v>-2.1400732846208467E-2</v>
      </c>
      <c r="AY28" s="55"/>
      <c r="AZ28" s="350"/>
      <c r="BA28" s="53">
        <v>4.5766439999999999</v>
      </c>
      <c r="BB28" s="54"/>
      <c r="BC28" s="55"/>
      <c r="BD28" s="350"/>
      <c r="BE28" s="53">
        <v>4.7309280000000005</v>
      </c>
    </row>
    <row r="29" spans="2:57" s="35" customFormat="1" ht="25.5">
      <c r="B29" s="60" t="s">
        <v>43</v>
      </c>
      <c r="D29" s="36" t="s">
        <v>92</v>
      </c>
      <c r="E29" s="37"/>
      <c r="F29" s="38">
        <v>0.37790000000000001</v>
      </c>
      <c r="G29" s="349">
        <f>G$19</f>
        <v>0.19</v>
      </c>
      <c r="H29" s="40">
        <f>G29*F29</f>
        <v>7.1801000000000004E-2</v>
      </c>
      <c r="J29" s="38">
        <v>0.37790000000000001</v>
      </c>
      <c r="K29" s="349">
        <f>K$19</f>
        <v>0.12</v>
      </c>
      <c r="L29" s="40">
        <f>K29*J29</f>
        <v>4.5347999999999999E-2</v>
      </c>
      <c r="N29" s="42">
        <f>L29-H29</f>
        <v>-2.6453000000000004E-2</v>
      </c>
      <c r="O29" s="43">
        <f>IF((H29)=0,"",(N29/H29))</f>
        <v>-0.36842105263157898</v>
      </c>
      <c r="Q29" s="38">
        <v>0</v>
      </c>
      <c r="R29" s="349">
        <f>R$19</f>
        <v>0.08</v>
      </c>
      <c r="S29" s="40">
        <f>R29*Q29</f>
        <v>0</v>
      </c>
      <c r="U29" s="42">
        <f t="shared" si="7"/>
        <v>-4.5347999999999999E-2</v>
      </c>
      <c r="V29" s="43">
        <f t="shared" si="0"/>
        <v>-1</v>
      </c>
      <c r="X29" s="38">
        <v>0</v>
      </c>
      <c r="Y29" s="349">
        <f>Y$19</f>
        <v>0.08</v>
      </c>
      <c r="Z29" s="348">
        <f>Y29*X29</f>
        <v>0</v>
      </c>
      <c r="AB29" s="38">
        <v>-0.64800000000000002</v>
      </c>
      <c r="AC29" s="349">
        <f>AC$19</f>
        <v>0.08</v>
      </c>
      <c r="AD29" s="40">
        <f>AC29*AB29</f>
        <v>-5.1840000000000004E-2</v>
      </c>
      <c r="AF29" s="42">
        <f t="shared" si="8"/>
        <v>-5.1840000000000004E-2</v>
      </c>
      <c r="AG29" s="45" t="str">
        <f t="shared" si="9"/>
        <v/>
      </c>
      <c r="AI29" s="42">
        <f t="shared" si="10"/>
        <v>-5.1840000000000004E-2</v>
      </c>
      <c r="AJ29" s="45">
        <f t="shared" si="11"/>
        <v>1</v>
      </c>
      <c r="AL29" s="38">
        <v>0</v>
      </c>
      <c r="AM29" s="349">
        <f>AM$19</f>
        <v>0.08</v>
      </c>
      <c r="AN29" s="40">
        <f>AM29*AL29</f>
        <v>0</v>
      </c>
      <c r="AP29" s="42">
        <f t="shared" si="12"/>
        <v>5.1840000000000004E-2</v>
      </c>
      <c r="AQ29" s="45" t="str">
        <f t="shared" si="13"/>
        <v/>
      </c>
      <c r="AS29" s="42">
        <f t="shared" si="14"/>
        <v>0</v>
      </c>
      <c r="AT29" s="45" t="str">
        <f t="shared" si="15"/>
        <v/>
      </c>
      <c r="AY29" s="38">
        <v>0</v>
      </c>
      <c r="AZ29" s="349">
        <v>0.08</v>
      </c>
      <c r="BA29" s="40">
        <v>0</v>
      </c>
      <c r="BC29" s="38">
        <v>0</v>
      </c>
      <c r="BD29" s="349">
        <v>0.08</v>
      </c>
      <c r="BE29" s="40">
        <v>0</v>
      </c>
    </row>
    <row r="30" spans="2:57" s="35" customFormat="1" ht="25.5">
      <c r="B30" s="60" t="s">
        <v>97</v>
      </c>
      <c r="D30" s="36" t="s">
        <v>39</v>
      </c>
      <c r="E30" s="37"/>
      <c r="F30" s="38"/>
      <c r="G30" s="260"/>
      <c r="H30" s="40">
        <f t="shared" ref="H30:H34" si="17">G30*F30</f>
        <v>0</v>
      </c>
      <c r="I30" s="61"/>
      <c r="J30" s="38"/>
      <c r="K30" s="349">
        <f>K$19</f>
        <v>0.12</v>
      </c>
      <c r="L30" s="40">
        <f t="shared" ref="L30:L34" si="18">K30*J30</f>
        <v>0</v>
      </c>
      <c r="M30" s="62"/>
      <c r="N30" s="42">
        <f t="shared" ref="N30:N54" si="19">L30-H30</f>
        <v>0</v>
      </c>
      <c r="O30" s="43" t="str">
        <f t="shared" ref="O30:O54" si="20">IF((H30)=0,"",(N30/H30))</f>
        <v/>
      </c>
      <c r="Q30" s="38">
        <v>0.16</v>
      </c>
      <c r="R30" s="349">
        <f>R$19</f>
        <v>0.08</v>
      </c>
      <c r="S30" s="40">
        <f t="shared" ref="S30:S34" si="21">R30*Q30</f>
        <v>1.2800000000000001E-2</v>
      </c>
      <c r="T30" s="62"/>
      <c r="U30" s="42">
        <f t="shared" si="7"/>
        <v>1.2800000000000001E-2</v>
      </c>
      <c r="V30" s="43" t="str">
        <f t="shared" si="0"/>
        <v/>
      </c>
      <c r="X30" s="38">
        <v>0</v>
      </c>
      <c r="Y30" s="349">
        <f>$Y$18</f>
        <v>29.9</v>
      </c>
      <c r="Z30" s="348">
        <f t="shared" ref="Z30:Z34" si="22">Y30*X30</f>
        <v>0</v>
      </c>
      <c r="AA30" s="270"/>
      <c r="AB30" s="38">
        <v>-1.8E-3</v>
      </c>
      <c r="AC30" s="349">
        <f>$Y$18</f>
        <v>29.9</v>
      </c>
      <c r="AD30" s="40">
        <f t="shared" ref="AD30:AD34" si="23">AC30*AB30</f>
        <v>-5.3819999999999993E-2</v>
      </c>
      <c r="AE30" s="62"/>
      <c r="AF30" s="42">
        <f t="shared" si="8"/>
        <v>-5.3819999999999993E-2</v>
      </c>
      <c r="AG30" s="45" t="str">
        <f t="shared" si="9"/>
        <v/>
      </c>
      <c r="AI30" s="42">
        <f t="shared" si="10"/>
        <v>-5.3819999999999993E-2</v>
      </c>
      <c r="AJ30" s="45">
        <f t="shared" si="11"/>
        <v>1</v>
      </c>
      <c r="AL30" s="38">
        <v>0</v>
      </c>
      <c r="AM30" s="349">
        <f>$Y$18</f>
        <v>29.9</v>
      </c>
      <c r="AN30" s="40">
        <f t="shared" ref="AN30:AN34" si="24">AM30*AL30</f>
        <v>0</v>
      </c>
      <c r="AO30" s="62"/>
      <c r="AP30" s="42">
        <f t="shared" si="12"/>
        <v>5.3819999999999993E-2</v>
      </c>
      <c r="AQ30" s="45" t="str">
        <f t="shared" si="13"/>
        <v/>
      </c>
      <c r="AS30" s="42">
        <f t="shared" si="14"/>
        <v>0</v>
      </c>
      <c r="AT30" s="45" t="str">
        <f t="shared" si="15"/>
        <v/>
      </c>
      <c r="AY30" s="38">
        <v>0</v>
      </c>
      <c r="AZ30" s="349">
        <v>29.9</v>
      </c>
      <c r="BA30" s="40">
        <v>0</v>
      </c>
      <c r="BB30" s="62"/>
      <c r="BC30" s="38">
        <v>0</v>
      </c>
      <c r="BD30" s="349">
        <v>29.9</v>
      </c>
      <c r="BE30" s="40">
        <v>0</v>
      </c>
    </row>
    <row r="31" spans="2:57" s="35" customFormat="1" ht="25.5">
      <c r="B31" s="60" t="s">
        <v>45</v>
      </c>
      <c r="D31" s="36" t="s">
        <v>92</v>
      </c>
      <c r="E31" s="37"/>
      <c r="F31" s="38"/>
      <c r="G31" s="260"/>
      <c r="H31" s="40">
        <f t="shared" si="17"/>
        <v>0</v>
      </c>
      <c r="I31" s="61"/>
      <c r="J31" s="38"/>
      <c r="K31" s="349">
        <f>K$19</f>
        <v>0.12</v>
      </c>
      <c r="L31" s="40">
        <f t="shared" si="18"/>
        <v>0</v>
      </c>
      <c r="M31" s="62"/>
      <c r="N31" s="42">
        <f t="shared" si="19"/>
        <v>0</v>
      </c>
      <c r="O31" s="43" t="str">
        <f t="shared" si="20"/>
        <v/>
      </c>
      <c r="Q31" s="38">
        <v>0.22483805051868117</v>
      </c>
      <c r="R31" s="349">
        <f>R$19</f>
        <v>0.08</v>
      </c>
      <c r="S31" s="40">
        <f t="shared" si="21"/>
        <v>1.7987044041494493E-2</v>
      </c>
      <c r="T31" s="62"/>
      <c r="U31" s="42">
        <f t="shared" si="7"/>
        <v>1.7987044041494493E-2</v>
      </c>
      <c r="V31" s="43" t="str">
        <f t="shared" si="0"/>
        <v/>
      </c>
      <c r="X31" s="38">
        <f>Q31</f>
        <v>0.22483805051868117</v>
      </c>
      <c r="Y31" s="349">
        <f>Y$19</f>
        <v>0.08</v>
      </c>
      <c r="Z31" s="348">
        <f t="shared" si="22"/>
        <v>1.7987044041494493E-2</v>
      </c>
      <c r="AA31" s="270"/>
      <c r="AB31" s="38">
        <f>X31</f>
        <v>0.22483805051868117</v>
      </c>
      <c r="AC31" s="349">
        <f>AC$19</f>
        <v>0.08</v>
      </c>
      <c r="AD31" s="40">
        <f t="shared" si="23"/>
        <v>1.7987044041494493E-2</v>
      </c>
      <c r="AE31" s="62"/>
      <c r="AF31" s="42">
        <f t="shared" si="8"/>
        <v>0</v>
      </c>
      <c r="AG31" s="45">
        <f t="shared" si="9"/>
        <v>0</v>
      </c>
      <c r="AI31" s="42">
        <f t="shared" si="10"/>
        <v>0</v>
      </c>
      <c r="AJ31" s="45">
        <f t="shared" si="11"/>
        <v>0</v>
      </c>
      <c r="AL31" s="38">
        <f>AB31</f>
        <v>0.22483805051868117</v>
      </c>
      <c r="AM31" s="349">
        <f>AM$19</f>
        <v>0.08</v>
      </c>
      <c r="AN31" s="40">
        <f t="shared" si="24"/>
        <v>1.7987044041494493E-2</v>
      </c>
      <c r="AO31" s="62"/>
      <c r="AP31" s="42">
        <f t="shared" si="12"/>
        <v>0</v>
      </c>
      <c r="AQ31" s="45">
        <f t="shared" si="13"/>
        <v>0</v>
      </c>
      <c r="AS31" s="42">
        <f t="shared" si="14"/>
        <v>0</v>
      </c>
      <c r="AT31" s="45">
        <f t="shared" si="15"/>
        <v>0</v>
      </c>
      <c r="AY31" s="38">
        <v>0.22483805051868117</v>
      </c>
      <c r="AZ31" s="349">
        <v>0.08</v>
      </c>
      <c r="BA31" s="40">
        <v>1.7987044041494493E-2</v>
      </c>
      <c r="BB31" s="62"/>
      <c r="BC31" s="38">
        <v>0.22483805051868117</v>
      </c>
      <c r="BD31" s="349">
        <v>0.08</v>
      </c>
      <c r="BE31" s="40">
        <v>1.7987044041494493E-2</v>
      </c>
    </row>
    <row r="32" spans="2:57" s="35" customFormat="1" ht="25.5">
      <c r="B32" s="60" t="s">
        <v>94</v>
      </c>
      <c r="D32" s="36" t="s">
        <v>92</v>
      </c>
      <c r="E32" s="37"/>
      <c r="F32" s="38"/>
      <c r="G32" s="260"/>
      <c r="H32" s="40">
        <f t="shared" si="17"/>
        <v>0</v>
      </c>
      <c r="I32" s="61"/>
      <c r="J32" s="38"/>
      <c r="K32" s="349">
        <f>K$19</f>
        <v>0.12</v>
      </c>
      <c r="L32" s="40">
        <f t="shared" si="18"/>
        <v>0</v>
      </c>
      <c r="M32" s="62"/>
      <c r="N32" s="42">
        <f t="shared" si="19"/>
        <v>0</v>
      </c>
      <c r="O32" s="43" t="str">
        <f t="shared" si="20"/>
        <v/>
      </c>
      <c r="Q32" s="38">
        <v>0.48214249031291168</v>
      </c>
      <c r="R32" s="349">
        <f>R$19</f>
        <v>0.08</v>
      </c>
      <c r="S32" s="40">
        <f t="shared" si="21"/>
        <v>3.8571399225032936E-2</v>
      </c>
      <c r="T32" s="62"/>
      <c r="U32" s="42">
        <f t="shared" si="7"/>
        <v>3.8571399225032936E-2</v>
      </c>
      <c r="V32" s="43" t="str">
        <f t="shared" si="0"/>
        <v/>
      </c>
      <c r="X32" s="38">
        <f>Q32</f>
        <v>0.48214249031291168</v>
      </c>
      <c r="Y32" s="349">
        <f>Y$19</f>
        <v>0.08</v>
      </c>
      <c r="Z32" s="348">
        <f t="shared" si="22"/>
        <v>3.8571399225032936E-2</v>
      </c>
      <c r="AA32" s="270"/>
      <c r="AB32" s="38">
        <f>X32</f>
        <v>0.48214249031291168</v>
      </c>
      <c r="AC32" s="349">
        <f>AC$19</f>
        <v>0.08</v>
      </c>
      <c r="AD32" s="40">
        <f t="shared" si="23"/>
        <v>3.8571399225032936E-2</v>
      </c>
      <c r="AE32" s="62"/>
      <c r="AF32" s="42">
        <f t="shared" si="8"/>
        <v>0</v>
      </c>
      <c r="AG32" s="45">
        <f t="shared" si="9"/>
        <v>0</v>
      </c>
      <c r="AI32" s="42">
        <f t="shared" si="10"/>
        <v>0</v>
      </c>
      <c r="AJ32" s="45">
        <f t="shared" si="11"/>
        <v>0</v>
      </c>
      <c r="AL32" s="38">
        <f>AB32</f>
        <v>0.48214249031291168</v>
      </c>
      <c r="AM32" s="349">
        <f>AM$19</f>
        <v>0.08</v>
      </c>
      <c r="AN32" s="40">
        <f t="shared" si="24"/>
        <v>3.8571399225032936E-2</v>
      </c>
      <c r="AO32" s="62"/>
      <c r="AP32" s="42">
        <f t="shared" si="12"/>
        <v>0</v>
      </c>
      <c r="AQ32" s="45">
        <f t="shared" si="13"/>
        <v>0</v>
      </c>
      <c r="AS32" s="42">
        <f t="shared" si="14"/>
        <v>0</v>
      </c>
      <c r="AT32" s="45">
        <f t="shared" si="15"/>
        <v>0</v>
      </c>
      <c r="AY32" s="38">
        <v>0.48214249031291168</v>
      </c>
      <c r="AZ32" s="349">
        <v>0.08</v>
      </c>
      <c r="BA32" s="40">
        <v>3.8571399225032936E-2</v>
      </c>
      <c r="BB32" s="62"/>
      <c r="BC32" s="38">
        <v>0.48214249031291168</v>
      </c>
      <c r="BD32" s="349">
        <v>0.08</v>
      </c>
      <c r="BE32" s="40">
        <v>3.8571399225032936E-2</v>
      </c>
    </row>
    <row r="33" spans="2:57" s="35" customFormat="1" ht="39.75" customHeight="1">
      <c r="B33" s="60" t="str">
        <f>'App.2-W_(Resi)'!B34</f>
        <v>Deferral &amp; Variance Accounts Disposition Rate Rider for Group 2 DVAs (2015)</v>
      </c>
      <c r="D33" s="36" t="s">
        <v>92</v>
      </c>
      <c r="E33" s="37"/>
      <c r="F33" s="38"/>
      <c r="G33" s="260"/>
      <c r="H33" s="40">
        <f t="shared" si="17"/>
        <v>0</v>
      </c>
      <c r="I33" s="61"/>
      <c r="J33" s="38"/>
      <c r="K33" s="349">
        <f>K$19</f>
        <v>0.12</v>
      </c>
      <c r="L33" s="40">
        <f t="shared" si="18"/>
        <v>0</v>
      </c>
      <c r="M33" s="62"/>
      <c r="N33" s="42">
        <f t="shared" si="19"/>
        <v>0</v>
      </c>
      <c r="O33" s="43" t="str">
        <f t="shared" si="20"/>
        <v/>
      </c>
      <c r="Q33" s="38">
        <v>2.4211670032367284E-2</v>
      </c>
      <c r="R33" s="349">
        <f>R$19</f>
        <v>0.08</v>
      </c>
      <c r="S33" s="40">
        <f t="shared" si="21"/>
        <v>1.9369336025893827E-3</v>
      </c>
      <c r="T33" s="62"/>
      <c r="U33" s="42">
        <f t="shared" si="7"/>
        <v>1.9369336025893827E-3</v>
      </c>
      <c r="V33" s="43" t="str">
        <f t="shared" si="0"/>
        <v/>
      </c>
      <c r="X33" s="38">
        <f>Q33</f>
        <v>2.4211670032367284E-2</v>
      </c>
      <c r="Y33" s="349">
        <f>Y$19</f>
        <v>0.08</v>
      </c>
      <c r="Z33" s="348">
        <f t="shared" si="22"/>
        <v>1.9369336025893827E-3</v>
      </c>
      <c r="AA33" s="270"/>
      <c r="AB33" s="38">
        <f>X33</f>
        <v>2.4211670032367284E-2</v>
      </c>
      <c r="AC33" s="349">
        <f>AC$19</f>
        <v>0.08</v>
      </c>
      <c r="AD33" s="40">
        <f t="shared" si="23"/>
        <v>1.9369336025893827E-3</v>
      </c>
      <c r="AE33" s="62"/>
      <c r="AF33" s="42">
        <f t="shared" si="8"/>
        <v>0</v>
      </c>
      <c r="AG33" s="45">
        <f t="shared" si="9"/>
        <v>0</v>
      </c>
      <c r="AI33" s="42">
        <f t="shared" si="10"/>
        <v>0</v>
      </c>
      <c r="AJ33" s="45">
        <f t="shared" si="11"/>
        <v>0</v>
      </c>
      <c r="AL33" s="38">
        <f>AB33</f>
        <v>2.4211670032367284E-2</v>
      </c>
      <c r="AM33" s="349">
        <f>AM$19</f>
        <v>0.08</v>
      </c>
      <c r="AN33" s="40">
        <f t="shared" si="24"/>
        <v>1.9369336025893827E-3</v>
      </c>
      <c r="AO33" s="62"/>
      <c r="AP33" s="42">
        <f t="shared" si="12"/>
        <v>0</v>
      </c>
      <c r="AQ33" s="45">
        <f t="shared" si="13"/>
        <v>0</v>
      </c>
      <c r="AS33" s="42">
        <f t="shared" si="14"/>
        <v>0</v>
      </c>
      <c r="AT33" s="45">
        <f t="shared" si="15"/>
        <v>0</v>
      </c>
      <c r="AY33" s="38">
        <v>2.4211670032367284E-2</v>
      </c>
      <c r="AZ33" s="349">
        <v>0.08</v>
      </c>
      <c r="BA33" s="40">
        <v>1.9369336025893827E-3</v>
      </c>
      <c r="BB33" s="62"/>
      <c r="BC33" s="38">
        <v>2.4211670032367284E-2</v>
      </c>
      <c r="BD33" s="349">
        <v>0.08</v>
      </c>
      <c r="BE33" s="40">
        <v>1.9369336025893827E-3</v>
      </c>
    </row>
    <row r="34" spans="2:57" s="35" customFormat="1">
      <c r="B34" s="64" t="s">
        <v>49</v>
      </c>
      <c r="D34" s="36" t="s">
        <v>39</v>
      </c>
      <c r="E34" s="37"/>
      <c r="F34" s="65">
        <f>IF(ISBLANK($D$16)=TRUE, 0, IF($D$16="TOU", 0.64*F44+0.18*F45+0.18*F46, IF(AND($D$16="non-TOU", G48&gt;0), F48,F47)))</f>
        <v>9.2460000000000001E-2</v>
      </c>
      <c r="G34" s="352">
        <f>G$18*(1+F63)-G$18</f>
        <v>3.0959999999999894</v>
      </c>
      <c r="H34" s="40">
        <f t="shared" si="17"/>
        <v>0.28625615999999904</v>
      </c>
      <c r="J34" s="65">
        <f>IF(ISBLANK($D$16)=TRUE, 0, IF($D$16="TOU", 0.64*J44+0.18*J45+0.18*J46, IF(AND($D$16="non-TOU", K48&gt;0), J48,J47)))</f>
        <v>9.2460000000000001E-2</v>
      </c>
      <c r="K34" s="352">
        <f>K$18*(1+J63)-K$18</f>
        <v>1.9521999999999977</v>
      </c>
      <c r="L34" s="40">
        <f t="shared" si="18"/>
        <v>0.18050041199999978</v>
      </c>
      <c r="N34" s="42">
        <f t="shared" si="19"/>
        <v>-0.10575574799999926</v>
      </c>
      <c r="O34" s="43">
        <f t="shared" si="20"/>
        <v>-0.36944444444444313</v>
      </c>
      <c r="Q34" s="65">
        <f>IF(ISBLANK($D$16)=TRUE, 0, IF($D$16="TOU", 0.64*Q44+0.18*Q45+0.18*Q46, IF(AND($D$16="non-TOU", R48&gt;0), Q48,Q47)))</f>
        <v>9.2460000000000001E-2</v>
      </c>
      <c r="R34" s="352">
        <f>R$18*(1+Q63)-R$18</f>
        <v>1.4546000797458589</v>
      </c>
      <c r="S34" s="40">
        <f t="shared" si="21"/>
        <v>0.13449232337330211</v>
      </c>
      <c r="U34" s="42">
        <f t="shared" si="7"/>
        <v>-4.6008088626697669E-2</v>
      </c>
      <c r="V34" s="43">
        <f t="shared" si="0"/>
        <v>-0.25489187596257523</v>
      </c>
      <c r="X34" s="65">
        <f>IF(ISBLANK($D$16)=TRUE, 0, IF($D$16="TOU", 0.64*X44+0.18*X45+0.18*X46, IF(AND($D$16="non-TOU", Y48&gt;0), X48,X47)))</f>
        <v>0.11183999999999999</v>
      </c>
      <c r="Y34" s="352">
        <f>Y$18*(1+X63)-Y$18</f>
        <v>1.4546000797458589</v>
      </c>
      <c r="Z34" s="348">
        <f t="shared" si="22"/>
        <v>0.16268247291877685</v>
      </c>
      <c r="AB34" s="65">
        <f>IF(ISBLANK($D$16)=TRUE, 0, IF($D$16="TOU", 0.64*AB44+0.18*AB45+0.18*AB46, IF(AND($D$16="non-TOU", AC48&gt;0), AB48,AB47)))</f>
        <v>9.7879999999999995E-2</v>
      </c>
      <c r="AC34" s="352">
        <f>AC$18*(1+AB63)-AC$18</f>
        <v>1.0734100000000026</v>
      </c>
      <c r="AD34" s="40">
        <f t="shared" si="23"/>
        <v>0.10506537080000025</v>
      </c>
      <c r="AF34" s="42">
        <f t="shared" si="8"/>
        <v>-5.7617102118776603E-2</v>
      </c>
      <c r="AG34" s="45">
        <f t="shared" si="9"/>
        <v>-0.35416908216992332</v>
      </c>
      <c r="AI34" s="42">
        <f t="shared" si="10"/>
        <v>-2.9426952573301857E-2</v>
      </c>
      <c r="AJ34" s="45">
        <f t="shared" si="11"/>
        <v>-0.28008231779163706</v>
      </c>
      <c r="AL34" s="65">
        <f>IF(ISBLANK($D$16)=TRUE, 0, IF($D$16="TOU", 0.64*AL44+0.18*AL45+0.18*AL46, IF(AND($D$16="non-TOU", AM48&gt;0), AL48,AL47)))</f>
        <v>9.7879999999999995E-2</v>
      </c>
      <c r="AM34" s="352">
        <f>AM$18*(1+AL63)-AM$18</f>
        <v>1.0734100000000026</v>
      </c>
      <c r="AN34" s="40">
        <f t="shared" si="24"/>
        <v>0.10506537080000025</v>
      </c>
      <c r="AP34" s="42">
        <f t="shared" si="12"/>
        <v>0</v>
      </c>
      <c r="AQ34" s="45">
        <f t="shared" si="13"/>
        <v>0</v>
      </c>
      <c r="AS34" s="42">
        <f t="shared" si="14"/>
        <v>-2.9426952573301857E-2</v>
      </c>
      <c r="AT34" s="45">
        <f t="shared" si="15"/>
        <v>-0.28008231779163706</v>
      </c>
      <c r="AY34" s="65">
        <v>9.2460000000000001E-2</v>
      </c>
      <c r="AZ34" s="352">
        <v>1.4546000797458589</v>
      </c>
      <c r="BA34" s="40">
        <v>0.13449232337330211</v>
      </c>
      <c r="BC34" s="65">
        <v>9.2460000000000001E-2</v>
      </c>
      <c r="BD34" s="352">
        <v>1.4546000797458589</v>
      </c>
      <c r="BE34" s="40">
        <v>0.13449232337330211</v>
      </c>
    </row>
    <row r="35" spans="2:57" ht="25.5">
      <c r="B35" s="67" t="s">
        <v>51</v>
      </c>
      <c r="C35" s="68"/>
      <c r="D35" s="69"/>
      <c r="E35" s="68"/>
      <c r="F35" s="70"/>
      <c r="G35" s="272"/>
      <c r="H35" s="72">
        <f>SUM(H29:H34)+H28</f>
        <v>4.9678551599999983</v>
      </c>
      <c r="I35" s="54"/>
      <c r="J35" s="71"/>
      <c r="K35" s="353"/>
      <c r="L35" s="72">
        <f>SUM(L29:L34)+L28</f>
        <v>3.5683524119999994</v>
      </c>
      <c r="M35" s="54"/>
      <c r="N35" s="57">
        <f t="shared" si="19"/>
        <v>-1.3995027479999989</v>
      </c>
      <c r="O35" s="58">
        <f t="shared" si="20"/>
        <v>-0.28171166487873195</v>
      </c>
      <c r="Q35" s="71"/>
      <c r="R35" s="353"/>
      <c r="S35" s="72">
        <f>SUM(S29:S34)+S28</f>
        <v>4.4556077002424184</v>
      </c>
      <c r="T35" s="54"/>
      <c r="U35" s="57">
        <f t="shared" si="7"/>
        <v>0.88725528824241895</v>
      </c>
      <c r="V35" s="58">
        <f t="shared" si="0"/>
        <v>0.24864564532882777</v>
      </c>
      <c r="X35" s="71"/>
      <c r="Y35" s="353"/>
      <c r="Z35" s="57">
        <f>SUM(Z29:Z34)+Z28</f>
        <v>4.5155898497878928</v>
      </c>
      <c r="AA35" s="54"/>
      <c r="AB35" s="71"/>
      <c r="AC35" s="353"/>
      <c r="AD35" s="72">
        <f>SUM(AD29:AD34)+AD28</f>
        <v>4.507944747669117</v>
      </c>
      <c r="AE35" s="54"/>
      <c r="AF35" s="57">
        <f t="shared" si="8"/>
        <v>-7.6451021187757817E-3</v>
      </c>
      <c r="AG35" s="59">
        <f t="shared" si="9"/>
        <v>-1.6930461740529621E-3</v>
      </c>
      <c r="AI35" s="57">
        <f t="shared" si="10"/>
        <v>-0.2616869525733021</v>
      </c>
      <c r="AJ35" s="59">
        <f t="shared" si="11"/>
        <v>-5.8050168584832425E-2</v>
      </c>
      <c r="AL35" s="71"/>
      <c r="AM35" s="353"/>
      <c r="AN35" s="72">
        <f>SUM(AN29:AN34)+AN28</f>
        <v>4.7953647476691179</v>
      </c>
      <c r="AO35" s="54"/>
      <c r="AP35" s="57">
        <f t="shared" si="12"/>
        <v>0.2874200000000009</v>
      </c>
      <c r="AQ35" s="59">
        <f t="shared" si="13"/>
        <v>5.9937046528047128E-2</v>
      </c>
      <c r="AS35" s="57">
        <f t="shared" si="14"/>
        <v>-0.12855095257330174</v>
      </c>
      <c r="AT35" s="59">
        <f t="shared" si="15"/>
        <v>-2.6807335695535253E-2</v>
      </c>
      <c r="AY35" s="71"/>
      <c r="AZ35" s="353"/>
      <c r="BA35" s="72">
        <v>4.7696317002424191</v>
      </c>
      <c r="BB35" s="54"/>
      <c r="BC35" s="71"/>
      <c r="BD35" s="353"/>
      <c r="BE35" s="72">
        <v>4.9239157002424196</v>
      </c>
    </row>
    <row r="36" spans="2:57" s="35" customFormat="1" ht="20.25" customHeight="1">
      <c r="B36" s="35" t="s">
        <v>52</v>
      </c>
      <c r="D36" s="36" t="s">
        <v>92</v>
      </c>
      <c r="E36" s="37"/>
      <c r="F36" s="38">
        <v>1.6753</v>
      </c>
      <c r="G36" s="349">
        <f>G$19</f>
        <v>0.19</v>
      </c>
      <c r="H36" s="40">
        <f>G36*F36</f>
        <v>0.31830700000000001</v>
      </c>
      <c r="J36" s="38">
        <f>F36</f>
        <v>1.6753</v>
      </c>
      <c r="K36" s="354">
        <f>K$19</f>
        <v>0.12</v>
      </c>
      <c r="L36" s="40">
        <f>K36*J36</f>
        <v>0.20103599999999999</v>
      </c>
      <c r="N36" s="42">
        <f t="shared" si="19"/>
        <v>-0.11727100000000001</v>
      </c>
      <c r="O36" s="43">
        <f t="shared" si="20"/>
        <v>-0.36842105263157898</v>
      </c>
      <c r="Q36" s="38">
        <v>1.6924999999999999</v>
      </c>
      <c r="R36" s="354">
        <f>R$19</f>
        <v>0.08</v>
      </c>
      <c r="S36" s="40">
        <f>R36*Q36</f>
        <v>0.13539999999999999</v>
      </c>
      <c r="U36" s="42">
        <f t="shared" si="7"/>
        <v>-6.5636E-2</v>
      </c>
      <c r="V36" s="43">
        <f t="shared" si="0"/>
        <v>-0.32648878807775722</v>
      </c>
      <c r="X36" s="38">
        <v>1.6924999999999999</v>
      </c>
      <c r="Y36" s="354">
        <f>Y$19</f>
        <v>0.08</v>
      </c>
      <c r="Z36" s="348">
        <f>Y36*X36</f>
        <v>0.13539999999999999</v>
      </c>
      <c r="AB36" s="38">
        <v>1.7281</v>
      </c>
      <c r="AC36" s="354">
        <f>AC$19</f>
        <v>0.08</v>
      </c>
      <c r="AD36" s="40">
        <f>AC36*AB36</f>
        <v>0.13824800000000001</v>
      </c>
      <c r="AF36" s="42">
        <f t="shared" si="8"/>
        <v>2.8480000000000172E-3</v>
      </c>
      <c r="AG36" s="45">
        <f t="shared" si="9"/>
        <v>2.1033973412112387E-2</v>
      </c>
      <c r="AI36" s="42">
        <f t="shared" si="10"/>
        <v>-3.5432600583876206E-3</v>
      </c>
      <c r="AJ36" s="45">
        <f t="shared" si="11"/>
        <v>-2.5629738284731935E-2</v>
      </c>
      <c r="AL36" s="38">
        <v>1.7626999999999999</v>
      </c>
      <c r="AM36" s="354">
        <f>AM$19</f>
        <v>0.08</v>
      </c>
      <c r="AN36" s="40">
        <f>AM36*AL36</f>
        <v>0.141016</v>
      </c>
      <c r="AP36" s="42">
        <f t="shared" si="12"/>
        <v>2.7679999999999927E-3</v>
      </c>
      <c r="AQ36" s="45">
        <f t="shared" si="13"/>
        <v>1.9628978271969084E-2</v>
      </c>
      <c r="AS36" s="42">
        <f t="shared" si="14"/>
        <v>-7.752600583876279E-4</v>
      </c>
      <c r="AT36" s="45">
        <f t="shared" si="15"/>
        <v>-5.49767443685559E-3</v>
      </c>
      <c r="AY36" s="38">
        <v>1.7723907507298453</v>
      </c>
      <c r="AZ36" s="354">
        <v>0.08</v>
      </c>
      <c r="BA36" s="40">
        <v>0.14179126005838763</v>
      </c>
      <c r="BC36" s="38">
        <v>1.7723907507298453</v>
      </c>
      <c r="BD36" s="354">
        <v>0.08</v>
      </c>
      <c r="BE36" s="40">
        <v>0.14179126005838763</v>
      </c>
    </row>
    <row r="37" spans="2:57" s="35" customFormat="1" ht="25.5">
      <c r="B37" s="75" t="s">
        <v>53</v>
      </c>
      <c r="D37" s="36" t="s">
        <v>92</v>
      </c>
      <c r="E37" s="37"/>
      <c r="F37" s="38">
        <v>2.1434000000000002</v>
      </c>
      <c r="G37" s="349">
        <f>G36</f>
        <v>0.19</v>
      </c>
      <c r="H37" s="40">
        <f>G37*F37</f>
        <v>0.40724600000000005</v>
      </c>
      <c r="J37" s="38">
        <f>F37</f>
        <v>2.1434000000000002</v>
      </c>
      <c r="K37" s="354">
        <f>K$19</f>
        <v>0.12</v>
      </c>
      <c r="L37" s="40">
        <f>K37*J37</f>
        <v>0.25720799999999999</v>
      </c>
      <c r="N37" s="42">
        <f t="shared" si="19"/>
        <v>-0.15003800000000006</v>
      </c>
      <c r="O37" s="43">
        <f t="shared" si="20"/>
        <v>-0.36842105263157904</v>
      </c>
      <c r="Q37" s="38">
        <v>2.3159999999999998</v>
      </c>
      <c r="R37" s="354">
        <f>R$19</f>
        <v>0.08</v>
      </c>
      <c r="S37" s="40">
        <f>R37*Q37</f>
        <v>0.18528</v>
      </c>
      <c r="U37" s="42">
        <f t="shared" si="7"/>
        <v>-7.1927999999999992E-2</v>
      </c>
      <c r="V37" s="43">
        <f t="shared" si="0"/>
        <v>-0.27964915554726133</v>
      </c>
      <c r="X37" s="38">
        <v>2.3159999999999998</v>
      </c>
      <c r="Y37" s="354">
        <f>Y$19</f>
        <v>0.08</v>
      </c>
      <c r="Z37" s="348">
        <f>Y37*X37</f>
        <v>0.18528</v>
      </c>
      <c r="AB37" s="38">
        <v>2.5404</v>
      </c>
      <c r="AC37" s="354">
        <f>AC$19</f>
        <v>0.08</v>
      </c>
      <c r="AD37" s="40">
        <f>AC37*AB37</f>
        <v>0.203232</v>
      </c>
      <c r="AF37" s="42">
        <f t="shared" si="8"/>
        <v>1.7951999999999996E-2</v>
      </c>
      <c r="AG37" s="45">
        <f t="shared" si="9"/>
        <v>9.6891191709844532E-2</v>
      </c>
      <c r="AI37" s="42">
        <f t="shared" si="10"/>
        <v>1.6912237098716282E-2</v>
      </c>
      <c r="AJ37" s="45">
        <f t="shared" si="11"/>
        <v>8.3216408334889594E-2</v>
      </c>
      <c r="AL37" s="38">
        <v>2.5912000000000002</v>
      </c>
      <c r="AM37" s="354">
        <f>AM$19</f>
        <v>0.08</v>
      </c>
      <c r="AN37" s="40">
        <f>AM37*AL37</f>
        <v>0.20729600000000001</v>
      </c>
      <c r="AP37" s="42">
        <f t="shared" si="12"/>
        <v>4.064000000000012E-3</v>
      </c>
      <c r="AQ37" s="45">
        <f t="shared" si="13"/>
        <v>1.9604816301327627E-2</v>
      </c>
      <c r="AS37" s="42">
        <f t="shared" si="14"/>
        <v>2.0976237098716294E-2</v>
      </c>
      <c r="AT37" s="45">
        <f t="shared" si="15"/>
        <v>0.10118978223755544</v>
      </c>
      <c r="AY37" s="38">
        <v>2.3289970362660464</v>
      </c>
      <c r="AZ37" s="354">
        <v>0.08</v>
      </c>
      <c r="BA37" s="40">
        <v>0.18631976290128371</v>
      </c>
      <c r="BC37" s="38">
        <v>2.3289970362660464</v>
      </c>
      <c r="BD37" s="354">
        <v>0.08</v>
      </c>
      <c r="BE37" s="40">
        <v>0.18631976290128371</v>
      </c>
    </row>
    <row r="38" spans="2:57" ht="25.5">
      <c r="B38" s="67" t="s">
        <v>54</v>
      </c>
      <c r="C38" s="49"/>
      <c r="D38" s="77"/>
      <c r="E38" s="49"/>
      <c r="F38" s="78"/>
      <c r="G38" s="272"/>
      <c r="H38" s="72">
        <f>SUM(H35:H37)</f>
        <v>5.6934081599999979</v>
      </c>
      <c r="I38" s="79"/>
      <c r="J38" s="80"/>
      <c r="K38" s="277"/>
      <c r="L38" s="72">
        <f>SUM(L35:L37)</f>
        <v>4.026596412</v>
      </c>
      <c r="M38" s="79"/>
      <c r="N38" s="57">
        <f t="shared" si="19"/>
        <v>-1.666811747999998</v>
      </c>
      <c r="O38" s="58">
        <f>IF((H38)=0,"",(N38/H38))</f>
        <v>-0.29276168178323592</v>
      </c>
      <c r="Q38" s="80"/>
      <c r="R38" s="277"/>
      <c r="S38" s="72">
        <f>SUM(S35:S37)</f>
        <v>4.7762877002424178</v>
      </c>
      <c r="T38" s="79"/>
      <c r="U38" s="57">
        <f t="shared" si="7"/>
        <v>0.74969128824241782</v>
      </c>
      <c r="V38" s="58">
        <f t="shared" si="0"/>
        <v>0.18618485975107898</v>
      </c>
      <c r="X38" s="80"/>
      <c r="Y38" s="277"/>
      <c r="Z38" s="57">
        <f>SUM(Z35:Z37)</f>
        <v>4.8362698497878922</v>
      </c>
      <c r="AA38" s="79"/>
      <c r="AB38" s="80"/>
      <c r="AC38" s="277"/>
      <c r="AD38" s="72">
        <f>SUM(AD35:AD37)</f>
        <v>4.8494247476691168</v>
      </c>
      <c r="AE38" s="79"/>
      <c r="AF38" s="57">
        <f t="shared" si="8"/>
        <v>1.3154897881224592E-2</v>
      </c>
      <c r="AG38" s="59">
        <f t="shared" si="9"/>
        <v>2.7200504293203439E-3</v>
      </c>
      <c r="AI38" s="57">
        <f t="shared" si="10"/>
        <v>-0.24831797553297363</v>
      </c>
      <c r="AJ38" s="59">
        <f t="shared" si="11"/>
        <v>-5.1205656021846312E-2</v>
      </c>
      <c r="AL38" s="80"/>
      <c r="AM38" s="277"/>
      <c r="AN38" s="72">
        <f>SUM(AN35:AN37)</f>
        <v>5.1436767476691179</v>
      </c>
      <c r="AO38" s="79"/>
      <c r="AP38" s="57">
        <f t="shared" si="12"/>
        <v>0.29425200000000107</v>
      </c>
      <c r="AQ38" s="59">
        <f t="shared" si="13"/>
        <v>5.7206549795988403E-2</v>
      </c>
      <c r="AS38" s="57">
        <f t="shared" si="14"/>
        <v>-0.1083499755329731</v>
      </c>
      <c r="AT38" s="59">
        <f t="shared" si="15"/>
        <v>-2.1064693768338458E-2</v>
      </c>
      <c r="AY38" s="80"/>
      <c r="AZ38" s="277"/>
      <c r="BA38" s="72">
        <v>5.0977427232020904</v>
      </c>
      <c r="BB38" s="79"/>
      <c r="BC38" s="80"/>
      <c r="BD38" s="277"/>
      <c r="BE38" s="72">
        <v>5.252026723202091</v>
      </c>
    </row>
    <row r="39" spans="2:57" s="35" customFormat="1" ht="25.5">
      <c r="B39" s="75" t="s">
        <v>55</v>
      </c>
      <c r="D39" s="36" t="s">
        <v>39</v>
      </c>
      <c r="E39" s="37"/>
      <c r="F39" s="82">
        <v>4.4000000000000003E-3</v>
      </c>
      <c r="G39" s="271">
        <f>G$18*(1+F63)</f>
        <v>75.095999999999989</v>
      </c>
      <c r="H39" s="83">
        <f t="shared" ref="H39:H46" si="25">G39*F39</f>
        <v>0.33042239999999995</v>
      </c>
      <c r="J39" s="82">
        <v>4.4000000000000003E-3</v>
      </c>
      <c r="K39" s="271">
        <f>K$18*(1+J63)</f>
        <v>47.352199999999996</v>
      </c>
      <c r="L39" s="83">
        <f t="shared" ref="L39:L46" si="26">K39*J39</f>
        <v>0.20834968000000001</v>
      </c>
      <c r="N39" s="42">
        <f t="shared" si="19"/>
        <v>-0.12207271999999994</v>
      </c>
      <c r="O39" s="84">
        <f t="shared" si="20"/>
        <v>-0.3694444444444443</v>
      </c>
      <c r="Q39" s="82">
        <v>3.5999999999999999E-3</v>
      </c>
      <c r="R39" s="271">
        <f>R$18*(1+Q63)</f>
        <v>31.354600079745857</v>
      </c>
      <c r="S39" s="83">
        <f t="shared" ref="S39:S46" si="27">R39*Q39</f>
        <v>0.11287656028708508</v>
      </c>
      <c r="U39" s="42">
        <f t="shared" si="7"/>
        <v>-9.5473119712914931E-2</v>
      </c>
      <c r="V39" s="84">
        <f t="shared" si="0"/>
        <v>-0.45823501966940833</v>
      </c>
      <c r="X39" s="82">
        <v>3.5999999999999999E-3</v>
      </c>
      <c r="Y39" s="271">
        <f>Y$18*(1+X63)</f>
        <v>31.354600079745857</v>
      </c>
      <c r="Z39" s="355">
        <f t="shared" ref="Z39:Z46" si="28">Y39*X39</f>
        <v>0.11287656028708508</v>
      </c>
      <c r="AB39" s="82">
        <f>0.0032+0.0004</f>
        <v>3.6000000000000003E-3</v>
      </c>
      <c r="AC39" s="271">
        <f>AC$18*(1+AB63)</f>
        <v>30.973410000000001</v>
      </c>
      <c r="AD39" s="83">
        <f t="shared" ref="AD39:AD46" si="29">AC39*AB39</f>
        <v>0.11150427600000001</v>
      </c>
      <c r="AF39" s="42">
        <f t="shared" si="8"/>
        <v>-1.3722842870850654E-3</v>
      </c>
      <c r="AG39" s="85">
        <f t="shared" si="9"/>
        <v>-1.215738930735363E-2</v>
      </c>
      <c r="AI39" s="42">
        <f t="shared" si="10"/>
        <v>-1.3722842870850654E-3</v>
      </c>
      <c r="AJ39" s="85">
        <f t="shared" si="11"/>
        <v>-1.2307010424291399E-2</v>
      </c>
      <c r="AL39" s="82">
        <f>0.0032+0.0004</f>
        <v>3.6000000000000003E-3</v>
      </c>
      <c r="AM39" s="271">
        <f>AM$18*(1+AL63)</f>
        <v>30.973410000000001</v>
      </c>
      <c r="AN39" s="83">
        <f t="shared" ref="AN39:AN46" si="30">AM39*AL39</f>
        <v>0.11150427600000001</v>
      </c>
      <c r="AP39" s="42">
        <f t="shared" si="12"/>
        <v>0</v>
      </c>
      <c r="AQ39" s="85">
        <f t="shared" si="13"/>
        <v>0</v>
      </c>
      <c r="AS39" s="42">
        <f t="shared" si="14"/>
        <v>-1.3722842870850654E-3</v>
      </c>
      <c r="AT39" s="85">
        <f t="shared" si="15"/>
        <v>-1.2307010424291399E-2</v>
      </c>
      <c r="AY39" s="82">
        <v>3.5999999999999999E-3</v>
      </c>
      <c r="AZ39" s="271">
        <v>31.354600079745857</v>
      </c>
      <c r="BA39" s="83">
        <v>0.11287656028708508</v>
      </c>
      <c r="BC39" s="82">
        <v>3.5999999999999999E-3</v>
      </c>
      <c r="BD39" s="271">
        <v>31.354600079745857</v>
      </c>
      <c r="BE39" s="83">
        <v>0.11287656028708508</v>
      </c>
    </row>
    <row r="40" spans="2:57" s="35" customFormat="1" ht="25.5">
      <c r="B40" s="75" t="s">
        <v>56</v>
      </c>
      <c r="D40" s="36" t="s">
        <v>39</v>
      </c>
      <c r="E40" s="37"/>
      <c r="F40" s="82">
        <v>1.2999999999999999E-3</v>
      </c>
      <c r="G40" s="271">
        <f>G39</f>
        <v>75.095999999999989</v>
      </c>
      <c r="H40" s="83">
        <f t="shared" si="25"/>
        <v>9.7624799999999984E-2</v>
      </c>
      <c r="J40" s="82">
        <v>1.2999999999999999E-3</v>
      </c>
      <c r="K40" s="271">
        <f>K39</f>
        <v>47.352199999999996</v>
      </c>
      <c r="L40" s="83">
        <f t="shared" si="26"/>
        <v>6.1557859999999992E-2</v>
      </c>
      <c r="N40" s="42">
        <f t="shared" si="19"/>
        <v>-3.6066939999999992E-2</v>
      </c>
      <c r="O40" s="84">
        <f t="shared" si="20"/>
        <v>-0.36944444444444441</v>
      </c>
      <c r="Q40" s="82">
        <v>1.2999999999999999E-3</v>
      </c>
      <c r="R40" s="271">
        <f>R39</f>
        <v>31.354600079745857</v>
      </c>
      <c r="S40" s="83">
        <f t="shared" si="27"/>
        <v>4.076098010366961E-2</v>
      </c>
      <c r="U40" s="42">
        <f t="shared" si="7"/>
        <v>-2.0796879896330382E-2</v>
      </c>
      <c r="V40" s="84">
        <f t="shared" si="0"/>
        <v>-0.33784280181816562</v>
      </c>
      <c r="X40" s="82">
        <v>1.2999999999999999E-3</v>
      </c>
      <c r="Y40" s="271">
        <f>Y39</f>
        <v>31.354600079745857</v>
      </c>
      <c r="Z40" s="355">
        <f t="shared" si="28"/>
        <v>4.076098010366961E-2</v>
      </c>
      <c r="AB40" s="82">
        <v>2.9999999999999997E-4</v>
      </c>
      <c r="AC40" s="271">
        <f>AC39</f>
        <v>30.973410000000001</v>
      </c>
      <c r="AD40" s="83">
        <f t="shared" si="29"/>
        <v>9.2920229999999999E-3</v>
      </c>
      <c r="AF40" s="42">
        <f t="shared" si="8"/>
        <v>-3.1468957103669606E-2</v>
      </c>
      <c r="AG40" s="85">
        <f t="shared" si="9"/>
        <v>-0.7720363206093892</v>
      </c>
      <c r="AI40" s="42">
        <f t="shared" si="10"/>
        <v>-3.1468957103669606E-2</v>
      </c>
      <c r="AJ40" s="85">
        <f t="shared" si="11"/>
        <v>-3.386663711838596</v>
      </c>
      <c r="AL40" s="82">
        <v>2.9999999999999997E-4</v>
      </c>
      <c r="AM40" s="271">
        <f>AM39</f>
        <v>30.973410000000001</v>
      </c>
      <c r="AN40" s="83">
        <f t="shared" si="30"/>
        <v>9.2920229999999999E-3</v>
      </c>
      <c r="AP40" s="42">
        <f t="shared" si="12"/>
        <v>0</v>
      </c>
      <c r="AQ40" s="85">
        <f t="shared" si="13"/>
        <v>0</v>
      </c>
      <c r="AS40" s="42">
        <f t="shared" si="14"/>
        <v>-3.1468957103669606E-2</v>
      </c>
      <c r="AT40" s="85">
        <f t="shared" si="15"/>
        <v>-3.386663711838596</v>
      </c>
      <c r="AY40" s="82">
        <v>1.2999999999999999E-3</v>
      </c>
      <c r="AZ40" s="271">
        <v>31.354600079745857</v>
      </c>
      <c r="BA40" s="83">
        <v>4.076098010366961E-2</v>
      </c>
      <c r="BC40" s="82">
        <v>1.2999999999999999E-3</v>
      </c>
      <c r="BD40" s="271">
        <v>31.354600079745857</v>
      </c>
      <c r="BE40" s="83">
        <v>4.076098010366961E-2</v>
      </c>
    </row>
    <row r="41" spans="2:57" s="35" customFormat="1" ht="25.5" customHeight="1">
      <c r="B41" s="75" t="str">
        <f>'App.2-W_Bill Impacts &gt;5000 KW'!B40</f>
        <v>Ontario Electricity Support Program (OESP)</v>
      </c>
      <c r="D41" s="36" t="s">
        <v>39</v>
      </c>
      <c r="E41" s="37"/>
      <c r="F41" s="82"/>
      <c r="G41" s="271"/>
      <c r="H41" s="83"/>
      <c r="J41" s="82"/>
      <c r="K41" s="276"/>
      <c r="L41" s="83"/>
      <c r="N41" s="42"/>
      <c r="O41" s="84"/>
      <c r="Q41" s="82">
        <v>1.1000000000000001E-3</v>
      </c>
      <c r="R41" s="271">
        <f>R40</f>
        <v>31.354600079745857</v>
      </c>
      <c r="S41" s="83">
        <f t="shared" si="27"/>
        <v>3.4490060087720445E-2</v>
      </c>
      <c r="U41" s="42">
        <f t="shared" si="7"/>
        <v>3.4490060087720445E-2</v>
      </c>
      <c r="V41" s="84" t="str">
        <f t="shared" si="0"/>
        <v/>
      </c>
      <c r="X41" s="82">
        <v>1.1000000000000001E-3</v>
      </c>
      <c r="Y41" s="271">
        <f>Y40</f>
        <v>31.354600079745857</v>
      </c>
      <c r="Z41" s="355">
        <f t="shared" si="28"/>
        <v>3.4490060087720445E-2</v>
      </c>
      <c r="AB41" s="82">
        <v>0</v>
      </c>
      <c r="AC41" s="271">
        <f>AC40</f>
        <v>30.973410000000001</v>
      </c>
      <c r="AD41" s="83">
        <f t="shared" si="29"/>
        <v>0</v>
      </c>
      <c r="AF41" s="42">
        <f t="shared" si="8"/>
        <v>-3.4490060087720445E-2</v>
      </c>
      <c r="AG41" s="85">
        <f t="shared" si="9"/>
        <v>-1</v>
      </c>
      <c r="AI41" s="42">
        <f t="shared" si="10"/>
        <v>-3.4490060087720445E-2</v>
      </c>
      <c r="AJ41" s="85" t="str">
        <f t="shared" si="11"/>
        <v/>
      </c>
      <c r="AL41" s="82">
        <v>0</v>
      </c>
      <c r="AM41" s="271">
        <f>AM40</f>
        <v>30.973410000000001</v>
      </c>
      <c r="AN41" s="83">
        <f t="shared" si="30"/>
        <v>0</v>
      </c>
      <c r="AP41" s="42">
        <f t="shared" si="12"/>
        <v>0</v>
      </c>
      <c r="AQ41" s="85" t="str">
        <f t="shared" si="13"/>
        <v/>
      </c>
      <c r="AS41" s="42">
        <f t="shared" si="14"/>
        <v>-3.4490060087720445E-2</v>
      </c>
      <c r="AT41" s="85" t="str">
        <f t="shared" si="15"/>
        <v/>
      </c>
      <c r="AY41" s="82">
        <v>1.1000000000000001E-3</v>
      </c>
      <c r="AZ41" s="271">
        <v>31.354600079745857</v>
      </c>
      <c r="BA41" s="83">
        <v>3.4490060087720445E-2</v>
      </c>
      <c r="BC41" s="82">
        <v>1.1000000000000001E-3</v>
      </c>
      <c r="BD41" s="271">
        <v>31.354600079745857</v>
      </c>
      <c r="BE41" s="83">
        <v>3.4490060087720445E-2</v>
      </c>
    </row>
    <row r="42" spans="2:57" s="35" customFormat="1">
      <c r="B42" s="35" t="s">
        <v>58</v>
      </c>
      <c r="D42" s="36" t="s">
        <v>36</v>
      </c>
      <c r="E42" s="37"/>
      <c r="F42" s="82">
        <v>0.25</v>
      </c>
      <c r="G42" s="260">
        <v>1</v>
      </c>
      <c r="H42" s="83">
        <f t="shared" si="25"/>
        <v>0.25</v>
      </c>
      <c r="J42" s="82">
        <v>0.25</v>
      </c>
      <c r="K42" s="262">
        <v>1</v>
      </c>
      <c r="L42" s="83">
        <f t="shared" si="26"/>
        <v>0.25</v>
      </c>
      <c r="N42" s="42">
        <f t="shared" si="19"/>
        <v>0</v>
      </c>
      <c r="O42" s="84">
        <f t="shared" si="20"/>
        <v>0</v>
      </c>
      <c r="Q42" s="82">
        <v>0.25</v>
      </c>
      <c r="R42" s="262">
        <v>1</v>
      </c>
      <c r="S42" s="83">
        <f t="shared" si="27"/>
        <v>0.25</v>
      </c>
      <c r="U42" s="42">
        <f t="shared" si="7"/>
        <v>0</v>
      </c>
      <c r="V42" s="84">
        <f t="shared" si="0"/>
        <v>0</v>
      </c>
      <c r="X42" s="82">
        <v>0.25</v>
      </c>
      <c r="Y42" s="262">
        <v>1</v>
      </c>
      <c r="Z42" s="355">
        <f t="shared" si="28"/>
        <v>0.25</v>
      </c>
      <c r="AB42" s="82">
        <v>0.25</v>
      </c>
      <c r="AC42" s="262">
        <v>1</v>
      </c>
      <c r="AD42" s="83">
        <f t="shared" si="29"/>
        <v>0.25</v>
      </c>
      <c r="AF42" s="42">
        <f t="shared" si="8"/>
        <v>0</v>
      </c>
      <c r="AG42" s="85">
        <f t="shared" si="9"/>
        <v>0</v>
      </c>
      <c r="AI42" s="42">
        <f t="shared" si="10"/>
        <v>0</v>
      </c>
      <c r="AJ42" s="85">
        <f t="shared" si="11"/>
        <v>0</v>
      </c>
      <c r="AL42" s="82">
        <v>0.25</v>
      </c>
      <c r="AM42" s="262">
        <v>1</v>
      </c>
      <c r="AN42" s="83">
        <f t="shared" si="30"/>
        <v>0.25</v>
      </c>
      <c r="AP42" s="42">
        <f t="shared" si="12"/>
        <v>0</v>
      </c>
      <c r="AQ42" s="85">
        <f t="shared" si="13"/>
        <v>0</v>
      </c>
      <c r="AS42" s="42">
        <f t="shared" si="14"/>
        <v>0</v>
      </c>
      <c r="AT42" s="85">
        <f t="shared" si="15"/>
        <v>0</v>
      </c>
      <c r="AY42" s="82">
        <v>0.25</v>
      </c>
      <c r="AZ42" s="262">
        <v>1</v>
      </c>
      <c r="BA42" s="83">
        <v>0.25</v>
      </c>
      <c r="BC42" s="82">
        <v>0.25</v>
      </c>
      <c r="BD42" s="262">
        <v>1</v>
      </c>
      <c r="BE42" s="83">
        <v>0.25</v>
      </c>
    </row>
    <row r="43" spans="2:57" s="35" customFormat="1">
      <c r="B43" s="35" t="s">
        <v>59</v>
      </c>
      <c r="D43" s="36" t="s">
        <v>39</v>
      </c>
      <c r="E43" s="37"/>
      <c r="F43" s="82">
        <v>7.0000000000000001E-3</v>
      </c>
      <c r="G43" s="260">
        <f>$G$18</f>
        <v>72</v>
      </c>
      <c r="H43" s="83">
        <f t="shared" si="25"/>
        <v>0.504</v>
      </c>
      <c r="J43" s="82">
        <f>$F43</f>
        <v>7.0000000000000001E-3</v>
      </c>
      <c r="K43" s="262">
        <f>K$18</f>
        <v>45.4</v>
      </c>
      <c r="L43" s="83">
        <f t="shared" si="26"/>
        <v>0.31779999999999997</v>
      </c>
      <c r="N43" s="42">
        <f t="shared" si="19"/>
        <v>-0.18620000000000003</v>
      </c>
      <c r="O43" s="84">
        <f t="shared" si="20"/>
        <v>-0.36944444444444452</v>
      </c>
      <c r="Q43" s="82">
        <f>$F43</f>
        <v>7.0000000000000001E-3</v>
      </c>
      <c r="R43" s="262">
        <f>R$18</f>
        <v>29.9</v>
      </c>
      <c r="S43" s="83">
        <f t="shared" si="27"/>
        <v>0.20929999999999999</v>
      </c>
      <c r="U43" s="42">
        <f t="shared" si="7"/>
        <v>-0.10849999999999999</v>
      </c>
      <c r="V43" s="84">
        <f t="shared" si="0"/>
        <v>-0.34140969162995594</v>
      </c>
      <c r="X43" s="82">
        <f>$F43</f>
        <v>7.0000000000000001E-3</v>
      </c>
      <c r="Y43" s="262">
        <f>Y$18</f>
        <v>29.9</v>
      </c>
      <c r="Z43" s="355">
        <f t="shared" si="28"/>
        <v>0.20929999999999999</v>
      </c>
      <c r="AB43" s="82">
        <v>0</v>
      </c>
      <c r="AC43" s="262">
        <f>AC$18</f>
        <v>29.9</v>
      </c>
      <c r="AD43" s="83">
        <f t="shared" si="29"/>
        <v>0</v>
      </c>
      <c r="AF43" s="42">
        <f t="shared" si="8"/>
        <v>-0.20929999999999999</v>
      </c>
      <c r="AG43" s="85">
        <f t="shared" si="9"/>
        <v>-1</v>
      </c>
      <c r="AI43" s="42">
        <f t="shared" si="10"/>
        <v>-0.20929999999999999</v>
      </c>
      <c r="AJ43" s="85" t="str">
        <f t="shared" si="11"/>
        <v/>
      </c>
      <c r="AL43" s="82">
        <v>0</v>
      </c>
      <c r="AM43" s="262">
        <f>AM$18</f>
        <v>29.9</v>
      </c>
      <c r="AN43" s="83">
        <f t="shared" si="30"/>
        <v>0</v>
      </c>
      <c r="AP43" s="42">
        <f t="shared" si="12"/>
        <v>0</v>
      </c>
      <c r="AQ43" s="85" t="str">
        <f t="shared" si="13"/>
        <v/>
      </c>
      <c r="AS43" s="42">
        <f t="shared" si="14"/>
        <v>-0.20929999999999999</v>
      </c>
      <c r="AT43" s="85" t="str">
        <f t="shared" si="15"/>
        <v/>
      </c>
      <c r="AY43" s="82">
        <v>7.0000000000000001E-3</v>
      </c>
      <c r="AZ43" s="262">
        <v>29.9</v>
      </c>
      <c r="BA43" s="83">
        <v>0.20929999999999999</v>
      </c>
      <c r="BC43" s="82">
        <v>7.0000000000000001E-3</v>
      </c>
      <c r="BD43" s="262">
        <v>29.9</v>
      </c>
      <c r="BE43" s="83">
        <v>0.20929999999999999</v>
      </c>
    </row>
    <row r="44" spans="2:57" s="35" customFormat="1">
      <c r="B44" s="64" t="s">
        <v>60</v>
      </c>
      <c r="D44" s="36" t="s">
        <v>39</v>
      </c>
      <c r="E44" s="37"/>
      <c r="F44" s="89">
        <v>7.4999999999999997E-2</v>
      </c>
      <c r="G44" s="280">
        <f>0.64*$G$18</f>
        <v>46.08</v>
      </c>
      <c r="H44" s="83">
        <f t="shared" si="25"/>
        <v>3.456</v>
      </c>
      <c r="J44" s="82">
        <f t="shared" ref="J44:J48" si="31">$F44</f>
        <v>7.4999999999999997E-2</v>
      </c>
      <c r="K44" s="280">
        <f>0.64*K$18</f>
        <v>29.056000000000001</v>
      </c>
      <c r="L44" s="83">
        <f t="shared" si="26"/>
        <v>2.1791999999999998</v>
      </c>
      <c r="N44" s="42">
        <f t="shared" si="19"/>
        <v>-1.2768000000000002</v>
      </c>
      <c r="O44" s="84">
        <f t="shared" si="20"/>
        <v>-0.36944444444444452</v>
      </c>
      <c r="Q44" s="82">
        <f t="shared" ref="Q44:Q48" si="32">$F44</f>
        <v>7.4999999999999997E-2</v>
      </c>
      <c r="R44" s="280">
        <f>0.64*R$18</f>
        <v>19.135999999999999</v>
      </c>
      <c r="S44" s="83">
        <f t="shared" si="27"/>
        <v>1.4351999999999998</v>
      </c>
      <c r="U44" s="42">
        <f t="shared" si="7"/>
        <v>-0.74399999999999999</v>
      </c>
      <c r="V44" s="84">
        <f t="shared" si="0"/>
        <v>-0.34140969162995599</v>
      </c>
      <c r="X44" s="82">
        <f>'App.2-W_(Resi)'!X47</f>
        <v>8.6999999999999994E-2</v>
      </c>
      <c r="Y44" s="280">
        <f>0.64*Y$18</f>
        <v>19.135999999999999</v>
      </c>
      <c r="Z44" s="355">
        <f t="shared" si="28"/>
        <v>1.6648319999999999</v>
      </c>
      <c r="AB44" s="82">
        <f>'App.2-W_(Resi)'!AB47</f>
        <v>7.6999999999999999E-2</v>
      </c>
      <c r="AC44" s="280">
        <f>0.64*AC$18</f>
        <v>19.135999999999999</v>
      </c>
      <c r="AD44" s="83">
        <f t="shared" si="29"/>
        <v>1.4734719999999999</v>
      </c>
      <c r="AF44" s="42">
        <f t="shared" si="8"/>
        <v>-0.19135999999999997</v>
      </c>
      <c r="AG44" s="85">
        <f t="shared" si="9"/>
        <v>-0.11494252873563218</v>
      </c>
      <c r="AI44" s="42">
        <f t="shared" si="10"/>
        <v>3.8272000000000084E-2</v>
      </c>
      <c r="AJ44" s="85">
        <f t="shared" si="11"/>
        <v>2.5974025974026031E-2</v>
      </c>
      <c r="AL44" s="82">
        <f t="shared" ref="AL44:AL46" si="33">AB44</f>
        <v>7.6999999999999999E-2</v>
      </c>
      <c r="AM44" s="280">
        <f>0.64*AM$18</f>
        <v>19.135999999999999</v>
      </c>
      <c r="AN44" s="83">
        <f t="shared" si="30"/>
        <v>1.4734719999999999</v>
      </c>
      <c r="AP44" s="42">
        <f t="shared" si="12"/>
        <v>0</v>
      </c>
      <c r="AQ44" s="85">
        <f t="shared" si="13"/>
        <v>0</v>
      </c>
      <c r="AS44" s="42">
        <f t="shared" si="14"/>
        <v>3.8272000000000084E-2</v>
      </c>
      <c r="AT44" s="85">
        <f t="shared" si="15"/>
        <v>2.5974025974026031E-2</v>
      </c>
      <c r="AY44" s="82">
        <v>7.4999999999999997E-2</v>
      </c>
      <c r="AZ44" s="280">
        <v>19.135999999999999</v>
      </c>
      <c r="BA44" s="83">
        <v>1.4351999999999998</v>
      </c>
      <c r="BC44" s="82">
        <v>7.4999999999999997E-2</v>
      </c>
      <c r="BD44" s="280">
        <v>19.135999999999999</v>
      </c>
      <c r="BE44" s="83">
        <v>1.4351999999999998</v>
      </c>
    </row>
    <row r="45" spans="2:57" s="35" customFormat="1">
      <c r="B45" s="64" t="s">
        <v>61</v>
      </c>
      <c r="D45" s="36" t="s">
        <v>39</v>
      </c>
      <c r="E45" s="37"/>
      <c r="F45" s="89">
        <v>0.112</v>
      </c>
      <c r="G45" s="280">
        <f>0.18*$G$18</f>
        <v>12.959999999999999</v>
      </c>
      <c r="H45" s="83">
        <f t="shared" si="25"/>
        <v>1.4515199999999999</v>
      </c>
      <c r="J45" s="82">
        <f t="shared" si="31"/>
        <v>0.112</v>
      </c>
      <c r="K45" s="280">
        <f>0.18*K$18</f>
        <v>8.1719999999999988</v>
      </c>
      <c r="L45" s="83">
        <f t="shared" si="26"/>
        <v>0.91526399999999986</v>
      </c>
      <c r="N45" s="42">
        <f t="shared" si="19"/>
        <v>-0.53625600000000007</v>
      </c>
      <c r="O45" s="84">
        <f t="shared" si="20"/>
        <v>-0.36944444444444452</v>
      </c>
      <c r="Q45" s="82">
        <f t="shared" si="32"/>
        <v>0.112</v>
      </c>
      <c r="R45" s="280">
        <f>0.18*R$18</f>
        <v>5.3819999999999997</v>
      </c>
      <c r="S45" s="83">
        <f t="shared" si="27"/>
        <v>0.60278399999999999</v>
      </c>
      <c r="U45" s="42">
        <f t="shared" si="7"/>
        <v>-0.31247999999999987</v>
      </c>
      <c r="V45" s="84">
        <f t="shared" si="0"/>
        <v>-0.34140969162995588</v>
      </c>
      <c r="X45" s="82">
        <f>'App.2-W_(Resi)'!X48</f>
        <v>0.13200000000000001</v>
      </c>
      <c r="Y45" s="280">
        <f>0.18*Y$18</f>
        <v>5.3819999999999997</v>
      </c>
      <c r="Z45" s="355">
        <f t="shared" si="28"/>
        <v>0.71042399999999994</v>
      </c>
      <c r="AB45" s="82">
        <f>'App.2-W_(Resi)'!AB48</f>
        <v>0.113</v>
      </c>
      <c r="AC45" s="280">
        <f>0.18*AC$18</f>
        <v>5.3819999999999997</v>
      </c>
      <c r="AD45" s="83">
        <f t="shared" si="29"/>
        <v>0.60816599999999998</v>
      </c>
      <c r="AF45" s="42">
        <f t="shared" si="8"/>
        <v>-0.10225799999999996</v>
      </c>
      <c r="AG45" s="85">
        <f t="shared" si="9"/>
        <v>-0.14393939393939389</v>
      </c>
      <c r="AI45" s="42">
        <f t="shared" si="10"/>
        <v>5.3819999999999979E-3</v>
      </c>
      <c r="AJ45" s="85">
        <f t="shared" si="11"/>
        <v>8.8495575221238902E-3</v>
      </c>
      <c r="AL45" s="82">
        <f t="shared" si="33"/>
        <v>0.113</v>
      </c>
      <c r="AM45" s="280">
        <f>0.18*AM$18</f>
        <v>5.3819999999999997</v>
      </c>
      <c r="AN45" s="83">
        <f t="shared" si="30"/>
        <v>0.60816599999999998</v>
      </c>
      <c r="AP45" s="42">
        <f t="shared" si="12"/>
        <v>0</v>
      </c>
      <c r="AQ45" s="85">
        <f t="shared" si="13"/>
        <v>0</v>
      </c>
      <c r="AS45" s="42">
        <f t="shared" si="14"/>
        <v>5.3819999999999979E-3</v>
      </c>
      <c r="AT45" s="85">
        <f t="shared" si="15"/>
        <v>8.8495575221238902E-3</v>
      </c>
      <c r="AY45" s="82">
        <v>0.112</v>
      </c>
      <c r="AZ45" s="280">
        <v>5.3819999999999997</v>
      </c>
      <c r="BA45" s="83">
        <v>0.60278399999999999</v>
      </c>
      <c r="BC45" s="82">
        <v>0.112</v>
      </c>
      <c r="BD45" s="280">
        <v>5.3819999999999997</v>
      </c>
      <c r="BE45" s="83">
        <v>0.60278399999999999</v>
      </c>
    </row>
    <row r="46" spans="2:57" s="35" customFormat="1" ht="13.5" thickBot="1">
      <c r="B46" s="64" t="s">
        <v>62</v>
      </c>
      <c r="D46" s="36" t="s">
        <v>39</v>
      </c>
      <c r="E46" s="37"/>
      <c r="F46" s="89">
        <v>0.13500000000000001</v>
      </c>
      <c r="G46" s="280">
        <f>0.18*$G$18</f>
        <v>12.959999999999999</v>
      </c>
      <c r="H46" s="83">
        <f t="shared" si="25"/>
        <v>1.7496</v>
      </c>
      <c r="J46" s="82">
        <f t="shared" si="31"/>
        <v>0.13500000000000001</v>
      </c>
      <c r="K46" s="280">
        <f>0.18*K$18</f>
        <v>8.1719999999999988</v>
      </c>
      <c r="L46" s="83">
        <f t="shared" si="26"/>
        <v>1.1032199999999999</v>
      </c>
      <c r="N46" s="42">
        <f t="shared" si="19"/>
        <v>-0.64638000000000018</v>
      </c>
      <c r="O46" s="84">
        <f t="shared" si="20"/>
        <v>-0.36944444444444452</v>
      </c>
      <c r="Q46" s="82">
        <f t="shared" si="32"/>
        <v>0.13500000000000001</v>
      </c>
      <c r="R46" s="280">
        <f>0.18*R$18</f>
        <v>5.3819999999999997</v>
      </c>
      <c r="S46" s="83">
        <f t="shared" si="27"/>
        <v>0.72657000000000005</v>
      </c>
      <c r="U46" s="42">
        <f t="shared" si="7"/>
        <v>-0.37664999999999982</v>
      </c>
      <c r="V46" s="84">
        <f t="shared" si="0"/>
        <v>-0.34140969162995582</v>
      </c>
      <c r="X46" s="82">
        <f>'App.2-W_(Resi)'!X49</f>
        <v>0.18</v>
      </c>
      <c r="Y46" s="280">
        <f>0.18*Y$18</f>
        <v>5.3819999999999997</v>
      </c>
      <c r="Z46" s="355">
        <f t="shared" si="28"/>
        <v>0.96875999999999995</v>
      </c>
      <c r="AB46" s="82">
        <f>'App.2-W_(Resi)'!AB49</f>
        <v>0.157</v>
      </c>
      <c r="AC46" s="280">
        <f>0.18*AC$18</f>
        <v>5.3819999999999997</v>
      </c>
      <c r="AD46" s="83">
        <f t="shared" si="29"/>
        <v>0.844974</v>
      </c>
      <c r="AF46" s="42">
        <f t="shared" si="8"/>
        <v>-0.12378599999999995</v>
      </c>
      <c r="AG46" s="85">
        <f t="shared" si="9"/>
        <v>-0.12777777777777774</v>
      </c>
      <c r="AI46" s="42">
        <f t="shared" si="10"/>
        <v>0.11840399999999995</v>
      </c>
      <c r="AJ46" s="85">
        <f t="shared" si="11"/>
        <v>0.14012738853503179</v>
      </c>
      <c r="AL46" s="82">
        <f t="shared" si="33"/>
        <v>0.157</v>
      </c>
      <c r="AM46" s="280">
        <f>0.18*AM$18</f>
        <v>5.3819999999999997</v>
      </c>
      <c r="AN46" s="83">
        <f t="shared" si="30"/>
        <v>0.844974</v>
      </c>
      <c r="AP46" s="42">
        <f t="shared" si="12"/>
        <v>0</v>
      </c>
      <c r="AQ46" s="85">
        <f t="shared" si="13"/>
        <v>0</v>
      </c>
      <c r="AS46" s="42">
        <f t="shared" si="14"/>
        <v>0.11840399999999995</v>
      </c>
      <c r="AT46" s="85">
        <f t="shared" si="15"/>
        <v>0.14012738853503179</v>
      </c>
      <c r="AY46" s="82">
        <v>0.13500000000000001</v>
      </c>
      <c r="AZ46" s="280">
        <v>5.3819999999999997</v>
      </c>
      <c r="BA46" s="83">
        <v>0.72657000000000005</v>
      </c>
      <c r="BC46" s="82">
        <v>0.13500000000000001</v>
      </c>
      <c r="BD46" s="280">
        <v>5.3819999999999997</v>
      </c>
      <c r="BE46" s="83">
        <v>0.72657000000000005</v>
      </c>
    </row>
    <row r="47" spans="2:57" s="92" customFormat="1" ht="13.5" hidden="1" thickBot="1">
      <c r="B47" s="91" t="s">
        <v>63</v>
      </c>
      <c r="D47" s="93" t="s">
        <v>39</v>
      </c>
      <c r="E47" s="94"/>
      <c r="F47" s="89">
        <v>8.3000000000000004E-2</v>
      </c>
      <c r="G47" s="281">
        <f>IF(AND($A$1=1, G18&gt;=600), 600, IF(AND($A$1=1, AND(G18&lt;600, G18&gt;=0)), G18, IF(AND($A$1=2, G18&gt;=1000), 1000, IF(AND($A$1=2, AND(G18&lt;1000, G18&gt;=0)), G18))))</f>
        <v>72</v>
      </c>
      <c r="H47" s="278">
        <f>G47*F47</f>
        <v>5.976</v>
      </c>
      <c r="J47" s="82">
        <f t="shared" si="31"/>
        <v>8.3000000000000004E-2</v>
      </c>
      <c r="K47" s="281">
        <f t="shared" ref="K47:K48" si="34">$G47</f>
        <v>72</v>
      </c>
      <c r="L47" s="278">
        <f>K47*J47</f>
        <v>5.976</v>
      </c>
      <c r="N47" s="96">
        <f t="shared" si="19"/>
        <v>0</v>
      </c>
      <c r="O47" s="84">
        <f t="shared" si="20"/>
        <v>0</v>
      </c>
      <c r="Q47" s="82">
        <f t="shared" si="32"/>
        <v>8.3000000000000004E-2</v>
      </c>
      <c r="R47" s="281">
        <f t="shared" ref="R47:R48" si="35">$G47</f>
        <v>72</v>
      </c>
      <c r="S47" s="278">
        <f>R47*Q47</f>
        <v>5.976</v>
      </c>
      <c r="U47" s="96">
        <f t="shared" si="7"/>
        <v>0</v>
      </c>
      <c r="V47" s="84">
        <f t="shared" si="0"/>
        <v>0</v>
      </c>
      <c r="X47" s="82">
        <f t="shared" ref="X47:X48" si="36">$F47</f>
        <v>8.3000000000000004E-2</v>
      </c>
      <c r="Y47" s="281">
        <f t="shared" ref="Y47:Y48" si="37">$G47</f>
        <v>72</v>
      </c>
      <c r="Z47" s="279">
        <f>Y47*X47</f>
        <v>5.976</v>
      </c>
      <c r="AB47" s="82">
        <f t="shared" ref="AB47:AB48" si="38">$F47</f>
        <v>8.3000000000000004E-2</v>
      </c>
      <c r="AC47" s="281">
        <f t="shared" ref="AC47:AC48" si="39">$G47</f>
        <v>72</v>
      </c>
      <c r="AD47" s="278">
        <f>AC47*AB47</f>
        <v>5.976</v>
      </c>
      <c r="AF47" s="96">
        <f t="shared" si="8"/>
        <v>0</v>
      </c>
      <c r="AG47" s="85">
        <f t="shared" si="9"/>
        <v>0</v>
      </c>
      <c r="AI47" s="96">
        <f>AG47-AC47</f>
        <v>-72</v>
      </c>
      <c r="AJ47" s="85">
        <f>IF((AC47)=0,"",(AI47/AC47))</f>
        <v>-1</v>
      </c>
      <c r="AL47" s="82">
        <f t="shared" ref="AL47:AL48" si="40">$F47</f>
        <v>8.3000000000000004E-2</v>
      </c>
      <c r="AM47" s="281">
        <f t="shared" ref="AM47:AM48" si="41">$G47</f>
        <v>72</v>
      </c>
      <c r="AN47" s="278">
        <f>AM47*AL47</f>
        <v>5.976</v>
      </c>
      <c r="AP47" s="96">
        <f>AN47-AJ47</f>
        <v>6.976</v>
      </c>
      <c r="AQ47" s="85">
        <f>IF((AJ47)=0,"",(AP47/AJ47))</f>
        <v>-6.976</v>
      </c>
      <c r="AS47" s="96">
        <f>AN47-AD47</f>
        <v>0</v>
      </c>
      <c r="AT47" s="85">
        <f>IF((AD47)=0,"",(AS47/AD47))</f>
        <v>0</v>
      </c>
      <c r="AY47" s="82">
        <v>8.3000000000000004E-2</v>
      </c>
      <c r="AZ47" s="281">
        <v>72</v>
      </c>
      <c r="BA47" s="278">
        <v>5.976</v>
      </c>
      <c r="BC47" s="82">
        <v>8.3000000000000004E-2</v>
      </c>
      <c r="BD47" s="281">
        <v>72</v>
      </c>
      <c r="BE47" s="278">
        <v>5.976</v>
      </c>
    </row>
    <row r="48" spans="2:57" s="92" customFormat="1" ht="13.5" hidden="1" thickBot="1">
      <c r="B48" s="91" t="s">
        <v>64</v>
      </c>
      <c r="D48" s="93" t="s">
        <v>39</v>
      </c>
      <c r="E48" s="94"/>
      <c r="F48" s="89">
        <v>9.7000000000000003E-2</v>
      </c>
      <c r="G48" s="281">
        <f>IF(AND($A$1=1, G18&gt;=600), G18-600, IF(AND($A$1=1, AND(G18&lt;600, G18&gt;=0)), 0, IF(AND($A$1=2, G18&gt;=1000), G18-1000, IF(AND($A$1=2, AND(G18&lt;1000, G18&gt;=0)), 0))))</f>
        <v>0</v>
      </c>
      <c r="H48" s="278">
        <f>G48*F48</f>
        <v>0</v>
      </c>
      <c r="J48" s="82">
        <f t="shared" si="31"/>
        <v>9.7000000000000003E-2</v>
      </c>
      <c r="K48" s="281">
        <f t="shared" si="34"/>
        <v>0</v>
      </c>
      <c r="L48" s="278">
        <f>K48*J48</f>
        <v>0</v>
      </c>
      <c r="N48" s="96">
        <f t="shared" si="19"/>
        <v>0</v>
      </c>
      <c r="O48" s="84" t="str">
        <f t="shared" si="20"/>
        <v/>
      </c>
      <c r="Q48" s="82">
        <f t="shared" si="32"/>
        <v>9.7000000000000003E-2</v>
      </c>
      <c r="R48" s="281">
        <f t="shared" si="35"/>
        <v>0</v>
      </c>
      <c r="S48" s="278">
        <f>R48*Q48</f>
        <v>0</v>
      </c>
      <c r="U48" s="96">
        <f t="shared" si="7"/>
        <v>0</v>
      </c>
      <c r="V48" s="84" t="str">
        <f t="shared" si="0"/>
        <v/>
      </c>
      <c r="X48" s="82">
        <f t="shared" si="36"/>
        <v>9.7000000000000003E-2</v>
      </c>
      <c r="Y48" s="281">
        <f t="shared" si="37"/>
        <v>0</v>
      </c>
      <c r="Z48" s="279">
        <f>Y48*X48</f>
        <v>0</v>
      </c>
      <c r="AB48" s="82">
        <f t="shared" si="38"/>
        <v>9.7000000000000003E-2</v>
      </c>
      <c r="AC48" s="281">
        <f t="shared" si="39"/>
        <v>0</v>
      </c>
      <c r="AD48" s="278">
        <f>AC48*AB48</f>
        <v>0</v>
      </c>
      <c r="AF48" s="96">
        <f t="shared" si="8"/>
        <v>0</v>
      </c>
      <c r="AG48" s="85" t="str">
        <f t="shared" si="9"/>
        <v/>
      </c>
      <c r="AI48" s="96" t="e">
        <f>AG48-AC48</f>
        <v>#VALUE!</v>
      </c>
      <c r="AJ48" s="85" t="str">
        <f>IF((AC48)=0,"",(AI48/AC48))</f>
        <v/>
      </c>
      <c r="AL48" s="82">
        <f t="shared" si="40"/>
        <v>9.7000000000000003E-2</v>
      </c>
      <c r="AM48" s="281">
        <f t="shared" si="41"/>
        <v>0</v>
      </c>
      <c r="AN48" s="278">
        <f>AM48*AL48</f>
        <v>0</v>
      </c>
      <c r="AP48" s="96" t="e">
        <f>AN48-AJ48</f>
        <v>#VALUE!</v>
      </c>
      <c r="AQ48" s="85" t="e">
        <f>IF((AJ48)=0,"",(AP48/AJ48))</f>
        <v>#VALUE!</v>
      </c>
      <c r="AS48" s="96">
        <f>AN48-AD48</f>
        <v>0</v>
      </c>
      <c r="AT48" s="85" t="str">
        <f>IF((AD48)=0,"",(AS48/AD48))</f>
        <v/>
      </c>
      <c r="AY48" s="82">
        <v>9.7000000000000003E-2</v>
      </c>
      <c r="AZ48" s="281">
        <v>0</v>
      </c>
      <c r="BA48" s="278">
        <v>0</v>
      </c>
      <c r="BC48" s="82">
        <v>9.7000000000000003E-2</v>
      </c>
      <c r="BD48" s="281">
        <v>0</v>
      </c>
      <c r="BE48" s="278">
        <v>0</v>
      </c>
    </row>
    <row r="49" spans="2:57" ht="8.25" customHeight="1" thickBot="1">
      <c r="B49" s="97"/>
      <c r="C49" s="98"/>
      <c r="D49" s="99"/>
      <c r="E49" s="98"/>
      <c r="F49" s="100"/>
      <c r="G49" s="282"/>
      <c r="H49" s="283"/>
      <c r="I49" s="103"/>
      <c r="J49" s="100"/>
      <c r="K49" s="284"/>
      <c r="L49" s="283"/>
      <c r="M49" s="103"/>
      <c r="N49" s="105"/>
      <c r="O49" s="106"/>
      <c r="Q49" s="100"/>
      <c r="R49" s="284"/>
      <c r="S49" s="283"/>
      <c r="T49" s="103"/>
      <c r="U49" s="105"/>
      <c r="V49" s="106"/>
      <c r="X49" s="100"/>
      <c r="Y49" s="284"/>
      <c r="Z49" s="285"/>
      <c r="AA49" s="103"/>
      <c r="AB49" s="100"/>
      <c r="AC49" s="284"/>
      <c r="AD49" s="283"/>
      <c r="AE49" s="103"/>
      <c r="AF49" s="105"/>
      <c r="AG49" s="107"/>
      <c r="AI49" s="105"/>
      <c r="AJ49" s="107"/>
      <c r="AL49" s="100"/>
      <c r="AM49" s="284"/>
      <c r="AN49" s="283"/>
      <c r="AO49" s="103"/>
      <c r="AP49" s="105"/>
      <c r="AQ49" s="107"/>
      <c r="AS49" s="105"/>
      <c r="AT49" s="107"/>
      <c r="AY49" s="100"/>
      <c r="AZ49" s="284"/>
      <c r="BA49" s="283"/>
      <c r="BB49" s="103"/>
      <c r="BC49" s="100"/>
      <c r="BD49" s="284"/>
      <c r="BE49" s="283"/>
    </row>
    <row r="50" spans="2:57">
      <c r="B50" s="108" t="s">
        <v>65</v>
      </c>
      <c r="C50" s="109"/>
      <c r="D50" s="109"/>
      <c r="E50" s="109"/>
      <c r="F50" s="110"/>
      <c r="G50" s="286"/>
      <c r="H50" s="112">
        <f>SUM(H39:H46,H38)</f>
        <v>13.532575359999997</v>
      </c>
      <c r="I50" s="113"/>
      <c r="J50" s="114"/>
      <c r="K50" s="288"/>
      <c r="L50" s="112">
        <f>SUM(L39:L46,L38)</f>
        <v>9.0619879519999991</v>
      </c>
      <c r="M50" s="115"/>
      <c r="N50" s="116">
        <f t="shared" ref="N50" si="42">L50-H50</f>
        <v>-4.4705874079999983</v>
      </c>
      <c r="O50" s="117">
        <f t="shared" ref="O50" si="43">IF((H50)=0,"",(N50/H50))</f>
        <v>-0.33035747365681023</v>
      </c>
      <c r="Q50" s="114"/>
      <c r="R50" s="288"/>
      <c r="S50" s="112">
        <f>SUM(S39:S46,S38)</f>
        <v>8.1882693007208935</v>
      </c>
      <c r="T50" s="115"/>
      <c r="U50" s="116">
        <f>S50-L50</f>
        <v>-0.87371865127910553</v>
      </c>
      <c r="V50" s="117">
        <f>IF((L50)=0,"",(U50/L50))</f>
        <v>-9.6415781604109727E-2</v>
      </c>
      <c r="X50" s="114"/>
      <c r="Y50" s="288"/>
      <c r="Z50" s="116">
        <f>SUM(Z39:Z46,Z38)</f>
        <v>8.8277134502663674</v>
      </c>
      <c r="AA50" s="290"/>
      <c r="AB50" s="114"/>
      <c r="AC50" s="288"/>
      <c r="AD50" s="112">
        <f>SUM(AD39:AD46,AD38)</f>
        <v>8.1468330466691175</v>
      </c>
      <c r="AE50" s="115"/>
      <c r="AF50" s="116">
        <f>AD50-Z50</f>
        <v>-0.68088040359724999</v>
      </c>
      <c r="AG50" s="118">
        <f>IF((Z50)=0,"",(AF50/Z50))</f>
        <v>-7.7129871447821532E-2</v>
      </c>
      <c r="AI50" s="116">
        <f>AD50-BA50</f>
        <v>-0.36289127701144785</v>
      </c>
      <c r="AJ50" s="118">
        <f t="shared" ref="AJ50:AJ54" si="44">IF((AD50)=0,"",(AI50/AD50))</f>
        <v>-4.4543846048228294E-2</v>
      </c>
      <c r="AL50" s="114"/>
      <c r="AM50" s="288"/>
      <c r="AN50" s="112">
        <f>SUM(AN39:AN46,AN38)</f>
        <v>8.4410850466691176</v>
      </c>
      <c r="AO50" s="115"/>
      <c r="AP50" s="116">
        <f t="shared" ref="AP50:AP54" si="45">AN50-AD50</f>
        <v>0.29425200000000018</v>
      </c>
      <c r="AQ50" s="118">
        <f t="shared" ref="AQ50:AQ54" si="46">IF((AN50)=0,"",(AP50/AN50))</f>
        <v>3.4859499504286247E-2</v>
      </c>
      <c r="AS50" s="116">
        <f>AN50-BE50</f>
        <v>-0.22292327701144821</v>
      </c>
      <c r="AT50" s="118">
        <f>IF((AN50)=0,"",(AS50/AN50))</f>
        <v>-2.6409315363954841E-2</v>
      </c>
      <c r="AY50" s="114"/>
      <c r="AZ50" s="288"/>
      <c r="BA50" s="112">
        <v>8.5097243236805653</v>
      </c>
      <c r="BB50" s="115"/>
      <c r="BC50" s="114"/>
      <c r="BD50" s="288"/>
      <c r="BE50" s="112">
        <v>8.6640083236805658</v>
      </c>
    </row>
    <row r="51" spans="2:57">
      <c r="B51" s="119" t="s">
        <v>66</v>
      </c>
      <c r="C51" s="109"/>
      <c r="D51" s="109"/>
      <c r="E51" s="109"/>
      <c r="F51" s="120">
        <v>0.13</v>
      </c>
      <c r="G51" s="286"/>
      <c r="H51" s="122">
        <f>H50*F51</f>
        <v>1.7592347967999997</v>
      </c>
      <c r="I51" s="123"/>
      <c r="J51" s="124">
        <v>0.13</v>
      </c>
      <c r="K51" s="293"/>
      <c r="L51" s="125">
        <f>L50*J51</f>
        <v>1.17805843376</v>
      </c>
      <c r="M51" s="126"/>
      <c r="N51" s="127">
        <f t="shared" si="19"/>
        <v>-0.58117636303999975</v>
      </c>
      <c r="O51" s="128">
        <f t="shared" si="20"/>
        <v>-0.33035747365681017</v>
      </c>
      <c r="Q51" s="124">
        <v>0.13</v>
      </c>
      <c r="R51" s="293"/>
      <c r="S51" s="125">
        <f>S50*Q51</f>
        <v>1.0644750090937163</v>
      </c>
      <c r="T51" s="126"/>
      <c r="U51" s="127">
        <f>S51-L51</f>
        <v>-0.11358342466628368</v>
      </c>
      <c r="V51" s="128">
        <f>IF((L51)=0,"",(U51/L51))</f>
        <v>-9.6415781604109699E-2</v>
      </c>
      <c r="X51" s="124">
        <v>0.13</v>
      </c>
      <c r="Y51" s="293"/>
      <c r="Z51" s="127">
        <f>Z50*X51</f>
        <v>1.1476027485346278</v>
      </c>
      <c r="AA51" s="126"/>
      <c r="AB51" s="124">
        <v>0.13</v>
      </c>
      <c r="AC51" s="293"/>
      <c r="AD51" s="125">
        <f>AD50*AB51</f>
        <v>1.0590882960669854</v>
      </c>
      <c r="AE51" s="126"/>
      <c r="AF51" s="127">
        <f>AD51-Z51</f>
        <v>-8.8514452467642446E-2</v>
      </c>
      <c r="AG51" s="129">
        <f>IF((Z51)=0,"",(AF51/Z51))</f>
        <v>-7.7129871447821477E-2</v>
      </c>
      <c r="AI51" s="127">
        <f>AD51-BA51</f>
        <v>-4.7175866011488043E-2</v>
      </c>
      <c r="AJ51" s="129">
        <f t="shared" si="44"/>
        <v>-4.4543846048228121E-2</v>
      </c>
      <c r="AL51" s="124">
        <v>0.13</v>
      </c>
      <c r="AM51" s="293"/>
      <c r="AN51" s="125">
        <f>AN50*AL51</f>
        <v>1.0973410560669854</v>
      </c>
      <c r="AO51" s="126"/>
      <c r="AP51" s="127">
        <f t="shared" si="45"/>
        <v>3.8252759999999997E-2</v>
      </c>
      <c r="AQ51" s="129">
        <f t="shared" si="46"/>
        <v>3.4859499504286219E-2</v>
      </c>
      <c r="AS51" s="127">
        <f>AN51-BE51</f>
        <v>-2.8980026011488302E-2</v>
      </c>
      <c r="AT51" s="129">
        <f>IF((AN51)=0,"",(AS51/AN51))</f>
        <v>-2.6409315363954872E-2</v>
      </c>
      <c r="AY51" s="124">
        <v>0.13</v>
      </c>
      <c r="AZ51" s="293"/>
      <c r="BA51" s="125">
        <v>1.1062641620784734</v>
      </c>
      <c r="BB51" s="126"/>
      <c r="BC51" s="124">
        <v>0.13</v>
      </c>
      <c r="BD51" s="293"/>
      <c r="BE51" s="125">
        <v>1.1263210820784737</v>
      </c>
    </row>
    <row r="52" spans="2:57" ht="13.5" thickBot="1">
      <c r="B52" s="130" t="s">
        <v>67</v>
      </c>
      <c r="C52" s="109"/>
      <c r="D52" s="109"/>
      <c r="E52" s="109"/>
      <c r="F52" s="131"/>
      <c r="G52" s="286"/>
      <c r="H52" s="122">
        <f>H50+H51</f>
        <v>15.291810156799997</v>
      </c>
      <c r="I52" s="123"/>
      <c r="J52" s="123"/>
      <c r="K52" s="293"/>
      <c r="L52" s="125">
        <f>L50+L51</f>
        <v>10.240046385759999</v>
      </c>
      <c r="M52" s="126"/>
      <c r="N52" s="127">
        <f t="shared" si="19"/>
        <v>-5.0517637710399974</v>
      </c>
      <c r="O52" s="128">
        <f t="shared" si="20"/>
        <v>-0.33035747365681017</v>
      </c>
      <c r="Q52" s="123"/>
      <c r="R52" s="293"/>
      <c r="S52" s="125">
        <f>S50+S51</f>
        <v>9.2527443098146094</v>
      </c>
      <c r="T52" s="126"/>
      <c r="U52" s="127">
        <f>S52-L52</f>
        <v>-0.9873020759453901</v>
      </c>
      <c r="V52" s="128">
        <f>IF((L52)=0,"",(U52/L52))</f>
        <v>-9.641578160410981E-2</v>
      </c>
      <c r="X52" s="123"/>
      <c r="Y52" s="293"/>
      <c r="Z52" s="127">
        <f>Z50+Z51</f>
        <v>9.9753161988009946</v>
      </c>
      <c r="AA52" s="126"/>
      <c r="AB52" s="123"/>
      <c r="AC52" s="293"/>
      <c r="AD52" s="125">
        <f>AD50+AD51</f>
        <v>9.2059213427361026</v>
      </c>
      <c r="AE52" s="126"/>
      <c r="AF52" s="127">
        <f>AD52-Z52</f>
        <v>-0.769394856064892</v>
      </c>
      <c r="AG52" s="129">
        <f>IF((Z52)=0,"",(AF52/Z52))</f>
        <v>-7.7129871447821491E-2</v>
      </c>
      <c r="AI52" s="127">
        <f>AD52-BA52</f>
        <v>-0.41006714302293545</v>
      </c>
      <c r="AJ52" s="129">
        <f t="shared" si="44"/>
        <v>-4.4543846048228232E-2</v>
      </c>
      <c r="AL52" s="123"/>
      <c r="AM52" s="293"/>
      <c r="AN52" s="125">
        <f>AN50+AN51</f>
        <v>9.5384261027361035</v>
      </c>
      <c r="AO52" s="126"/>
      <c r="AP52" s="127">
        <f t="shared" si="45"/>
        <v>0.33250476000000084</v>
      </c>
      <c r="AQ52" s="129">
        <f t="shared" si="46"/>
        <v>3.4859499504286316E-2</v>
      </c>
      <c r="AS52" s="127">
        <f>AN52-BE52</f>
        <v>-0.25190330302293518</v>
      </c>
      <c r="AT52" s="129">
        <f>IF((AN52)=0,"",(AS52/AN52))</f>
        <v>-2.6409315363954706E-2</v>
      </c>
      <c r="AY52" s="123"/>
      <c r="AZ52" s="293"/>
      <c r="BA52" s="125">
        <v>9.6159884857590381</v>
      </c>
      <c r="BB52" s="126"/>
      <c r="BC52" s="123"/>
      <c r="BD52" s="293"/>
      <c r="BE52" s="125">
        <v>9.7903294057590387</v>
      </c>
    </row>
    <row r="53" spans="2:57" ht="15.75" hidden="1" customHeight="1">
      <c r="B53" s="379" t="s">
        <v>68</v>
      </c>
      <c r="C53" s="379"/>
      <c r="D53" s="379"/>
      <c r="E53" s="109"/>
      <c r="F53" s="131"/>
      <c r="G53" s="286"/>
      <c r="H53" s="132">
        <f>ROUND(-H52*10%,2)</f>
        <v>-1.53</v>
      </c>
      <c r="I53" s="123"/>
      <c r="J53" s="123"/>
      <c r="K53" s="293"/>
      <c r="L53" s="133">
        <f>ROUND(-L52*10%,2)</f>
        <v>-1.02</v>
      </c>
      <c r="M53" s="126"/>
      <c r="N53" s="134">
        <f t="shared" si="19"/>
        <v>0.51</v>
      </c>
      <c r="O53" s="135">
        <f t="shared" si="20"/>
        <v>-0.33333333333333331</v>
      </c>
      <c r="Q53" s="123"/>
      <c r="R53" s="293"/>
      <c r="S53" s="133"/>
      <c r="T53" s="126"/>
      <c r="U53" s="134">
        <f>S53-L53</f>
        <v>1.02</v>
      </c>
      <c r="V53" s="135">
        <f>IF((L53)=0,"",(U53/L53))</f>
        <v>-1</v>
      </c>
      <c r="X53" s="123"/>
      <c r="Y53" s="293"/>
      <c r="Z53" s="134"/>
      <c r="AA53" s="126"/>
      <c r="AB53" s="123"/>
      <c r="AC53" s="293"/>
      <c r="AD53" s="133"/>
      <c r="AE53" s="126"/>
      <c r="AF53" s="134">
        <f>AD53-Z53</f>
        <v>0</v>
      </c>
      <c r="AG53" s="136" t="str">
        <f>IF((Z53)=0,"",(AF53/Z53))</f>
        <v/>
      </c>
      <c r="AI53" s="134">
        <f>AD53-BA53</f>
        <v>0</v>
      </c>
      <c r="AJ53" s="136" t="str">
        <f t="shared" si="44"/>
        <v/>
      </c>
      <c r="AL53" s="123"/>
      <c r="AM53" s="293"/>
      <c r="AN53" s="133"/>
      <c r="AO53" s="126"/>
      <c r="AP53" s="134">
        <f t="shared" si="45"/>
        <v>0</v>
      </c>
      <c r="AQ53" s="136" t="str">
        <f t="shared" si="46"/>
        <v/>
      </c>
      <c r="AS53" s="134">
        <f>AN53-BE53</f>
        <v>0</v>
      </c>
      <c r="AT53" s="136" t="str">
        <f t="shared" ref="AT53:AT54" si="47">IF((AN53)=0,"",(AS53/AN53))</f>
        <v/>
      </c>
      <c r="AY53" s="123"/>
      <c r="AZ53" s="293"/>
      <c r="BA53" s="133"/>
      <c r="BB53" s="126"/>
      <c r="BC53" s="123"/>
      <c r="BD53" s="293"/>
      <c r="BE53" s="133"/>
    </row>
    <row r="54" spans="2:57" ht="13.5" hidden="1" customHeight="1" thickBot="1">
      <c r="B54" s="380" t="s">
        <v>69</v>
      </c>
      <c r="C54" s="380"/>
      <c r="D54" s="380"/>
      <c r="E54" s="137"/>
      <c r="F54" s="138"/>
      <c r="G54" s="300"/>
      <c r="H54" s="140">
        <f>H52+H53</f>
        <v>13.761810156799998</v>
      </c>
      <c r="I54" s="141"/>
      <c r="J54" s="141"/>
      <c r="K54" s="302"/>
      <c r="L54" s="142">
        <f>L52+L53</f>
        <v>9.2200463857599999</v>
      </c>
      <c r="M54" s="143"/>
      <c r="N54" s="144">
        <f t="shared" si="19"/>
        <v>-4.5417637710399976</v>
      </c>
      <c r="O54" s="145">
        <f t="shared" si="20"/>
        <v>-0.33002662580662162</v>
      </c>
      <c r="Q54" s="141"/>
      <c r="R54" s="302"/>
      <c r="S54" s="142">
        <f>S52+S53</f>
        <v>9.2527443098146094</v>
      </c>
      <c r="T54" s="143"/>
      <c r="U54" s="144">
        <f>S54-L54</f>
        <v>3.2697924054609473E-2</v>
      </c>
      <c r="V54" s="145">
        <f>IF((L54)=0,"",(U54/L54))</f>
        <v>3.546394745378953E-3</v>
      </c>
      <c r="X54" s="141"/>
      <c r="Y54" s="302"/>
      <c r="Z54" s="144">
        <f>Z52+Z53</f>
        <v>9.9753161988009946</v>
      </c>
      <c r="AA54" s="143"/>
      <c r="AB54" s="141"/>
      <c r="AC54" s="302"/>
      <c r="AD54" s="142">
        <f>AD52+AD53</f>
        <v>9.2059213427361026</v>
      </c>
      <c r="AE54" s="143"/>
      <c r="AF54" s="144">
        <f>AD54-Z54</f>
        <v>-0.769394856064892</v>
      </c>
      <c r="AG54" s="146">
        <f>IF((Z54)=0,"",(AF54/Z54))</f>
        <v>-7.7129871447821491E-2</v>
      </c>
      <c r="AI54" s="144">
        <f>AD54-BA54</f>
        <v>-0.41006714302293545</v>
      </c>
      <c r="AJ54" s="146">
        <f t="shared" si="44"/>
        <v>-4.4543846048228232E-2</v>
      </c>
      <c r="AL54" s="141"/>
      <c r="AM54" s="302"/>
      <c r="AN54" s="142">
        <f>AN52+AN53</f>
        <v>9.5384261027361035</v>
      </c>
      <c r="AO54" s="143"/>
      <c r="AP54" s="144">
        <f t="shared" si="45"/>
        <v>0.33250476000000084</v>
      </c>
      <c r="AQ54" s="146">
        <f t="shared" si="46"/>
        <v>3.4859499504286316E-2</v>
      </c>
      <c r="AS54" s="144">
        <f>AN54-BE54</f>
        <v>-0.25190330302293518</v>
      </c>
      <c r="AT54" s="146">
        <f t="shared" si="47"/>
        <v>-2.6409315363954706E-2</v>
      </c>
      <c r="AY54" s="141"/>
      <c r="AZ54" s="302"/>
      <c r="BA54" s="142">
        <v>9.6159884857590381</v>
      </c>
      <c r="BB54" s="143"/>
      <c r="BC54" s="141"/>
      <c r="BD54" s="302"/>
      <c r="BE54" s="142">
        <v>9.7903294057590387</v>
      </c>
    </row>
    <row r="55" spans="2:57" s="154" customFormat="1" ht="8.25" hidden="1" customHeight="1" thickBot="1">
      <c r="B55" s="147"/>
      <c r="C55" s="148"/>
      <c r="D55" s="149"/>
      <c r="E55" s="148"/>
      <c r="F55" s="100"/>
      <c r="G55" s="306"/>
      <c r="H55" s="283"/>
      <c r="I55" s="151"/>
      <c r="J55" s="100"/>
      <c r="K55" s="307"/>
      <c r="L55" s="283"/>
      <c r="M55" s="151"/>
      <c r="N55" s="153"/>
      <c r="O55" s="106"/>
      <c r="Q55" s="100"/>
      <c r="R55" s="307"/>
      <c r="S55" s="102"/>
      <c r="T55" s="151"/>
      <c r="U55" s="153"/>
      <c r="V55" s="106"/>
      <c r="X55" s="100"/>
      <c r="Y55" s="307"/>
      <c r="Z55" s="308"/>
      <c r="AA55" s="151"/>
      <c r="AB55" s="100"/>
      <c r="AC55" s="307"/>
      <c r="AD55" s="102"/>
      <c r="AE55" s="151"/>
      <c r="AF55" s="153"/>
      <c r="AG55" s="107"/>
      <c r="AI55" s="153"/>
      <c r="AJ55" s="107"/>
      <c r="AL55" s="100"/>
      <c r="AM55" s="307"/>
      <c r="AN55" s="102"/>
      <c r="AO55" s="151"/>
      <c r="AP55" s="153"/>
      <c r="AQ55" s="107"/>
      <c r="AS55" s="153"/>
      <c r="AT55" s="107"/>
      <c r="AY55" s="100"/>
      <c r="AZ55" s="307"/>
      <c r="BA55" s="102"/>
      <c r="BB55" s="151"/>
      <c r="BC55" s="100"/>
      <c r="BD55" s="307"/>
      <c r="BE55" s="102"/>
    </row>
    <row r="56" spans="2:57" s="154" customFormat="1" ht="13.5" hidden="1" thickBot="1">
      <c r="B56" s="155" t="s">
        <v>70</v>
      </c>
      <c r="C56" s="156"/>
      <c r="D56" s="156"/>
      <c r="E56" s="156"/>
      <c r="F56" s="157"/>
      <c r="G56" s="309"/>
      <c r="H56" s="310">
        <f>SUM(H47:H48,H38,H39:H43)</f>
        <v>12.851455359999997</v>
      </c>
      <c r="I56" s="160"/>
      <c r="J56" s="161"/>
      <c r="K56" s="311"/>
      <c r="L56" s="310">
        <f>SUM(L47:L48,L38,L39:L43)</f>
        <v>10.840303951999999</v>
      </c>
      <c r="M56" s="162"/>
      <c r="N56" s="163">
        <f t="shared" ref="N56:N60" si="48">L56-H56</f>
        <v>-2.0111514079999981</v>
      </c>
      <c r="O56" s="117">
        <f t="shared" ref="O56:O60" si="49">IF((H56)=0,"",(N56/H56))</f>
        <v>-0.15649211327922308</v>
      </c>
      <c r="Q56" s="161"/>
      <c r="R56" s="311"/>
      <c r="S56" s="159">
        <f>SUM(S47:S48,S38,S39:S43)</f>
        <v>11.399715300720892</v>
      </c>
      <c r="T56" s="162"/>
      <c r="U56" s="163">
        <f>S56-L56</f>
        <v>0.55941134872089293</v>
      </c>
      <c r="V56" s="117">
        <f>IF((L56)=0,"",(U56/L56))</f>
        <v>5.1604765991610728E-2</v>
      </c>
      <c r="X56" s="161"/>
      <c r="Y56" s="311"/>
      <c r="Z56" s="163">
        <f>SUM(Z47:Z48,Z38,Z39:Z43)</f>
        <v>11.459697450266367</v>
      </c>
      <c r="AA56" s="312"/>
      <c r="AB56" s="161"/>
      <c r="AC56" s="311"/>
      <c r="AD56" s="159">
        <f>SUM(AD47:AD48,AD38,AD39:AD43)</f>
        <v>11.196221046669118</v>
      </c>
      <c r="AE56" s="162"/>
      <c r="AF56" s="163">
        <f>AD56-Z56</f>
        <v>-0.26347640359724878</v>
      </c>
      <c r="AG56" s="118">
        <f>IF((Z56)=0,"",(AF56/Z56))</f>
        <v>-2.2991567163156177E-2</v>
      </c>
      <c r="AI56" s="163">
        <f>AG56-AC56</f>
        <v>-2.2991567163156177E-2</v>
      </c>
      <c r="AJ56" s="118" t="str">
        <f>IF((AC56)=0,"",(AI56/AC56))</f>
        <v/>
      </c>
      <c r="AL56" s="161"/>
      <c r="AM56" s="311"/>
      <c r="AN56" s="159">
        <f>SUM(AN47:AN48,AN38,AN39:AN43)</f>
        <v>11.490473046669118</v>
      </c>
      <c r="AO56" s="162"/>
      <c r="AP56" s="163" t="e">
        <f>AN56-AJ56</f>
        <v>#VALUE!</v>
      </c>
      <c r="AQ56" s="118" t="e">
        <f>IF((AJ56)=0,"",(AP56/AJ56))</f>
        <v>#VALUE!</v>
      </c>
      <c r="AS56" s="163">
        <f>AN56-AD56</f>
        <v>0.29425200000000018</v>
      </c>
      <c r="AT56" s="118">
        <f>IF((AD56)=0,"",(AS56/AD56))</f>
        <v>2.6281367505470991E-2</v>
      </c>
      <c r="AY56" s="161"/>
      <c r="AZ56" s="311"/>
      <c r="BA56" s="159">
        <v>11.721170323680566</v>
      </c>
      <c r="BB56" s="162"/>
      <c r="BC56" s="161"/>
      <c r="BD56" s="311"/>
      <c r="BE56" s="159">
        <v>11.875454323680566</v>
      </c>
    </row>
    <row r="57" spans="2:57" s="154" customFormat="1" ht="13.5" hidden="1" thickBot="1">
      <c r="B57" s="164" t="s">
        <v>66</v>
      </c>
      <c r="C57" s="156"/>
      <c r="D57" s="156"/>
      <c r="E57" s="156"/>
      <c r="F57" s="165">
        <v>0.13</v>
      </c>
      <c r="G57" s="309"/>
      <c r="H57" s="313">
        <f>H56*F57</f>
        <v>1.6706891967999997</v>
      </c>
      <c r="I57" s="167"/>
      <c r="J57" s="168">
        <v>0.13</v>
      </c>
      <c r="K57" s="314"/>
      <c r="L57" s="315">
        <f>L56*J57</f>
        <v>1.40923951376</v>
      </c>
      <c r="M57" s="171"/>
      <c r="N57" s="172">
        <f t="shared" si="48"/>
        <v>-0.26144968303999971</v>
      </c>
      <c r="O57" s="128">
        <f t="shared" si="49"/>
        <v>-0.15649211327922305</v>
      </c>
      <c r="Q57" s="168">
        <v>0.13</v>
      </c>
      <c r="R57" s="314"/>
      <c r="S57" s="170">
        <f>S56*Q57</f>
        <v>1.481962989093716</v>
      </c>
      <c r="T57" s="171"/>
      <c r="U57" s="172">
        <f>S57-L57</f>
        <v>7.2723475333716037E-2</v>
      </c>
      <c r="V57" s="128">
        <f>IF((L57)=0,"",(U57/L57))</f>
        <v>5.1604765991610693E-2</v>
      </c>
      <c r="X57" s="168">
        <v>0.13</v>
      </c>
      <c r="Y57" s="314"/>
      <c r="Z57" s="172">
        <f>Z56*X57</f>
        <v>1.4897606685346276</v>
      </c>
      <c r="AA57" s="171"/>
      <c r="AB57" s="168">
        <v>0.13</v>
      </c>
      <c r="AC57" s="314"/>
      <c r="AD57" s="170">
        <f>AD56*AB57</f>
        <v>1.4555087360669854</v>
      </c>
      <c r="AE57" s="171"/>
      <c r="AF57" s="172">
        <f>AD57-Z57</f>
        <v>-3.4251932467642243E-2</v>
      </c>
      <c r="AG57" s="129">
        <f>IF((Z57)=0,"",(AF57/Z57))</f>
        <v>-2.2991567163156115E-2</v>
      </c>
      <c r="AI57" s="172">
        <f>AG57-AC57</f>
        <v>-2.2991567163156115E-2</v>
      </c>
      <c r="AJ57" s="129" t="str">
        <f>IF((AC57)=0,"",(AI57/AC57))</f>
        <v/>
      </c>
      <c r="AL57" s="168">
        <v>0.13</v>
      </c>
      <c r="AM57" s="314"/>
      <c r="AN57" s="170">
        <f>AN56*AL57</f>
        <v>1.4937614960669854</v>
      </c>
      <c r="AO57" s="171"/>
      <c r="AP57" s="172" t="e">
        <f>AN57-AJ57</f>
        <v>#VALUE!</v>
      </c>
      <c r="AQ57" s="129" t="e">
        <f>IF((AJ57)=0,"",(AP57/AJ57))</f>
        <v>#VALUE!</v>
      </c>
      <c r="AS57" s="172">
        <f>AN57-AD57</f>
        <v>3.8252759999999997E-2</v>
      </c>
      <c r="AT57" s="129">
        <f>IF((AD57)=0,"",(AS57/AD57))</f>
        <v>2.6281367505470974E-2</v>
      </c>
      <c r="AY57" s="168">
        <v>0.13</v>
      </c>
      <c r="AZ57" s="314"/>
      <c r="BA57" s="170">
        <v>1.5237521420784736</v>
      </c>
      <c r="BB57" s="171"/>
      <c r="BC57" s="168">
        <v>0.13</v>
      </c>
      <c r="BD57" s="314"/>
      <c r="BE57" s="170">
        <v>1.5438090620784737</v>
      </c>
    </row>
    <row r="58" spans="2:57" s="154" customFormat="1" ht="13.5" hidden="1" thickBot="1">
      <c r="B58" s="173" t="s">
        <v>67</v>
      </c>
      <c r="C58" s="156"/>
      <c r="D58" s="156"/>
      <c r="E58" s="156"/>
      <c r="F58" s="174"/>
      <c r="G58" s="309"/>
      <c r="H58" s="313">
        <f>H56+H57</f>
        <v>14.522144556799997</v>
      </c>
      <c r="I58" s="167"/>
      <c r="J58" s="167"/>
      <c r="K58" s="314"/>
      <c r="L58" s="315">
        <f>L56+L57</f>
        <v>12.249543465759999</v>
      </c>
      <c r="M58" s="171"/>
      <c r="N58" s="172">
        <f t="shared" si="48"/>
        <v>-2.2726010910399985</v>
      </c>
      <c r="O58" s="128">
        <f t="shared" si="49"/>
        <v>-0.15649211327922311</v>
      </c>
      <c r="Q58" s="167"/>
      <c r="R58" s="314"/>
      <c r="S58" s="170">
        <f>S56+S57</f>
        <v>12.881678289814609</v>
      </c>
      <c r="T58" s="171"/>
      <c r="U58" s="172">
        <f>S58-L58</f>
        <v>0.63213482405461008</v>
      </c>
      <c r="V58" s="128">
        <f>IF((L58)=0,"",(U58/L58))</f>
        <v>5.1604765991610818E-2</v>
      </c>
      <c r="X58" s="167"/>
      <c r="Y58" s="314"/>
      <c r="Z58" s="172">
        <f>Z56+Z57</f>
        <v>12.949458118800994</v>
      </c>
      <c r="AA58" s="171"/>
      <c r="AB58" s="167"/>
      <c r="AC58" s="314"/>
      <c r="AD58" s="170">
        <f>AD56+AD57</f>
        <v>12.651729782736103</v>
      </c>
      <c r="AE58" s="171"/>
      <c r="AF58" s="172">
        <f>AD58-Z58</f>
        <v>-0.2977283360648908</v>
      </c>
      <c r="AG58" s="129">
        <f>IF((Z58)=0,"",(AF58/Z58))</f>
        <v>-2.2991567163156153E-2</v>
      </c>
      <c r="AI58" s="172">
        <f>AG58-AC58</f>
        <v>-2.2991567163156153E-2</v>
      </c>
      <c r="AJ58" s="129" t="str">
        <f>IF((AC58)=0,"",(AI58/AC58))</f>
        <v/>
      </c>
      <c r="AL58" s="167"/>
      <c r="AM58" s="314"/>
      <c r="AN58" s="170">
        <f>AN56+AN57</f>
        <v>12.984234542736104</v>
      </c>
      <c r="AO58" s="171"/>
      <c r="AP58" s="172" t="e">
        <f>AN58-AJ58</f>
        <v>#VALUE!</v>
      </c>
      <c r="AQ58" s="129" t="e">
        <f>IF((AJ58)=0,"",(AP58/AJ58))</f>
        <v>#VALUE!</v>
      </c>
      <c r="AS58" s="172">
        <f>AN58-AD58</f>
        <v>0.33250476000000084</v>
      </c>
      <c r="AT58" s="129">
        <f>IF((AD58)=0,"",(AS58/AD58))</f>
        <v>2.6281367505471043E-2</v>
      </c>
      <c r="AY58" s="167"/>
      <c r="AZ58" s="314"/>
      <c r="BA58" s="170">
        <v>13.244922465759039</v>
      </c>
      <c r="BB58" s="171"/>
      <c r="BC58" s="167"/>
      <c r="BD58" s="314"/>
      <c r="BE58" s="170">
        <v>13.41926338575904</v>
      </c>
    </row>
    <row r="59" spans="2:57" s="154" customFormat="1" ht="15.75" hidden="1" customHeight="1">
      <c r="B59" s="381" t="s">
        <v>68</v>
      </c>
      <c r="C59" s="381"/>
      <c r="D59" s="381"/>
      <c r="E59" s="156"/>
      <c r="F59" s="174"/>
      <c r="G59" s="309"/>
      <c r="H59" s="316">
        <f>ROUND(-H58*10%,2)</f>
        <v>-1.45</v>
      </c>
      <c r="I59" s="167"/>
      <c r="J59" s="167"/>
      <c r="K59" s="314"/>
      <c r="L59" s="317">
        <f>ROUND(-L58*10%,2)</f>
        <v>-1.22</v>
      </c>
      <c r="M59" s="171"/>
      <c r="N59" s="178">
        <f t="shared" si="48"/>
        <v>0.22999999999999998</v>
      </c>
      <c r="O59" s="135">
        <f t="shared" si="49"/>
        <v>-0.1586206896551724</v>
      </c>
      <c r="Q59" s="167"/>
      <c r="R59" s="314"/>
      <c r="S59" s="177">
        <f>ROUND(-S58*10%,2)</f>
        <v>-1.29</v>
      </c>
      <c r="T59" s="171"/>
      <c r="U59" s="178">
        <f>S59-L59</f>
        <v>-7.0000000000000062E-2</v>
      </c>
      <c r="V59" s="135">
        <f>IF((L59)=0,"",(U59/L59))</f>
        <v>5.7377049180327919E-2</v>
      </c>
      <c r="X59" s="167"/>
      <c r="Y59" s="314"/>
      <c r="Z59" s="178">
        <f>ROUND(-Z58*10%,2)</f>
        <v>-1.29</v>
      </c>
      <c r="AA59" s="171"/>
      <c r="AB59" s="167"/>
      <c r="AC59" s="314"/>
      <c r="AD59" s="177">
        <f>ROUND(-AD58*10%,2)</f>
        <v>-1.27</v>
      </c>
      <c r="AE59" s="171"/>
      <c r="AF59" s="178">
        <f>AD59-Z59</f>
        <v>2.0000000000000018E-2</v>
      </c>
      <c r="AG59" s="136">
        <f>IF((Z59)=0,"",(AF59/Z59))</f>
        <v>-1.5503875968992262E-2</v>
      </c>
      <c r="AI59" s="178">
        <f>AG59-AC59</f>
        <v>-1.5503875968992262E-2</v>
      </c>
      <c r="AJ59" s="136" t="str">
        <f>IF((AC59)=0,"",(AI59/AC59))</f>
        <v/>
      </c>
      <c r="AL59" s="167"/>
      <c r="AM59" s="314"/>
      <c r="AN59" s="177">
        <f>ROUND(-AN58*10%,2)</f>
        <v>-1.3</v>
      </c>
      <c r="AO59" s="171"/>
      <c r="AP59" s="178" t="e">
        <f>AN59-AJ59</f>
        <v>#VALUE!</v>
      </c>
      <c r="AQ59" s="136" t="e">
        <f>IF((AJ59)=0,"",(AP59/AJ59))</f>
        <v>#VALUE!</v>
      </c>
      <c r="AS59" s="178">
        <f>AN59-AD59</f>
        <v>-3.0000000000000027E-2</v>
      </c>
      <c r="AT59" s="136">
        <f>IF((AD59)=0,"",(AS59/AD59))</f>
        <v>2.3622047244094509E-2</v>
      </c>
      <c r="AY59" s="167"/>
      <c r="AZ59" s="314"/>
      <c r="BA59" s="177">
        <v>-1.32</v>
      </c>
      <c r="BB59" s="171"/>
      <c r="BC59" s="167"/>
      <c r="BD59" s="314"/>
      <c r="BE59" s="177">
        <v>-1.34</v>
      </c>
    </row>
    <row r="60" spans="2:57" s="154" customFormat="1" ht="13.5" hidden="1" customHeight="1" thickBot="1">
      <c r="B60" s="385" t="s">
        <v>71</v>
      </c>
      <c r="C60" s="385"/>
      <c r="D60" s="385"/>
      <c r="E60" s="179"/>
      <c r="F60" s="180"/>
      <c r="G60" s="318"/>
      <c r="H60" s="319">
        <f>SUM(H58:H59)</f>
        <v>13.072144556799998</v>
      </c>
      <c r="I60" s="183"/>
      <c r="J60" s="183"/>
      <c r="K60" s="320"/>
      <c r="L60" s="321">
        <f>SUM(L58:L59)</f>
        <v>11.029543465759998</v>
      </c>
      <c r="M60" s="185"/>
      <c r="N60" s="186">
        <f t="shared" si="48"/>
        <v>-2.0426010910399999</v>
      </c>
      <c r="O60" s="187">
        <f t="shared" si="49"/>
        <v>-0.15625600544460469</v>
      </c>
      <c r="Q60" s="183"/>
      <c r="R60" s="320"/>
      <c r="S60" s="184">
        <f>SUM(S58:S59)</f>
        <v>11.59167828981461</v>
      </c>
      <c r="T60" s="185"/>
      <c r="U60" s="186">
        <f>S60-L60</f>
        <v>0.56213482405461157</v>
      </c>
      <c r="V60" s="187">
        <f>IF((L60)=0,"",(U60/L60))</f>
        <v>5.0966282131232103E-2</v>
      </c>
      <c r="X60" s="183"/>
      <c r="Y60" s="320"/>
      <c r="Z60" s="186">
        <f>SUM(Z58:Z59)</f>
        <v>11.659458118800995</v>
      </c>
      <c r="AA60" s="185"/>
      <c r="AB60" s="183"/>
      <c r="AC60" s="320"/>
      <c r="AD60" s="184">
        <f>SUM(AD58:AD59)</f>
        <v>11.381729782736103</v>
      </c>
      <c r="AE60" s="185"/>
      <c r="AF60" s="186">
        <f>AD60-Z60</f>
        <v>-0.27772833606489122</v>
      </c>
      <c r="AG60" s="188">
        <f>IF((Z60)=0,"",(AF60/Z60))</f>
        <v>-2.3820003745890338E-2</v>
      </c>
      <c r="AI60" s="186">
        <f>AG60-AC60</f>
        <v>-2.3820003745890338E-2</v>
      </c>
      <c r="AJ60" s="188" t="str">
        <f>IF((AC60)=0,"",(AI60/AC60))</f>
        <v/>
      </c>
      <c r="AL60" s="183"/>
      <c r="AM60" s="320"/>
      <c r="AN60" s="184">
        <f>SUM(AN58:AN59)</f>
        <v>11.684234542736103</v>
      </c>
      <c r="AO60" s="185"/>
      <c r="AP60" s="186" t="e">
        <f>AN60-AJ60</f>
        <v>#VALUE!</v>
      </c>
      <c r="AQ60" s="188" t="e">
        <f>IF((AJ60)=0,"",(AP60/AJ60))</f>
        <v>#VALUE!</v>
      </c>
      <c r="AS60" s="186">
        <f>AN60-AD60</f>
        <v>0.30250475999999971</v>
      </c>
      <c r="AT60" s="188">
        <f>IF((AD60)=0,"",(AS60/AD60))</f>
        <v>2.6578100673136811E-2</v>
      </c>
      <c r="AY60" s="183"/>
      <c r="AZ60" s="320"/>
      <c r="BA60" s="184">
        <v>11.924922465759039</v>
      </c>
      <c r="BB60" s="185"/>
      <c r="BC60" s="183"/>
      <c r="BD60" s="320"/>
      <c r="BE60" s="184">
        <v>12.07926338575904</v>
      </c>
    </row>
    <row r="61" spans="2:57" s="154" customFormat="1" ht="8.25" customHeight="1" thickBot="1">
      <c r="B61" s="147"/>
      <c r="C61" s="148"/>
      <c r="D61" s="149"/>
      <c r="E61" s="148"/>
      <c r="F61" s="189"/>
      <c r="G61" s="322"/>
      <c r="H61" s="323"/>
      <c r="I61" s="192"/>
      <c r="J61" s="189"/>
      <c r="K61" s="306"/>
      <c r="L61" s="324"/>
      <c r="M61" s="151"/>
      <c r="N61" s="194"/>
      <c r="O61" s="106"/>
      <c r="Q61" s="189"/>
      <c r="R61" s="306"/>
      <c r="S61" s="193"/>
      <c r="T61" s="151"/>
      <c r="U61" s="194"/>
      <c r="V61" s="106"/>
      <c r="X61" s="189"/>
      <c r="Y61" s="306"/>
      <c r="Z61" s="325"/>
      <c r="AA61" s="151"/>
      <c r="AB61" s="189"/>
      <c r="AC61" s="306"/>
      <c r="AD61" s="193"/>
      <c r="AE61" s="151"/>
      <c r="AF61" s="194"/>
      <c r="AG61" s="107"/>
      <c r="AI61" s="194"/>
      <c r="AJ61" s="107"/>
      <c r="AL61" s="189"/>
      <c r="AM61" s="306"/>
      <c r="AN61" s="193"/>
      <c r="AO61" s="151"/>
      <c r="AP61" s="194"/>
      <c r="AQ61" s="107"/>
      <c r="AS61" s="194"/>
      <c r="AT61" s="107"/>
      <c r="AY61" s="189"/>
      <c r="AZ61" s="306"/>
      <c r="BA61" s="193"/>
      <c r="BB61" s="151"/>
      <c r="BC61" s="189"/>
      <c r="BD61" s="306"/>
      <c r="BE61" s="193"/>
    </row>
    <row r="62" spans="2:57" ht="10.5" customHeight="1">
      <c r="G62" s="248"/>
      <c r="H62" s="254"/>
      <c r="K62" s="248"/>
      <c r="S62" s="195"/>
      <c r="Z62" s="195"/>
      <c r="AD62" s="195"/>
      <c r="AG62" s="196"/>
      <c r="AJ62" s="196"/>
      <c r="AN62" s="195"/>
      <c r="AQ62" s="196"/>
      <c r="AT62" s="196"/>
      <c r="BA62" s="195"/>
      <c r="BE62" s="195"/>
    </row>
    <row r="63" spans="2:57">
      <c r="B63" s="25" t="s">
        <v>72</v>
      </c>
      <c r="F63" s="197">
        <v>4.2999999999999997E-2</v>
      </c>
      <c r="G63" s="248"/>
      <c r="H63" s="254"/>
      <c r="J63" s="197">
        <f>F63</f>
        <v>4.2999999999999997E-2</v>
      </c>
      <c r="K63" s="248"/>
      <c r="Q63" s="197">
        <v>4.8648832098523664E-2</v>
      </c>
      <c r="X63" s="197">
        <f>$Q63</f>
        <v>4.8648832098523664E-2</v>
      </c>
      <c r="AB63" s="197">
        <v>3.5900000000000001E-2</v>
      </c>
      <c r="AG63" s="196"/>
      <c r="AJ63" s="196"/>
      <c r="AL63" s="197">
        <f>AB63</f>
        <v>3.5900000000000001E-2</v>
      </c>
      <c r="AQ63" s="196"/>
      <c r="AT63" s="196"/>
      <c r="AY63" s="197">
        <v>4.8648832098523664E-2</v>
      </c>
      <c r="BC63" s="197">
        <v>4.8648832098523664E-2</v>
      </c>
    </row>
    <row r="64" spans="2:57" s="15" customFormat="1">
      <c r="B64" s="326"/>
      <c r="F64" s="203"/>
      <c r="G64" s="327"/>
      <c r="H64" s="328"/>
      <c r="J64" s="203"/>
      <c r="K64" s="327"/>
      <c r="L64" s="328"/>
      <c r="Q64" s="203"/>
      <c r="R64" s="327"/>
      <c r="X64" s="203"/>
      <c r="Y64" s="327"/>
      <c r="Z64" s="328"/>
      <c r="AB64" s="203"/>
      <c r="AC64" s="327"/>
      <c r="AD64" s="328"/>
      <c r="AG64" s="205"/>
      <c r="AJ64" s="205"/>
      <c r="AL64" s="203"/>
      <c r="AM64" s="327"/>
      <c r="AN64" s="328"/>
      <c r="AQ64" s="205"/>
      <c r="AT64" s="205"/>
      <c r="AY64" s="203"/>
      <c r="AZ64" s="327"/>
      <c r="BA64" s="328"/>
      <c r="BC64" s="203"/>
      <c r="BD64" s="327"/>
      <c r="BE64" s="328"/>
    </row>
    <row r="65" spans="1:57" s="15" customFormat="1">
      <c r="B65" s="202" t="s">
        <v>74</v>
      </c>
      <c r="F65" s="203"/>
      <c r="G65" s="327"/>
      <c r="H65" s="328"/>
      <c r="J65" s="203"/>
      <c r="K65" s="327"/>
      <c r="L65" s="328"/>
      <c r="Q65" s="203"/>
      <c r="R65" s="327"/>
      <c r="S65" s="328"/>
      <c r="X65" s="203"/>
      <c r="Y65" s="327"/>
      <c r="Z65" s="328"/>
      <c r="AB65" s="203"/>
      <c r="AC65" s="327"/>
      <c r="AD65" s="328"/>
      <c r="AG65" s="205"/>
      <c r="AJ65" s="205"/>
      <c r="AL65" s="203"/>
      <c r="AM65" s="327"/>
      <c r="AN65" s="328"/>
      <c r="AQ65" s="205"/>
      <c r="AT65" s="205"/>
      <c r="AY65" s="203"/>
      <c r="AZ65" s="327"/>
      <c r="BA65" s="328"/>
      <c r="BC65" s="203"/>
      <c r="BD65" s="327"/>
      <c r="BE65" s="328"/>
    </row>
    <row r="66" spans="1:57" s="35" customFormat="1">
      <c r="B66" s="35" t="s">
        <v>35</v>
      </c>
      <c r="D66" s="36" t="s">
        <v>36</v>
      </c>
      <c r="E66" s="37"/>
      <c r="F66" s="329">
        <f>F24</f>
        <v>1.17</v>
      </c>
      <c r="G66" s="330">
        <f>G24</f>
        <v>1</v>
      </c>
      <c r="H66" s="356">
        <f>G66*F66</f>
        <v>1.17</v>
      </c>
      <c r="J66" s="329">
        <f>J24</f>
        <v>1.17</v>
      </c>
      <c r="K66" s="330">
        <f>K24</f>
        <v>1</v>
      </c>
      <c r="L66" s="356">
        <f>K66*J66</f>
        <v>1.17</v>
      </c>
      <c r="N66" s="209">
        <f>L66-H66</f>
        <v>0</v>
      </c>
      <c r="O66" s="210">
        <f>IF((H66)=0,"",(N66/H66))</f>
        <v>0</v>
      </c>
      <c r="Q66" s="329">
        <f>Q24</f>
        <v>1.8290999999999999</v>
      </c>
      <c r="R66" s="330">
        <f>R24</f>
        <v>1</v>
      </c>
      <c r="S66" s="356">
        <f>R66*Q66</f>
        <v>1.8290999999999999</v>
      </c>
      <c r="U66" s="209">
        <f>S66-L66</f>
        <v>0.65910000000000002</v>
      </c>
      <c r="V66" s="210">
        <f>IF((L66)=0,"",(U66/L66))</f>
        <v>0.56333333333333335</v>
      </c>
      <c r="X66" s="329">
        <f>X24</f>
        <v>1.9211</v>
      </c>
      <c r="Y66" s="330">
        <f>Y24</f>
        <v>1</v>
      </c>
      <c r="Z66" s="356">
        <f>Y66*X66</f>
        <v>1.9211</v>
      </c>
      <c r="AB66" s="329">
        <f>AB24</f>
        <v>1.9901</v>
      </c>
      <c r="AC66" s="330">
        <f>AC24</f>
        <v>1</v>
      </c>
      <c r="AD66" s="356">
        <f>AC66*AB66</f>
        <v>1.9901</v>
      </c>
      <c r="AF66" s="209">
        <f>AD66-Z66</f>
        <v>6.899999999999995E-2</v>
      </c>
      <c r="AG66" s="212">
        <f>IF((Z66)=0,"",(AF66/Z66))</f>
        <v>3.5916922596429104E-2</v>
      </c>
      <c r="AI66" s="209">
        <f>AD66-BA66</f>
        <v>-5.6599999999999984E-2</v>
      </c>
      <c r="AJ66" s="212">
        <f t="shared" ref="AJ66:AJ68" si="50">IF((AD66)=0,"",(AI66/AD66))</f>
        <v>-2.8440781870257767E-2</v>
      </c>
      <c r="AL66" s="329">
        <f>AL24</f>
        <v>2.0712999999999999</v>
      </c>
      <c r="AM66" s="330">
        <f>AM24</f>
        <v>1</v>
      </c>
      <c r="AN66" s="356">
        <f>AM66*AL66</f>
        <v>2.0712999999999999</v>
      </c>
      <c r="AP66" s="209">
        <f t="shared" ref="AP66:AP67" si="51">AN66-AD66</f>
        <v>8.1199999999999939E-2</v>
      </c>
      <c r="AQ66" s="212">
        <f t="shared" ref="AQ66:AQ67" si="52">IF((AN66)=0,"",(AP66/AN66))</f>
        <v>3.9202433254477836E-2</v>
      </c>
      <c r="AS66" s="209">
        <f>AN66-BE66</f>
        <v>-4.6300000000000008E-2</v>
      </c>
      <c r="AT66" s="212">
        <f t="shared" ref="AT66:AT68" si="53">IF((AN66)=0,"",(AS66/AN66))</f>
        <v>-2.2353111572442432E-2</v>
      </c>
      <c r="AY66" s="329">
        <v>2.0467</v>
      </c>
      <c r="AZ66" s="330">
        <v>1</v>
      </c>
      <c r="BA66" s="356">
        <v>2.0467</v>
      </c>
      <c r="BC66" s="329">
        <v>2.1175999999999999</v>
      </c>
      <c r="BD66" s="330">
        <v>1</v>
      </c>
      <c r="BE66" s="356">
        <v>2.1175999999999999</v>
      </c>
    </row>
    <row r="67" spans="1:57" s="35" customFormat="1">
      <c r="B67" s="35" t="s">
        <v>40</v>
      </c>
      <c r="D67" s="36" t="s">
        <v>92</v>
      </c>
      <c r="E67" s="37"/>
      <c r="F67" s="213">
        <f>F26</f>
        <v>18.104199999999999</v>
      </c>
      <c r="G67" s="357">
        <f>$G$19</f>
        <v>0.19</v>
      </c>
      <c r="H67" s="358">
        <f t="shared" ref="H67" si="54">G67*F67</f>
        <v>3.4397979999999997</v>
      </c>
      <c r="J67" s="213">
        <f>J26</f>
        <v>18.104199999999999</v>
      </c>
      <c r="K67" s="357">
        <f>K$19</f>
        <v>0.12</v>
      </c>
      <c r="L67" s="358">
        <f t="shared" ref="L67" si="55">K67*J67</f>
        <v>2.1725039999999995</v>
      </c>
      <c r="N67" s="216">
        <f t="shared" ref="N67" si="56">L67-H67</f>
        <v>-1.2672940000000001</v>
      </c>
      <c r="O67" s="217">
        <f>IF((H67)=0,"",(N67/H67))</f>
        <v>-0.36842105263157904</v>
      </c>
      <c r="Q67" s="213">
        <f>Q26</f>
        <v>28.259</v>
      </c>
      <c r="R67" s="357">
        <f>R$19</f>
        <v>0.08</v>
      </c>
      <c r="S67" s="358">
        <f t="shared" ref="S67" si="57">R67*Q67</f>
        <v>2.2607200000000001</v>
      </c>
      <c r="U67" s="216">
        <f>S67-L67</f>
        <v>8.8216000000000516E-2</v>
      </c>
      <c r="V67" s="217">
        <f>IF((L67)=0,"",(U67/L67))</f>
        <v>4.0605678976885905E-2</v>
      </c>
      <c r="X67" s="213">
        <f>X26</f>
        <v>29.666399999999999</v>
      </c>
      <c r="Y67" s="357">
        <f>Y$19</f>
        <v>0.08</v>
      </c>
      <c r="Z67" s="358">
        <f t="shared" ref="Z67" si="58">Y67*X67</f>
        <v>2.3733119999999999</v>
      </c>
      <c r="AB67" s="213">
        <f>AB26</f>
        <v>30.749300000000002</v>
      </c>
      <c r="AC67" s="357">
        <f>AC$19</f>
        <v>0.08</v>
      </c>
      <c r="AD67" s="358">
        <f t="shared" ref="AD67" si="59">AC67*AB67</f>
        <v>2.4599440000000001</v>
      </c>
      <c r="AF67" s="216">
        <f>AD67-Z67</f>
        <v>8.6632000000000264E-2</v>
      </c>
      <c r="AG67" s="218">
        <f>IF((Z67)=0,"",(AF67/Z67))</f>
        <v>3.6502575304047789E-2</v>
      </c>
      <c r="AI67" s="216">
        <f>AD67-BA67</f>
        <v>-6.999999999999984E-2</v>
      </c>
      <c r="AJ67" s="218">
        <f t="shared" si="50"/>
        <v>-2.84559323301668E-2</v>
      </c>
      <c r="AL67" s="213">
        <f>AL26</f>
        <v>32.006300000000003</v>
      </c>
      <c r="AM67" s="357">
        <f>AM$19</f>
        <v>0.08</v>
      </c>
      <c r="AN67" s="358">
        <f t="shared" ref="AN67" si="60">AM67*AL67</f>
        <v>2.5605040000000003</v>
      </c>
      <c r="AP67" s="216">
        <f t="shared" si="51"/>
        <v>0.1005600000000002</v>
      </c>
      <c r="AQ67" s="218">
        <f t="shared" si="52"/>
        <v>3.9273518026138682E-2</v>
      </c>
      <c r="AS67" s="216">
        <f>AN67-BE67</f>
        <v>-5.282399999999976E-2</v>
      </c>
      <c r="AT67" s="218">
        <f t="shared" si="53"/>
        <v>-2.0630313407047893E-2</v>
      </c>
      <c r="AY67" s="213">
        <v>31.624300000000002</v>
      </c>
      <c r="AZ67" s="357">
        <v>0.08</v>
      </c>
      <c r="BA67" s="358">
        <v>2.529944</v>
      </c>
      <c r="BC67" s="213">
        <v>32.666600000000003</v>
      </c>
      <c r="BD67" s="357">
        <v>0.08</v>
      </c>
      <c r="BE67" s="358">
        <v>2.6133280000000001</v>
      </c>
    </row>
    <row r="68" spans="1:57" s="219" customFormat="1" ht="13.5" thickBot="1">
      <c r="B68" s="220" t="s">
        <v>75</v>
      </c>
      <c r="C68" s="221"/>
      <c r="D68" s="222"/>
      <c r="E68" s="221"/>
      <c r="F68" s="223"/>
      <c r="G68" s="224"/>
      <c r="H68" s="359">
        <f>SUM(H66:H67)</f>
        <v>4.6097979999999996</v>
      </c>
      <c r="I68" s="226"/>
      <c r="J68" s="223"/>
      <c r="K68" s="335"/>
      <c r="L68" s="359">
        <f>SUM(L66:L67)</f>
        <v>3.3425039999999995</v>
      </c>
      <c r="M68" s="226"/>
      <c r="N68" s="227">
        <f>L68-H68</f>
        <v>-1.2672940000000001</v>
      </c>
      <c r="O68" s="228">
        <f>IF((H68)=0,"",(N68/H68))</f>
        <v>-0.27491313068381745</v>
      </c>
      <c r="Q68" s="223"/>
      <c r="R68" s="335"/>
      <c r="S68" s="359">
        <f>SUM(S66:S67)</f>
        <v>4.0898199999999996</v>
      </c>
      <c r="T68" s="226"/>
      <c r="U68" s="227">
        <f>S68-L68</f>
        <v>0.74731600000000009</v>
      </c>
      <c r="V68" s="228">
        <f>IF((L68)=0,"",(U68/L68))</f>
        <v>0.22357968756357516</v>
      </c>
      <c r="X68" s="223"/>
      <c r="Y68" s="335"/>
      <c r="Z68" s="359">
        <f>SUM(Z66:Z67)</f>
        <v>4.2944119999999995</v>
      </c>
      <c r="AA68" s="226"/>
      <c r="AB68" s="223"/>
      <c r="AC68" s="335"/>
      <c r="AD68" s="359">
        <f>SUM(AD66:AD67)</f>
        <v>4.4500440000000001</v>
      </c>
      <c r="AE68" s="226"/>
      <c r="AF68" s="227">
        <f>AD68-Z68</f>
        <v>0.15563200000000066</v>
      </c>
      <c r="AG68" s="229">
        <f>IF((Z68)=0,"",(AF68/Z68))</f>
        <v>3.6240584275565708E-2</v>
      </c>
      <c r="AI68" s="227">
        <f>AD68-BA68</f>
        <v>-0.12659999999999982</v>
      </c>
      <c r="AJ68" s="229">
        <f t="shared" si="50"/>
        <v>-2.8449156907212562E-2</v>
      </c>
      <c r="AL68" s="223"/>
      <c r="AM68" s="335"/>
      <c r="AN68" s="359">
        <f>SUM(AN66:AN67)</f>
        <v>4.6318040000000007</v>
      </c>
      <c r="AO68" s="226"/>
      <c r="AP68" s="227">
        <f>AN68-AD68</f>
        <v>0.18176000000000059</v>
      </c>
      <c r="AQ68" s="229">
        <f>IF((AN68)=0,"",(AP68/AN68))</f>
        <v>3.9241729572322269E-2</v>
      </c>
      <c r="AS68" s="227">
        <f>AN68-BE68</f>
        <v>-9.9123999999999768E-2</v>
      </c>
      <c r="AT68" s="229">
        <f t="shared" si="53"/>
        <v>-2.1400732846208467E-2</v>
      </c>
      <c r="AY68" s="223"/>
      <c r="AZ68" s="335"/>
      <c r="BA68" s="359">
        <v>4.5766439999999999</v>
      </c>
      <c r="BB68" s="226"/>
      <c r="BC68" s="223"/>
      <c r="BD68" s="335"/>
      <c r="BE68" s="359">
        <v>4.7309280000000005</v>
      </c>
    </row>
    <row r="69" spans="1:57" s="219" customFormat="1" ht="13.5" thickTop="1">
      <c r="B69" s="220"/>
      <c r="C69" s="221"/>
      <c r="D69" s="222"/>
      <c r="E69" s="221"/>
      <c r="F69" s="223"/>
      <c r="G69" s="224"/>
      <c r="H69" s="342"/>
      <c r="I69" s="226"/>
      <c r="J69" s="223"/>
      <c r="K69" s="335"/>
      <c r="L69" s="342"/>
      <c r="M69" s="226"/>
      <c r="N69" s="343"/>
      <c r="O69" s="344"/>
      <c r="Q69" s="223"/>
      <c r="R69" s="335"/>
      <c r="S69" s="342"/>
      <c r="T69" s="226"/>
      <c r="U69" s="343"/>
      <c r="V69" s="344"/>
      <c r="X69" s="223"/>
      <c r="Y69" s="335"/>
      <c r="Z69" s="342"/>
      <c r="AA69" s="226"/>
      <c r="AB69" s="223"/>
      <c r="AC69" s="335"/>
      <c r="AD69" s="342"/>
      <c r="AE69" s="226"/>
      <c r="AF69" s="343"/>
      <c r="AG69" s="360"/>
      <c r="AI69" s="343"/>
      <c r="AJ69" s="344"/>
      <c r="AL69" s="223"/>
      <c r="AM69" s="335"/>
      <c r="AN69" s="342"/>
      <c r="AO69" s="226"/>
      <c r="AP69" s="343"/>
      <c r="AQ69" s="344"/>
      <c r="AS69" s="343"/>
      <c r="AT69" s="344"/>
      <c r="AY69" s="223"/>
      <c r="AZ69" s="335"/>
      <c r="BA69" s="342"/>
      <c r="BB69" s="226"/>
      <c r="BC69" s="223"/>
      <c r="BD69" s="335"/>
      <c r="BE69" s="342"/>
    </row>
    <row r="70" spans="1:57" ht="10.5" customHeight="1">
      <c r="K70" s="248"/>
      <c r="S70" s="254"/>
      <c r="AN70" s="254"/>
      <c r="BE70" s="254"/>
    </row>
    <row r="71" spans="1:57" ht="10.5" customHeight="1">
      <c r="A71" s="230" t="s">
        <v>76</v>
      </c>
    </row>
    <row r="72" spans="1:57" ht="10.5" customHeight="1"/>
    <row r="73" spans="1:57">
      <c r="A73" s="11" t="s">
        <v>77</v>
      </c>
    </row>
    <row r="74" spans="1:57">
      <c r="A74" s="11" t="s">
        <v>78</v>
      </c>
    </row>
    <row r="76" spans="1:57">
      <c r="A76" s="28" t="s">
        <v>79</v>
      </c>
    </row>
    <row r="77" spans="1:57">
      <c r="A77" s="28" t="s">
        <v>80</v>
      </c>
    </row>
    <row r="79" spans="1:57">
      <c r="A79" s="11" t="s">
        <v>81</v>
      </c>
    </row>
    <row r="80" spans="1:57">
      <c r="A80" s="11" t="s">
        <v>82</v>
      </c>
    </row>
    <row r="81" spans="1:56">
      <c r="A81" s="11" t="s">
        <v>83</v>
      </c>
    </row>
    <row r="82" spans="1:56">
      <c r="A82" s="11" t="s">
        <v>84</v>
      </c>
    </row>
    <row r="83" spans="1:56">
      <c r="A83" s="11" t="s">
        <v>85</v>
      </c>
    </row>
    <row r="85" spans="1:56">
      <c r="A85" s="231"/>
      <c r="B85" s="11" t="s">
        <v>86</v>
      </c>
    </row>
    <row r="89" spans="1:56">
      <c r="B89" s="28" t="s">
        <v>100</v>
      </c>
      <c r="D89" s="11" t="str">
        <f>F89&amp;"/"&amp;J89&amp;"/"&amp;Q89</f>
        <v>0.19/0.12/0.08</v>
      </c>
      <c r="F89" s="361">
        <f>ROUND(G19,2)</f>
        <v>0.19</v>
      </c>
      <c r="J89" s="361">
        <f>ROUND(K19,2)</f>
        <v>0.12</v>
      </c>
      <c r="Q89" s="361">
        <f>ROUND(R19,2)</f>
        <v>0.08</v>
      </c>
      <c r="X89" s="361">
        <f>ROUND(Y19,2)</f>
        <v>0.08</v>
      </c>
    </row>
    <row r="91" spans="1:56" s="362" customFormat="1">
      <c r="B91" s="363" t="s">
        <v>87</v>
      </c>
      <c r="F91" s="364">
        <f>G34</f>
        <v>3.0959999999999894</v>
      </c>
      <c r="G91" s="364"/>
      <c r="H91" s="364"/>
      <c r="I91" s="364"/>
      <c r="J91" s="364">
        <f>K34</f>
        <v>1.9521999999999977</v>
      </c>
      <c r="Q91" s="364">
        <f>R34</f>
        <v>1.4546000797458589</v>
      </c>
      <c r="X91" s="364">
        <f>Y34</f>
        <v>1.4546000797458589</v>
      </c>
      <c r="AB91" s="364">
        <f>AC34</f>
        <v>1.0734100000000026</v>
      </c>
      <c r="AL91" s="364">
        <f>AM34</f>
        <v>1.0734100000000026</v>
      </c>
      <c r="AY91" s="364">
        <f>AZ34</f>
        <v>1.4546000797458589</v>
      </c>
      <c r="BC91" s="364">
        <f>BD34</f>
        <v>1.4546000797458589</v>
      </c>
    </row>
    <row r="92" spans="1:56">
      <c r="B92" s="28"/>
      <c r="D92" s="11" t="str">
        <f>F92&amp;"/"&amp;J92&amp;"/"&amp;Q92</f>
        <v>3.1/2/1.5</v>
      </c>
      <c r="F92" s="234">
        <f>ROUND(F91,1)</f>
        <v>3.1</v>
      </c>
      <c r="J92" s="234">
        <f>ROUND(J91,1)</f>
        <v>2</v>
      </c>
      <c r="L92" s="11"/>
      <c r="Q92" s="234">
        <f>ROUND(Q91,1)</f>
        <v>1.5</v>
      </c>
      <c r="R92" s="11"/>
      <c r="Y92" s="11"/>
      <c r="AC92" s="11"/>
      <c r="AM92" s="11"/>
      <c r="AZ92" s="11"/>
      <c r="BD92" s="11"/>
    </row>
    <row r="93" spans="1:56">
      <c r="F93" s="236"/>
      <c r="J93" s="236"/>
      <c r="L93" s="11"/>
      <c r="R93" s="11"/>
      <c r="Y93" s="11"/>
      <c r="AC93" s="11"/>
      <c r="AM93" s="11"/>
      <c r="AZ93" s="11"/>
      <c r="BD93" s="11"/>
    </row>
    <row r="94" spans="1:56">
      <c r="L94" s="11"/>
      <c r="R94" s="11"/>
      <c r="Y94" s="11"/>
      <c r="AB94" s="248"/>
      <c r="AC94" s="11"/>
      <c r="AM94" s="11"/>
      <c r="AY94" s="248"/>
      <c r="AZ94" s="11"/>
      <c r="BD94" s="11"/>
    </row>
    <row r="95" spans="1:56">
      <c r="B95" s="11" t="s">
        <v>95</v>
      </c>
      <c r="D95" s="337" t="str">
        <f>ROUND(F95,0)&amp;"/"&amp;ROUND(J95,0)&amp;"/"&amp;ROUND(Q95,0)</f>
        <v>75/47/31</v>
      </c>
      <c r="F95" s="248">
        <f>G39</f>
        <v>75.095999999999989</v>
      </c>
      <c r="J95" s="248">
        <f>K39</f>
        <v>47.352199999999996</v>
      </c>
      <c r="Q95" s="248">
        <f>R39</f>
        <v>31.354600079745857</v>
      </c>
      <c r="X95" s="248">
        <f>Y39</f>
        <v>31.354600079745857</v>
      </c>
      <c r="AB95" s="248">
        <f>AC39</f>
        <v>30.973410000000001</v>
      </c>
      <c r="AL95" s="248">
        <f>AM39</f>
        <v>30.973410000000001</v>
      </c>
      <c r="AY95" s="248">
        <f>AZ39</f>
        <v>31.354600079745857</v>
      </c>
      <c r="BC95" s="248">
        <f>BD39</f>
        <v>31.354600079745857</v>
      </c>
    </row>
    <row r="97" spans="2:24">
      <c r="B97" s="64" t="s">
        <v>60</v>
      </c>
      <c r="D97" s="337" t="str">
        <f t="shared" ref="D97:D99" si="61">ROUND(F97,0)&amp;"/"&amp;ROUND(J97,0)&amp;"/"&amp;ROUND(Q97,0)</f>
        <v>46/29/19</v>
      </c>
      <c r="F97" s="248">
        <f>G44</f>
        <v>46.08</v>
      </c>
      <c r="J97" s="248">
        <f>K44</f>
        <v>29.056000000000001</v>
      </c>
      <c r="Q97" s="248">
        <f>R44</f>
        <v>19.135999999999999</v>
      </c>
      <c r="X97" s="248">
        <f>Y44</f>
        <v>19.135999999999999</v>
      </c>
    </row>
    <row r="98" spans="2:24">
      <c r="B98" s="64" t="s">
        <v>61</v>
      </c>
      <c r="D98" s="337" t="str">
        <f t="shared" si="61"/>
        <v>13/8/5</v>
      </c>
      <c r="F98" s="248">
        <f t="shared" ref="F98:F99" si="62">G45</f>
        <v>12.959999999999999</v>
      </c>
      <c r="J98" s="248">
        <f t="shared" ref="J98:J99" si="63">K45</f>
        <v>8.1719999999999988</v>
      </c>
      <c r="Q98" s="248">
        <f t="shared" ref="Q98:Q99" si="64">R45</f>
        <v>5.3819999999999997</v>
      </c>
      <c r="X98" s="248">
        <f t="shared" ref="X98:X99" si="65">Y45</f>
        <v>5.3819999999999997</v>
      </c>
    </row>
    <row r="99" spans="2:24">
      <c r="B99" s="64" t="s">
        <v>62</v>
      </c>
      <c r="D99" s="337" t="str">
        <f t="shared" si="61"/>
        <v>13/8/5</v>
      </c>
      <c r="F99" s="248">
        <f t="shared" si="62"/>
        <v>12.959999999999999</v>
      </c>
      <c r="J99" s="248">
        <f t="shared" si="63"/>
        <v>8.1719999999999988</v>
      </c>
      <c r="Q99" s="248">
        <f t="shared" si="64"/>
        <v>5.3819999999999997</v>
      </c>
      <c r="X99" s="248">
        <f t="shared" si="65"/>
        <v>5.3819999999999997</v>
      </c>
    </row>
    <row r="100" spans="2:24">
      <c r="F100" s="248"/>
    </row>
    <row r="101" spans="2:24">
      <c r="D101" s="337"/>
    </row>
  </sheetData>
  <sheetProtection selectLockedCells="1"/>
  <mergeCells count="32">
    <mergeCell ref="B53:D53"/>
    <mergeCell ref="B54:D54"/>
    <mergeCell ref="B59:D59"/>
    <mergeCell ref="B60:D60"/>
    <mergeCell ref="AI22:AI23"/>
    <mergeCell ref="AJ22:AJ23"/>
    <mergeCell ref="AP22:AP23"/>
    <mergeCell ref="AQ22:AQ23"/>
    <mergeCell ref="AS22:AS23"/>
    <mergeCell ref="AT22:AT23"/>
    <mergeCell ref="AS21:AT21"/>
    <mergeCell ref="AY21:BA21"/>
    <mergeCell ref="BC21:BE21"/>
    <mergeCell ref="D22:D23"/>
    <mergeCell ref="N22:N23"/>
    <mergeCell ref="O22:O23"/>
    <mergeCell ref="U22:U23"/>
    <mergeCell ref="V22:V23"/>
    <mergeCell ref="AF22:AF23"/>
    <mergeCell ref="AG22:AG23"/>
    <mergeCell ref="X21:Z21"/>
    <mergeCell ref="AB21:AD21"/>
    <mergeCell ref="AF21:AG21"/>
    <mergeCell ref="AI21:AJ21"/>
    <mergeCell ref="AL21:AN21"/>
    <mergeCell ref="AP21:AQ21"/>
    <mergeCell ref="U21:V21"/>
    <mergeCell ref="B11:O11"/>
    <mergeCell ref="F21:H21"/>
    <mergeCell ref="J21:L21"/>
    <mergeCell ref="N21:O21"/>
    <mergeCell ref="Q21:S21"/>
  </mergeCells>
  <dataValidations count="3">
    <dataValidation type="list" allowBlank="1" showInputMessage="1" showErrorMessage="1" prompt="Select Charge Unit - monthly, per kWh, per kW" sqref="D66:D67 D24:D27 D39:D49 D36:D37 D55 D61 D29:D34">
      <formula1>"Monthly, per kWh, per kW"</formula1>
    </dataValidation>
    <dataValidation type="list" allowBlank="1" showInputMessage="1" showErrorMessage="1" sqref="E61 E55 E66:E67 E24:E27 E39:E49 E36:E37 E29:E34">
      <formula1>#REF!</formula1>
    </dataValidation>
    <dataValidation type="list" allowBlank="1" showInputMessage="1" showErrorMessage="1" sqref="D16">
      <formula1>"TOU, non-TOU"</formula1>
    </dataValidation>
  </dataValidations>
  <pageMargins left="0.15748031496062992" right="0.15748031496062992" top="0.39370078740157483" bottom="0.39370078740157483" header="0.31496062992125984" footer="0.31496062992125984"/>
  <pageSetup paperSize="5" scale="79" orientation="landscape" r:id="rId1"/>
  <headerFooter alignWithMargins="0"/>
  <colBreaks count="1" manualBreakCount="1">
    <brk id="16" min="9" max="67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6">
    <pageSetUpPr fitToPage="1"/>
  </sheetPr>
  <dimension ref="A1:BE98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39" sqref="AL39"/>
    </sheetView>
  </sheetViews>
  <sheetFormatPr defaultColWidth="9.140625" defaultRowHeight="12.75"/>
  <cols>
    <col min="1" max="1" width="2.140625" style="11" customWidth="1"/>
    <col min="2" max="2" width="28.42578125" style="11" customWidth="1"/>
    <col min="3" max="3" width="1.28515625" style="11" customWidth="1"/>
    <col min="4" max="4" width="13" style="11" bestFit="1" customWidth="1"/>
    <col min="5" max="5" width="1.28515625" style="11" customWidth="1"/>
    <col min="6" max="6" width="10.7109375" style="11" hidden="1" customWidth="1"/>
    <col min="7" max="7" width="8.5703125" style="11" hidden="1" customWidth="1"/>
    <col min="8" max="8" width="8.7109375" style="11" hidden="1" customWidth="1"/>
    <col min="9" max="9" width="2.85546875" style="11" hidden="1" customWidth="1"/>
    <col min="10" max="10" width="10.7109375" style="11" hidden="1" customWidth="1"/>
    <col min="11" max="11" width="8.5703125" style="11" hidden="1" customWidth="1"/>
    <col min="12" max="12" width="9.7109375" style="11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9.7109375" style="11" hidden="1" customWidth="1"/>
    <col min="18" max="18" width="8.5703125" style="11" hidden="1" customWidth="1"/>
    <col min="19" max="19" width="11.85546875" style="11" hidden="1" customWidth="1"/>
    <col min="20" max="20" width="2.85546875" style="11" hidden="1" customWidth="1"/>
    <col min="21" max="21" width="9" style="11" hidden="1" customWidth="1"/>
    <col min="22" max="22" width="9.7109375" style="11" hidden="1" customWidth="1"/>
    <col min="23" max="23" width="3.85546875" style="11" hidden="1" customWidth="1"/>
    <col min="24" max="24" width="9.5703125" style="11" bestFit="1" customWidth="1"/>
    <col min="25" max="25" width="7.42578125" style="11" bestFit="1" customWidth="1"/>
    <col min="26" max="26" width="8.7109375" style="11" bestFit="1" customWidth="1"/>
    <col min="27" max="27" width="2.85546875" style="11" customWidth="1"/>
    <col min="28" max="28" width="9.5703125" style="11" bestFit="1" customWidth="1"/>
    <col min="29" max="29" width="7.42578125" style="11" bestFit="1" customWidth="1"/>
    <col min="30" max="30" width="8.7109375" style="11" bestFit="1" customWidth="1"/>
    <col min="31" max="31" width="2.5703125" style="11" customWidth="1"/>
    <col min="32" max="32" width="9.5703125" style="11" bestFit="1" customWidth="1"/>
    <col min="33" max="33" width="10" style="11" bestFit="1" customWidth="1"/>
    <col min="34" max="34" width="2.28515625" style="11" customWidth="1"/>
    <col min="35" max="35" width="10" style="11" customWidth="1"/>
    <col min="36" max="36" width="10" style="11" bestFit="1" customWidth="1"/>
    <col min="37" max="37" width="2.28515625" style="11" customWidth="1"/>
    <col min="38" max="38" width="9.5703125" style="11" bestFit="1" customWidth="1"/>
    <col min="39" max="39" width="7.42578125" style="11" bestFit="1" customWidth="1"/>
    <col min="40" max="40" width="8.7109375" style="11" bestFit="1" customWidth="1"/>
    <col min="41" max="41" width="2.85546875" style="11" customWidth="1"/>
    <col min="42" max="42" width="7.7109375" style="11" customWidth="1"/>
    <col min="43" max="43" width="10" style="11" bestFit="1" customWidth="1"/>
    <col min="44" max="44" width="2.28515625" style="11" customWidth="1"/>
    <col min="45" max="45" width="10.28515625" style="11" customWidth="1"/>
    <col min="46" max="46" width="10" style="11" bestFit="1" customWidth="1"/>
    <col min="47" max="47" width="2.28515625" style="11" customWidth="1"/>
    <col min="48" max="49" width="9.140625" style="11"/>
    <col min="50" max="50" width="9.5703125" style="11" bestFit="1" customWidth="1"/>
    <col min="51" max="51" width="7.42578125" style="11" bestFit="1" customWidth="1"/>
    <col min="52" max="52" width="8.7109375" style="11" bestFit="1" customWidth="1"/>
    <col min="53" max="53" width="2.85546875" style="11" customWidth="1"/>
    <col min="54" max="54" width="9.5703125" style="11" bestFit="1" customWidth="1"/>
    <col min="55" max="55" width="7.42578125" style="11" bestFit="1" customWidth="1"/>
    <col min="56" max="56" width="8.7109375" style="11" bestFit="1" customWidth="1"/>
    <col min="57" max="16384" width="9.140625" style="11"/>
  </cols>
  <sheetData>
    <row r="1" spans="1:57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P1"/>
      <c r="Q1" s="4"/>
      <c r="R1" s="4"/>
    </row>
    <row r="2" spans="1:57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P2"/>
      <c r="Q2" s="6"/>
      <c r="R2" s="6"/>
    </row>
    <row r="3" spans="1:57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P3"/>
    </row>
    <row r="4" spans="1:57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P4"/>
      <c r="Q4" s="8"/>
      <c r="R4" s="8"/>
    </row>
    <row r="5" spans="1:57" s="5" customFormat="1" ht="15" customHeight="1">
      <c r="B5" s="2" t="s">
        <v>4</v>
      </c>
      <c r="C5" s="3"/>
      <c r="D5" s="9"/>
      <c r="E5" s="10"/>
      <c r="P5"/>
    </row>
    <row r="6" spans="1:57" s="5" customFormat="1" ht="9" customHeight="1">
      <c r="B6" s="2"/>
      <c r="C6" s="3"/>
      <c r="D6" s="3"/>
      <c r="P6"/>
    </row>
    <row r="7" spans="1:57" s="5" customFormat="1">
      <c r="B7" s="2" t="s">
        <v>5</v>
      </c>
      <c r="C7" s="3"/>
      <c r="D7" s="9"/>
      <c r="P7"/>
    </row>
    <row r="8" spans="1:57" s="5" customFormat="1" ht="15" customHeight="1">
      <c r="C8" s="3"/>
      <c r="N8" s="11"/>
      <c r="O8"/>
      <c r="P8"/>
    </row>
    <row r="9" spans="1:57" ht="7.5" customHeight="1">
      <c r="L9"/>
      <c r="M9"/>
      <c r="N9"/>
      <c r="O9"/>
      <c r="P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  <c r="Q10" s="13"/>
      <c r="AG10" s="13"/>
      <c r="AJ10" s="13"/>
    </row>
    <row r="11" spans="1:57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7" ht="7.5" hidden="1" customHeight="1">
      <c r="L12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7" ht="7.5" customHeight="1">
      <c r="L13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7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7" ht="15.75">
      <c r="B15" s="365" t="s">
        <v>101</v>
      </c>
      <c r="C15" s="18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R15" s="20"/>
      <c r="S15" s="20"/>
      <c r="T15" s="20"/>
      <c r="U15" s="20"/>
      <c r="V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0"/>
      <c r="AJ15" s="20"/>
      <c r="AL15" s="20"/>
      <c r="AM15" s="20"/>
      <c r="AN15" s="20"/>
      <c r="AO15" s="20"/>
      <c r="AP15" s="20"/>
      <c r="AQ15" s="20"/>
      <c r="AS15" s="20"/>
      <c r="AT15" s="20"/>
      <c r="AX15" s="20"/>
      <c r="AY15" s="20"/>
      <c r="AZ15" s="20"/>
      <c r="BA15" s="20"/>
      <c r="BB15" s="20"/>
      <c r="BC15" s="20"/>
      <c r="BD15" s="20"/>
    </row>
    <row r="16" spans="1:57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  <c r="AL16" s="20"/>
      <c r="AM16" s="20"/>
      <c r="AN16" s="20"/>
      <c r="AO16" s="20"/>
      <c r="AP16" s="20"/>
      <c r="AQ16" s="20"/>
      <c r="AS16" s="20"/>
      <c r="AT16" s="20"/>
      <c r="AX16" s="20"/>
      <c r="AY16" s="20"/>
      <c r="AZ16" s="20"/>
      <c r="BA16" s="20"/>
      <c r="BB16" s="20"/>
      <c r="BC16" s="20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20"/>
      <c r="R17" s="20"/>
      <c r="S17" s="20"/>
      <c r="T17" s="20"/>
      <c r="U17" s="20"/>
      <c r="V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0"/>
      <c r="AJ17" s="20"/>
      <c r="AL17" s="20"/>
      <c r="AM17" s="20"/>
      <c r="AN17" s="20"/>
      <c r="AO17" s="20"/>
      <c r="AP17" s="20"/>
      <c r="AQ17" s="20"/>
      <c r="AS17" s="20"/>
      <c r="AT17" s="20"/>
      <c r="AX17" s="20"/>
      <c r="AY17" s="20"/>
      <c r="AZ17" s="20"/>
      <c r="BA17" s="20"/>
      <c r="BB17" s="20"/>
      <c r="BC17" s="20"/>
      <c r="BD17" s="20"/>
    </row>
    <row r="18" spans="2:56">
      <c r="D18" s="22" t="s">
        <v>12</v>
      </c>
      <c r="E18" s="25"/>
    </row>
    <row r="19" spans="2:56">
      <c r="B19" s="22" t="s">
        <v>13</v>
      </c>
      <c r="D19" s="26">
        <v>750</v>
      </c>
    </row>
    <row r="20" spans="2:56">
      <c r="D20" s="27"/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31" t="s">
        <v>31</v>
      </c>
      <c r="N21" s="375" t="s">
        <v>32</v>
      </c>
      <c r="O21" s="377" t="s">
        <v>33</v>
      </c>
      <c r="Q21" s="30" t="s">
        <v>29</v>
      </c>
      <c r="R21" s="32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32" t="s">
        <v>30</v>
      </c>
      <c r="Z21" s="31" t="s">
        <v>31</v>
      </c>
      <c r="AB21" s="30" t="s">
        <v>29</v>
      </c>
      <c r="AC21" s="32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32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32" t="s">
        <v>30</v>
      </c>
      <c r="AZ21" s="31" t="s">
        <v>31</v>
      </c>
      <c r="BB21" s="30" t="s">
        <v>29</v>
      </c>
      <c r="BC21" s="32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34"/>
      <c r="L22" s="34" t="s">
        <v>34</v>
      </c>
      <c r="N22" s="376"/>
      <c r="O22" s="378"/>
      <c r="Q22" s="33" t="s">
        <v>34</v>
      </c>
      <c r="R22" s="34"/>
      <c r="S22" s="34" t="s">
        <v>34</v>
      </c>
      <c r="U22" s="376"/>
      <c r="V22" s="378"/>
      <c r="X22" s="33" t="s">
        <v>34</v>
      </c>
      <c r="Y22" s="34"/>
      <c r="Z22" s="34" t="s">
        <v>34</v>
      </c>
      <c r="AB22" s="33" t="s">
        <v>34</v>
      </c>
      <c r="AC22" s="34"/>
      <c r="AD22" s="34" t="s">
        <v>34</v>
      </c>
      <c r="AF22" s="376"/>
      <c r="AG22" s="378"/>
      <c r="AI22" s="376"/>
      <c r="AJ22" s="378"/>
      <c r="AL22" s="33" t="s">
        <v>34</v>
      </c>
      <c r="AM22" s="34"/>
      <c r="AN22" s="34" t="s">
        <v>34</v>
      </c>
      <c r="AP22" s="376"/>
      <c r="AQ22" s="378"/>
      <c r="AS22" s="376"/>
      <c r="AT22" s="378"/>
      <c r="AX22" s="33" t="s">
        <v>34</v>
      </c>
      <c r="AY22" s="34"/>
      <c r="AZ22" s="34" t="s">
        <v>34</v>
      </c>
      <c r="BB22" s="33" t="s">
        <v>34</v>
      </c>
      <c r="BC22" s="34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38">
        <v>3.34</v>
      </c>
      <c r="G23" s="39">
        <v>1</v>
      </c>
      <c r="H23" s="40">
        <f>G23*F23</f>
        <v>3.34</v>
      </c>
      <c r="J23" s="38">
        <f>F23</f>
        <v>3.34</v>
      </c>
      <c r="K23" s="41">
        <v>1</v>
      </c>
      <c r="L23" s="40">
        <f>K23*J23</f>
        <v>3.34</v>
      </c>
      <c r="N23" s="42">
        <f>L23-H23</f>
        <v>0</v>
      </c>
      <c r="O23" s="43">
        <f>IF((H23)=0,"",(N23/H23))</f>
        <v>0</v>
      </c>
      <c r="Q23" s="38">
        <v>4.3574999999999999</v>
      </c>
      <c r="R23" s="41">
        <v>1</v>
      </c>
      <c r="S23" s="40">
        <f>R23*Q23</f>
        <v>4.3574999999999999</v>
      </c>
      <c r="U23" s="42">
        <f>S23-L23</f>
        <v>1.0175000000000001</v>
      </c>
      <c r="V23" s="43">
        <f t="shared" ref="V23:V48" si="0">IF((L23)=0,"",(U23/L23))</f>
        <v>0.30464071856287428</v>
      </c>
      <c r="X23" s="44">
        <v>4.4526000000000003</v>
      </c>
      <c r="Y23" s="41">
        <v>1</v>
      </c>
      <c r="Z23" s="40">
        <f>Y23*X23</f>
        <v>4.4526000000000003</v>
      </c>
      <c r="AB23" s="44">
        <v>4.6124000000000001</v>
      </c>
      <c r="AC23" s="41">
        <v>1</v>
      </c>
      <c r="AD23" s="40">
        <f>AC23*AB23</f>
        <v>4.6124000000000001</v>
      </c>
      <c r="AF23" s="42">
        <f>AD23-Z23</f>
        <v>0.15979999999999972</v>
      </c>
      <c r="AG23" s="45">
        <f>IF((Z23)=0,"",(AF23/Z23))</f>
        <v>3.5889143421820896E-2</v>
      </c>
      <c r="AI23" s="42">
        <f>AD23-AZ23</f>
        <v>-0.15859999999999985</v>
      </c>
      <c r="AJ23" s="45">
        <f>IF((AD23)=0,"",(AI23/AD23))</f>
        <v>-3.4385569334836497E-2</v>
      </c>
      <c r="AL23" s="44">
        <v>4.7984999999999998</v>
      </c>
      <c r="AM23" s="41">
        <v>1</v>
      </c>
      <c r="AN23" s="40">
        <f>AM23*AL23</f>
        <v>4.7984999999999998</v>
      </c>
      <c r="AP23" s="42">
        <f>AN23-AD23</f>
        <v>0.18609999999999971</v>
      </c>
      <c r="AQ23" s="45">
        <f t="shared" ref="AQ23:AQ48" si="1">IF((AD23)=0,"",(AP23/AD23))</f>
        <v>4.0347758216980251E-2</v>
      </c>
      <c r="AS23" s="42">
        <f>AN23-BD23</f>
        <v>-0.12870000000000026</v>
      </c>
      <c r="AT23" s="45">
        <f>IF((AN23)=0,"",(AS23/AN23))</f>
        <v>-2.6820881525476768E-2</v>
      </c>
      <c r="AX23" s="44">
        <v>4.7709999999999999</v>
      </c>
      <c r="AY23" s="41">
        <v>1</v>
      </c>
      <c r="AZ23" s="40">
        <v>4.7709999999999999</v>
      </c>
      <c r="BB23" s="44">
        <v>4.9272</v>
      </c>
      <c r="BC23" s="41">
        <v>1</v>
      </c>
      <c r="BD23" s="40">
        <v>4.9272</v>
      </c>
    </row>
    <row r="24" spans="2:56" s="35" customFormat="1" hidden="1">
      <c r="B24" s="46"/>
      <c r="D24" s="36" t="s">
        <v>39</v>
      </c>
      <c r="E24" s="37"/>
      <c r="F24" s="38"/>
      <c r="G24" s="39">
        <f>G25</f>
        <v>750</v>
      </c>
      <c r="H24" s="40">
        <f t="shared" ref="H24:H25" si="2">G24*F24</f>
        <v>0</v>
      </c>
      <c r="J24" s="38"/>
      <c r="K24" s="39">
        <f>K25</f>
        <v>750</v>
      </c>
      <c r="L24" s="40">
        <f t="shared" ref="L24:L26" si="3">K24*J24</f>
        <v>0</v>
      </c>
      <c r="N24" s="42"/>
      <c r="O24" s="43"/>
      <c r="Q24" s="38"/>
      <c r="R24" s="39">
        <f>R25</f>
        <v>750</v>
      </c>
      <c r="S24" s="40">
        <f t="shared" ref="S24:S26" si="4">R24*Q24</f>
        <v>0</v>
      </c>
      <c r="U24" s="42"/>
      <c r="V24" s="43"/>
      <c r="X24" s="38"/>
      <c r="Y24" s="39">
        <f>Y25</f>
        <v>750</v>
      </c>
      <c r="Z24" s="40">
        <f t="shared" ref="Z24:Z26" si="5">Y24*X24</f>
        <v>0</v>
      </c>
      <c r="AB24" s="38"/>
      <c r="AC24" s="39">
        <f>AC25</f>
        <v>750</v>
      </c>
      <c r="AD24" s="40">
        <f t="shared" ref="AD24:AD26" si="6">AC24*AB24</f>
        <v>0</v>
      </c>
      <c r="AF24" s="42"/>
      <c r="AG24" s="45"/>
      <c r="AI24" s="42"/>
      <c r="AJ24" s="45"/>
      <c r="AL24" s="38"/>
      <c r="AM24" s="39">
        <f>AM25</f>
        <v>750</v>
      </c>
      <c r="AN24" s="40">
        <f t="shared" ref="AN24:AN26" si="7">AM24*AL24</f>
        <v>0</v>
      </c>
      <c r="AP24" s="42"/>
      <c r="AQ24" s="45"/>
      <c r="AS24" s="42"/>
      <c r="AT24" s="45"/>
      <c r="AX24" s="38"/>
      <c r="AY24" s="39">
        <v>750</v>
      </c>
      <c r="AZ24" s="40">
        <v>0</v>
      </c>
      <c r="BB24" s="38"/>
      <c r="BC24" s="39">
        <v>750</v>
      </c>
      <c r="BD24" s="40">
        <v>0</v>
      </c>
    </row>
    <row r="25" spans="2:56" s="35" customFormat="1">
      <c r="B25" s="35" t="s">
        <v>40</v>
      </c>
      <c r="D25" s="36" t="s">
        <v>39</v>
      </c>
      <c r="E25" s="37"/>
      <c r="F25" s="38">
        <v>1.3599999999999999E-2</v>
      </c>
      <c r="G25" s="39">
        <f>$D$19</f>
        <v>750</v>
      </c>
      <c r="H25" s="40">
        <f t="shared" si="2"/>
        <v>10.199999999999999</v>
      </c>
      <c r="J25" s="38">
        <f>F25</f>
        <v>1.3599999999999999E-2</v>
      </c>
      <c r="K25" s="39">
        <f>$G25</f>
        <v>750</v>
      </c>
      <c r="L25" s="40">
        <f t="shared" si="3"/>
        <v>10.199999999999999</v>
      </c>
      <c r="N25" s="42">
        <f t="shared" ref="N25:N27" si="8">L25-H25</f>
        <v>0</v>
      </c>
      <c r="O25" s="43">
        <f t="shared" ref="O25:O27" si="9">IF((H25)=0,"",(N25/H25))</f>
        <v>0</v>
      </c>
      <c r="Q25" s="38">
        <v>1.78E-2</v>
      </c>
      <c r="R25" s="39">
        <f>$G25</f>
        <v>750</v>
      </c>
      <c r="S25" s="40">
        <f t="shared" si="4"/>
        <v>13.35</v>
      </c>
      <c r="U25" s="42">
        <f t="shared" ref="U25:U48" si="10">S25-L25</f>
        <v>3.1500000000000004</v>
      </c>
      <c r="V25" s="43">
        <f t="shared" si="0"/>
        <v>0.30882352941176477</v>
      </c>
      <c r="X25" s="38">
        <v>1.8200000000000001E-2</v>
      </c>
      <c r="Y25" s="39">
        <f>$G25</f>
        <v>750</v>
      </c>
      <c r="Z25" s="40">
        <f t="shared" si="5"/>
        <v>13.65</v>
      </c>
      <c r="AB25" s="38">
        <v>1.89E-2</v>
      </c>
      <c r="AC25" s="39">
        <f>$G25</f>
        <v>750</v>
      </c>
      <c r="AD25" s="40">
        <f t="shared" si="6"/>
        <v>14.175000000000001</v>
      </c>
      <c r="AF25" s="42">
        <f t="shared" ref="AF25:AF48" si="11">AD25-Z25</f>
        <v>0.52500000000000036</v>
      </c>
      <c r="AG25" s="45">
        <f t="shared" ref="AG25:AG48" si="12">IF((Z25)=0,"",(AF25/Z25))</f>
        <v>3.8461538461538484E-2</v>
      </c>
      <c r="AI25" s="42">
        <f t="shared" ref="AI25:AI48" si="13">AD25-AZ25</f>
        <v>-0.44999999999999929</v>
      </c>
      <c r="AJ25" s="45">
        <f t="shared" ref="AJ25:AJ48" si="14">IF((AD25)=0,"",(AI25/AD25))</f>
        <v>-3.1746031746031696E-2</v>
      </c>
      <c r="AL25" s="38">
        <v>1.9699999999999999E-2</v>
      </c>
      <c r="AM25" s="39">
        <f>$G25</f>
        <v>750</v>
      </c>
      <c r="AN25" s="40">
        <f t="shared" si="7"/>
        <v>14.774999999999999</v>
      </c>
      <c r="AP25" s="42">
        <f t="shared" ref="AP25:AP48" si="15">AN25-AD25</f>
        <v>0.59999999999999787</v>
      </c>
      <c r="AQ25" s="45">
        <f t="shared" si="1"/>
        <v>4.2328042328042173E-2</v>
      </c>
      <c r="AS25" s="42">
        <f t="shared" ref="AS25:AS48" si="16">AN25-BD25</f>
        <v>-0.30000000000000071</v>
      </c>
      <c r="AT25" s="45">
        <f t="shared" ref="AT25:AT48" si="17">IF((AN25)=0,"",(AS25/AN25))</f>
        <v>-2.0304568527918832E-2</v>
      </c>
      <c r="AX25" s="38">
        <v>1.95E-2</v>
      </c>
      <c r="AY25" s="39">
        <v>750</v>
      </c>
      <c r="AZ25" s="40">
        <v>14.625</v>
      </c>
      <c r="BB25" s="38">
        <v>2.01E-2</v>
      </c>
      <c r="BC25" s="39">
        <v>750</v>
      </c>
      <c r="BD25" s="40">
        <v>15.074999999999999</v>
      </c>
    </row>
    <row r="26" spans="2:56" s="35" customFormat="1">
      <c r="B26" s="238" t="str">
        <f>'App.2-W_(Resi)'!B28</f>
        <v>2015 Oct-Dec Recovery</v>
      </c>
      <c r="D26" s="36" t="s">
        <v>36</v>
      </c>
      <c r="E26" s="37"/>
      <c r="F26" s="38"/>
      <c r="G26" s="39"/>
      <c r="H26" s="40"/>
      <c r="J26" s="38">
        <v>0</v>
      </c>
      <c r="K26" s="39">
        <v>1</v>
      </c>
      <c r="L26" s="40">
        <f t="shared" si="3"/>
        <v>0</v>
      </c>
      <c r="N26" s="42">
        <f t="shared" si="8"/>
        <v>0</v>
      </c>
      <c r="O26" s="43" t="str">
        <f t="shared" si="9"/>
        <v/>
      </c>
      <c r="Q26" s="38">
        <v>0.48</v>
      </c>
      <c r="R26" s="39">
        <v>1</v>
      </c>
      <c r="S26" s="40">
        <f t="shared" si="4"/>
        <v>0.48</v>
      </c>
      <c r="U26" s="42">
        <f t="shared" si="10"/>
        <v>0.48</v>
      </c>
      <c r="V26" s="43" t="str">
        <f t="shared" si="0"/>
        <v/>
      </c>
      <c r="X26" s="38">
        <v>0</v>
      </c>
      <c r="Y26" s="39">
        <v>1</v>
      </c>
      <c r="Z26" s="40">
        <f t="shared" si="5"/>
        <v>0</v>
      </c>
      <c r="AB26" s="38">
        <v>0</v>
      </c>
      <c r="AC26" s="39">
        <v>1</v>
      </c>
      <c r="AD26" s="40">
        <f t="shared" si="6"/>
        <v>0</v>
      </c>
      <c r="AF26" s="42">
        <f t="shared" si="11"/>
        <v>0</v>
      </c>
      <c r="AG26" s="45" t="str">
        <f t="shared" si="12"/>
        <v/>
      </c>
      <c r="AI26" s="42">
        <f t="shared" si="13"/>
        <v>0</v>
      </c>
      <c r="AJ26" s="45" t="str">
        <f t="shared" si="14"/>
        <v/>
      </c>
      <c r="AL26" s="38">
        <v>0</v>
      </c>
      <c r="AM26" s="39">
        <v>1</v>
      </c>
      <c r="AN26" s="40">
        <f t="shared" si="7"/>
        <v>0</v>
      </c>
      <c r="AP26" s="42">
        <f t="shared" si="15"/>
        <v>0</v>
      </c>
      <c r="AQ26" s="45" t="str">
        <f t="shared" si="1"/>
        <v/>
      </c>
      <c r="AS26" s="42">
        <f t="shared" si="16"/>
        <v>0</v>
      </c>
      <c r="AT26" s="45" t="str">
        <f t="shared" si="17"/>
        <v/>
      </c>
      <c r="AX26" s="38">
        <v>0</v>
      </c>
      <c r="AY26" s="39">
        <v>1</v>
      </c>
      <c r="AZ26" s="40">
        <v>0</v>
      </c>
      <c r="BB26" s="38">
        <v>0</v>
      </c>
      <c r="BC26" s="39">
        <v>1</v>
      </c>
      <c r="BD26" s="40">
        <v>0</v>
      </c>
    </row>
    <row r="27" spans="2:56" s="15" customFormat="1">
      <c r="B27" s="48" t="s">
        <v>42</v>
      </c>
      <c r="C27" s="49"/>
      <c r="D27" s="50"/>
      <c r="E27" s="49"/>
      <c r="F27" s="51"/>
      <c r="G27" s="52"/>
      <c r="H27" s="53">
        <f>SUM(H23:H26)</f>
        <v>13.54</v>
      </c>
      <c r="I27" s="54"/>
      <c r="J27" s="55"/>
      <c r="K27" s="56"/>
      <c r="L27" s="53">
        <f>SUM(L23:L26)</f>
        <v>13.54</v>
      </c>
      <c r="M27" s="54"/>
      <c r="N27" s="57">
        <f t="shared" si="8"/>
        <v>0</v>
      </c>
      <c r="O27" s="58">
        <f t="shared" si="9"/>
        <v>0</v>
      </c>
      <c r="Q27" s="55"/>
      <c r="R27" s="56"/>
      <c r="S27" s="53">
        <f>SUM(S23:S26)</f>
        <v>18.1875</v>
      </c>
      <c r="T27" s="54"/>
      <c r="U27" s="57">
        <f t="shared" si="10"/>
        <v>4.6475000000000009</v>
      </c>
      <c r="V27" s="58">
        <f t="shared" si="0"/>
        <v>0.34324224519940927</v>
      </c>
      <c r="X27" s="55"/>
      <c r="Y27" s="56"/>
      <c r="Z27" s="53">
        <f>SUM(Z23:Z26)</f>
        <v>18.102600000000002</v>
      </c>
      <c r="AA27" s="54"/>
      <c r="AB27" s="55"/>
      <c r="AC27" s="56"/>
      <c r="AD27" s="53">
        <f>SUM(AD23:AD26)</f>
        <v>18.787400000000002</v>
      </c>
      <c r="AE27" s="54"/>
      <c r="AF27" s="57">
        <f t="shared" si="11"/>
        <v>0.68479999999999919</v>
      </c>
      <c r="AG27" s="59">
        <f t="shared" si="12"/>
        <v>3.7828820169478368E-2</v>
      </c>
      <c r="AI27" s="57">
        <f t="shared" si="13"/>
        <v>-0.60859999999999914</v>
      </c>
      <c r="AJ27" s="59">
        <f t="shared" si="14"/>
        <v>-3.2394051332275839E-2</v>
      </c>
      <c r="AL27" s="55"/>
      <c r="AM27" s="56"/>
      <c r="AN27" s="53">
        <f>SUM(AN23:AN26)</f>
        <v>19.573499999999999</v>
      </c>
      <c r="AO27" s="54"/>
      <c r="AP27" s="57">
        <f t="shared" si="15"/>
        <v>0.78609999999999758</v>
      </c>
      <c r="AQ27" s="59">
        <f t="shared" si="1"/>
        <v>4.184187274449884E-2</v>
      </c>
      <c r="AS27" s="57">
        <f t="shared" si="16"/>
        <v>-0.42869999999999919</v>
      </c>
      <c r="AT27" s="59">
        <f t="shared" si="17"/>
        <v>-2.1902061460648284E-2</v>
      </c>
      <c r="AX27" s="55"/>
      <c r="AY27" s="56"/>
      <c r="AZ27" s="53">
        <v>19.396000000000001</v>
      </c>
      <c r="BA27" s="54"/>
      <c r="BB27" s="55"/>
      <c r="BC27" s="56"/>
      <c r="BD27" s="53">
        <v>20.002199999999998</v>
      </c>
    </row>
    <row r="28" spans="2:56" s="35" customFormat="1" ht="25.5">
      <c r="B28" s="60" t="s">
        <v>43</v>
      </c>
      <c r="D28" s="36" t="s">
        <v>39</v>
      </c>
      <c r="E28" s="37"/>
      <c r="F28" s="38">
        <v>2.0000000000000001E-4</v>
      </c>
      <c r="G28" s="39">
        <f t="shared" ref="G28:G33" si="18">$D$19</f>
        <v>750</v>
      </c>
      <c r="H28" s="40">
        <f>G28*F28</f>
        <v>0.15</v>
      </c>
      <c r="J28" s="38">
        <v>2.0000000000000001E-4</v>
      </c>
      <c r="K28" s="39">
        <f t="shared" ref="K28:K33" si="19">$G28</f>
        <v>750</v>
      </c>
      <c r="L28" s="40">
        <f>K28*J28</f>
        <v>0.15</v>
      </c>
      <c r="N28" s="42">
        <f>L28-H28</f>
        <v>0</v>
      </c>
      <c r="O28" s="43">
        <f>IF((H28)=0,"",(N28/H28))</f>
        <v>0</v>
      </c>
      <c r="Q28" s="38">
        <v>0</v>
      </c>
      <c r="R28" s="39">
        <f t="shared" ref="R28:R33" si="20">$G28</f>
        <v>750</v>
      </c>
      <c r="S28" s="40">
        <f>R28*Q28</f>
        <v>0</v>
      </c>
      <c r="U28" s="42">
        <f t="shared" si="10"/>
        <v>-0.15</v>
      </c>
      <c r="V28" s="43">
        <f t="shared" si="0"/>
        <v>-1</v>
      </c>
      <c r="X28" s="38">
        <v>0</v>
      </c>
      <c r="Y28" s="39">
        <f t="shared" ref="Y28:Y33" si="21">$G28</f>
        <v>750</v>
      </c>
      <c r="Z28" s="40">
        <f>Y28*X28</f>
        <v>0</v>
      </c>
      <c r="AB28" s="38">
        <v>-1.8E-3</v>
      </c>
      <c r="AC28" s="39">
        <f t="shared" ref="AC28:AC33" si="22">$G28</f>
        <v>750</v>
      </c>
      <c r="AD28" s="40">
        <f>AC28*AB28</f>
        <v>-1.3499999999999999</v>
      </c>
      <c r="AF28" s="42">
        <f t="shared" si="11"/>
        <v>-1.3499999999999999</v>
      </c>
      <c r="AG28" s="45" t="str">
        <f t="shared" si="12"/>
        <v/>
      </c>
      <c r="AI28" s="42">
        <f t="shared" si="13"/>
        <v>-1.3499999999999999</v>
      </c>
      <c r="AJ28" s="45">
        <f t="shared" si="14"/>
        <v>1</v>
      </c>
      <c r="AL28" s="38">
        <v>0</v>
      </c>
      <c r="AM28" s="39">
        <f t="shared" ref="AM28:AM33" si="23">$G28</f>
        <v>750</v>
      </c>
      <c r="AN28" s="40">
        <f>AM28*AL28</f>
        <v>0</v>
      </c>
      <c r="AP28" s="42">
        <f t="shared" si="15"/>
        <v>1.3499999999999999</v>
      </c>
      <c r="AQ28" s="45">
        <f t="shared" si="1"/>
        <v>-1</v>
      </c>
      <c r="AS28" s="42">
        <f t="shared" si="16"/>
        <v>0</v>
      </c>
      <c r="AT28" s="45" t="str">
        <f t="shared" si="17"/>
        <v/>
      </c>
      <c r="AX28" s="38">
        <v>0</v>
      </c>
      <c r="AY28" s="39">
        <v>750</v>
      </c>
      <c r="AZ28" s="40">
        <v>0</v>
      </c>
      <c r="BB28" s="38">
        <v>0</v>
      </c>
      <c r="BC28" s="39">
        <v>750</v>
      </c>
      <c r="BD28" s="40">
        <v>0</v>
      </c>
    </row>
    <row r="29" spans="2:56" s="35" customFormat="1" ht="25.5">
      <c r="B29" s="60" t="s">
        <v>97</v>
      </c>
      <c r="D29" s="36" t="s">
        <v>39</v>
      </c>
      <c r="E29" s="37"/>
      <c r="F29" s="38"/>
      <c r="G29" s="39">
        <f t="shared" si="18"/>
        <v>750</v>
      </c>
      <c r="H29" s="40">
        <f t="shared" ref="H29:H34" si="24">G29*F29</f>
        <v>0</v>
      </c>
      <c r="I29" s="61"/>
      <c r="J29" s="38"/>
      <c r="K29" s="39">
        <f t="shared" si="19"/>
        <v>750</v>
      </c>
      <c r="L29" s="40">
        <f t="shared" ref="L29:L34" si="25">K29*J29</f>
        <v>0</v>
      </c>
      <c r="M29" s="62"/>
      <c r="N29" s="42">
        <f t="shared" ref="N29:N54" si="26">L29-H29</f>
        <v>0</v>
      </c>
      <c r="O29" s="43" t="str">
        <f t="shared" ref="O29:O54" si="27">IF((H29)=0,"",(N29/H29))</f>
        <v/>
      </c>
      <c r="Q29" s="38">
        <v>0.48</v>
      </c>
      <c r="R29" s="39">
        <f t="shared" si="20"/>
        <v>750</v>
      </c>
      <c r="S29" s="40">
        <f t="shared" ref="S29:S32" si="28">R29*Q29</f>
        <v>360</v>
      </c>
      <c r="T29" s="62"/>
      <c r="U29" s="42">
        <f t="shared" si="10"/>
        <v>360</v>
      </c>
      <c r="V29" s="43" t="str">
        <f t="shared" si="0"/>
        <v/>
      </c>
      <c r="X29" s="38">
        <v>0</v>
      </c>
      <c r="Y29" s="39">
        <f t="shared" si="21"/>
        <v>750</v>
      </c>
      <c r="Z29" s="40">
        <f t="shared" ref="Z29:Z32" si="29">Y29*X29</f>
        <v>0</v>
      </c>
      <c r="AA29" s="62"/>
      <c r="AB29" s="38">
        <v>-1.8E-3</v>
      </c>
      <c r="AC29" s="39">
        <f t="shared" si="22"/>
        <v>750</v>
      </c>
      <c r="AD29" s="40">
        <f t="shared" ref="AD29:AD32" si="30">AC29*AB29</f>
        <v>-1.3499999999999999</v>
      </c>
      <c r="AE29" s="62"/>
      <c r="AF29" s="42">
        <f t="shared" si="11"/>
        <v>-1.3499999999999999</v>
      </c>
      <c r="AG29" s="45" t="str">
        <f t="shared" si="12"/>
        <v/>
      </c>
      <c r="AI29" s="42">
        <f t="shared" si="13"/>
        <v>-2.3579000930647402</v>
      </c>
      <c r="AJ29" s="45">
        <f t="shared" si="14"/>
        <v>1.7465926615294374</v>
      </c>
      <c r="AL29" s="38">
        <v>0</v>
      </c>
      <c r="AM29" s="39">
        <f t="shared" si="23"/>
        <v>750</v>
      </c>
      <c r="AN29" s="40">
        <f t="shared" ref="AN29:AN32" si="31">AM29*AL29</f>
        <v>0</v>
      </c>
      <c r="AO29" s="62"/>
      <c r="AP29" s="42">
        <f t="shared" si="15"/>
        <v>1.3499999999999999</v>
      </c>
      <c r="AQ29" s="45">
        <f t="shared" si="1"/>
        <v>-1</v>
      </c>
      <c r="AS29" s="42">
        <f t="shared" si="16"/>
        <v>-1.0079000930647404</v>
      </c>
      <c r="AT29" s="45" t="str">
        <f t="shared" si="17"/>
        <v/>
      </c>
      <c r="AX29" s="38">
        <v>1.3438667907529872E-3</v>
      </c>
      <c r="AY29" s="39">
        <v>750</v>
      </c>
      <c r="AZ29" s="40">
        <v>1.0079000930647404</v>
      </c>
      <c r="BA29" s="62"/>
      <c r="BB29" s="38">
        <v>1.3438667907529872E-3</v>
      </c>
      <c r="BC29" s="39">
        <v>750</v>
      </c>
      <c r="BD29" s="40">
        <v>1.0079000930647404</v>
      </c>
    </row>
    <row r="30" spans="2:56" s="35" customFormat="1" ht="25.5">
      <c r="B30" s="60" t="s">
        <v>45</v>
      </c>
      <c r="D30" s="36" t="s">
        <v>39</v>
      </c>
      <c r="E30" s="37"/>
      <c r="F30" s="38"/>
      <c r="G30" s="39">
        <f t="shared" si="18"/>
        <v>750</v>
      </c>
      <c r="H30" s="40">
        <f t="shared" si="24"/>
        <v>0</v>
      </c>
      <c r="I30" s="61"/>
      <c r="J30" s="38"/>
      <c r="K30" s="39">
        <f t="shared" si="19"/>
        <v>750</v>
      </c>
      <c r="L30" s="40">
        <f t="shared" si="25"/>
        <v>0</v>
      </c>
      <c r="M30" s="62"/>
      <c r="N30" s="42">
        <f t="shared" si="26"/>
        <v>0</v>
      </c>
      <c r="O30" s="43" t="str">
        <f t="shared" si="27"/>
        <v/>
      </c>
      <c r="Q30" s="38">
        <v>6.2668691405646604E-4</v>
      </c>
      <c r="R30" s="39">
        <f t="shared" si="20"/>
        <v>750</v>
      </c>
      <c r="S30" s="40">
        <f t="shared" si="28"/>
        <v>0.47001518554234956</v>
      </c>
      <c r="T30" s="62"/>
      <c r="U30" s="42">
        <f t="shared" si="10"/>
        <v>0.47001518554234956</v>
      </c>
      <c r="V30" s="43" t="str">
        <f t="shared" si="0"/>
        <v/>
      </c>
      <c r="X30" s="38">
        <f>Q30</f>
        <v>6.2668691405646604E-4</v>
      </c>
      <c r="Y30" s="39">
        <f t="shared" si="21"/>
        <v>750</v>
      </c>
      <c r="Z30" s="40">
        <f t="shared" si="29"/>
        <v>0.47001518554234956</v>
      </c>
      <c r="AA30" s="62"/>
      <c r="AB30" s="38">
        <f>X30</f>
        <v>6.2668691405646604E-4</v>
      </c>
      <c r="AC30" s="39">
        <f t="shared" si="22"/>
        <v>750</v>
      </c>
      <c r="AD30" s="40">
        <f t="shared" si="30"/>
        <v>0.47001518554234956</v>
      </c>
      <c r="AE30" s="62"/>
      <c r="AF30" s="42">
        <f t="shared" si="11"/>
        <v>0</v>
      </c>
      <c r="AG30" s="45">
        <f t="shared" si="12"/>
        <v>0</v>
      </c>
      <c r="AI30" s="42">
        <f t="shared" si="13"/>
        <v>0</v>
      </c>
      <c r="AJ30" s="45">
        <f t="shared" si="14"/>
        <v>0</v>
      </c>
      <c r="AL30" s="38">
        <f>AB30</f>
        <v>6.2668691405646604E-4</v>
      </c>
      <c r="AM30" s="39">
        <f t="shared" si="23"/>
        <v>750</v>
      </c>
      <c r="AN30" s="40">
        <f t="shared" si="31"/>
        <v>0.47001518554234956</v>
      </c>
      <c r="AO30" s="62"/>
      <c r="AP30" s="42">
        <f t="shared" si="15"/>
        <v>0</v>
      </c>
      <c r="AQ30" s="45">
        <f t="shared" si="1"/>
        <v>0</v>
      </c>
      <c r="AS30" s="42">
        <f t="shared" si="16"/>
        <v>0</v>
      </c>
      <c r="AT30" s="45">
        <f t="shared" si="17"/>
        <v>0</v>
      </c>
      <c r="AX30" s="38">
        <v>6.2668691405646604E-4</v>
      </c>
      <c r="AY30" s="39">
        <v>750</v>
      </c>
      <c r="AZ30" s="40">
        <v>0.47001518554234956</v>
      </c>
      <c r="BA30" s="62"/>
      <c r="BB30" s="38">
        <v>6.2668691405646604E-4</v>
      </c>
      <c r="BC30" s="39">
        <v>750</v>
      </c>
      <c r="BD30" s="40">
        <v>0.47001518554234956</v>
      </c>
    </row>
    <row r="31" spans="2:56" s="35" customFormat="1" ht="25.5">
      <c r="B31" s="60" t="s">
        <v>94</v>
      </c>
      <c r="D31" s="36" t="s">
        <v>39</v>
      </c>
      <c r="E31" s="37"/>
      <c r="F31" s="38"/>
      <c r="G31" s="39">
        <f t="shared" si="18"/>
        <v>750</v>
      </c>
      <c r="H31" s="40">
        <f t="shared" si="24"/>
        <v>0</v>
      </c>
      <c r="I31" s="61"/>
      <c r="J31" s="38"/>
      <c r="K31" s="39">
        <f t="shared" si="19"/>
        <v>750</v>
      </c>
      <c r="L31" s="40">
        <f t="shared" si="25"/>
        <v>0</v>
      </c>
      <c r="M31" s="62"/>
      <c r="N31" s="42">
        <f t="shared" si="26"/>
        <v>0</v>
      </c>
      <c r="O31" s="43" t="str">
        <f t="shared" si="27"/>
        <v/>
      </c>
      <c r="Q31" s="38">
        <v>1.3438667907529872E-3</v>
      </c>
      <c r="R31" s="39">
        <f t="shared" si="20"/>
        <v>750</v>
      </c>
      <c r="S31" s="40">
        <f t="shared" si="28"/>
        <v>1.0079000930647404</v>
      </c>
      <c r="T31" s="62"/>
      <c r="U31" s="42">
        <f t="shared" si="10"/>
        <v>1.0079000930647404</v>
      </c>
      <c r="V31" s="43" t="str">
        <f t="shared" si="0"/>
        <v/>
      </c>
      <c r="X31" s="38">
        <f>Q31</f>
        <v>1.3438667907529872E-3</v>
      </c>
      <c r="Y31" s="39">
        <f t="shared" si="21"/>
        <v>750</v>
      </c>
      <c r="Z31" s="40">
        <f t="shared" si="29"/>
        <v>1.0079000930647404</v>
      </c>
      <c r="AA31" s="62"/>
      <c r="AB31" s="38">
        <f>X31</f>
        <v>1.3438667907529872E-3</v>
      </c>
      <c r="AC31" s="39">
        <f t="shared" si="22"/>
        <v>750</v>
      </c>
      <c r="AD31" s="40">
        <f t="shared" si="30"/>
        <v>1.0079000930647404</v>
      </c>
      <c r="AE31" s="62"/>
      <c r="AF31" s="42">
        <f t="shared" si="11"/>
        <v>0</v>
      </c>
      <c r="AG31" s="45">
        <f t="shared" si="12"/>
        <v>0</v>
      </c>
      <c r="AI31" s="42">
        <f t="shared" si="13"/>
        <v>0</v>
      </c>
      <c r="AJ31" s="45">
        <f t="shared" si="14"/>
        <v>0</v>
      </c>
      <c r="AL31" s="38">
        <f>AB31</f>
        <v>1.3438667907529872E-3</v>
      </c>
      <c r="AM31" s="39">
        <f t="shared" si="23"/>
        <v>750</v>
      </c>
      <c r="AN31" s="40">
        <f t="shared" si="31"/>
        <v>1.0079000930647404</v>
      </c>
      <c r="AO31" s="62"/>
      <c r="AP31" s="42">
        <f t="shared" si="15"/>
        <v>0</v>
      </c>
      <c r="AQ31" s="45">
        <f t="shared" si="1"/>
        <v>0</v>
      </c>
      <c r="AS31" s="42">
        <f t="shared" si="16"/>
        <v>0</v>
      </c>
      <c r="AT31" s="45">
        <f t="shared" si="17"/>
        <v>0</v>
      </c>
      <c r="AX31" s="38">
        <v>1.3438667907529872E-3</v>
      </c>
      <c r="AY31" s="39">
        <v>750</v>
      </c>
      <c r="AZ31" s="40">
        <v>1.0079000930647404</v>
      </c>
      <c r="BA31" s="62"/>
      <c r="BB31" s="38">
        <v>1.3438667907529872E-3</v>
      </c>
      <c r="BC31" s="39">
        <v>750</v>
      </c>
      <c r="BD31" s="40">
        <v>1.0079000930647404</v>
      </c>
    </row>
    <row r="32" spans="2:56" s="35" customFormat="1" ht="38.25">
      <c r="B32" s="60" t="str">
        <f>'App.2-W_(Resi)'!B34</f>
        <v>Deferral &amp; Variance Accounts Disposition Rate Rider for Group 2 DVAs (2015)</v>
      </c>
      <c r="D32" s="36" t="s">
        <v>39</v>
      </c>
      <c r="E32" s="37"/>
      <c r="F32" s="38"/>
      <c r="G32" s="39">
        <f t="shared" si="18"/>
        <v>750</v>
      </c>
      <c r="H32" s="40">
        <f t="shared" si="24"/>
        <v>0</v>
      </c>
      <c r="I32" s="61"/>
      <c r="J32" s="38"/>
      <c r="K32" s="39">
        <f t="shared" si="19"/>
        <v>750</v>
      </c>
      <c r="L32" s="40">
        <f t="shared" si="25"/>
        <v>0</v>
      </c>
      <c r="M32" s="62"/>
      <c r="N32" s="42">
        <f t="shared" si="26"/>
        <v>0</v>
      </c>
      <c r="O32" s="43" t="str">
        <f t="shared" si="27"/>
        <v/>
      </c>
      <c r="Q32" s="38">
        <v>7.2142832331430627E-5</v>
      </c>
      <c r="R32" s="39">
        <f t="shared" si="20"/>
        <v>750</v>
      </c>
      <c r="S32" s="40">
        <f t="shared" si="28"/>
        <v>5.4107124248572967E-2</v>
      </c>
      <c r="T32" s="62"/>
      <c r="U32" s="42">
        <f t="shared" si="10"/>
        <v>5.4107124248572967E-2</v>
      </c>
      <c r="V32" s="43" t="str">
        <f t="shared" si="0"/>
        <v/>
      </c>
      <c r="X32" s="38">
        <f>Q32</f>
        <v>7.2142832331430627E-5</v>
      </c>
      <c r="Y32" s="39">
        <f t="shared" si="21"/>
        <v>750</v>
      </c>
      <c r="Z32" s="40">
        <f t="shared" si="29"/>
        <v>5.4107124248572967E-2</v>
      </c>
      <c r="AA32" s="62"/>
      <c r="AB32" s="38">
        <f>X32</f>
        <v>7.2142832331430627E-5</v>
      </c>
      <c r="AC32" s="39">
        <f t="shared" si="22"/>
        <v>750</v>
      </c>
      <c r="AD32" s="40">
        <f t="shared" si="30"/>
        <v>5.4107124248572967E-2</v>
      </c>
      <c r="AE32" s="62"/>
      <c r="AF32" s="42">
        <f t="shared" si="11"/>
        <v>0</v>
      </c>
      <c r="AG32" s="45">
        <f t="shared" si="12"/>
        <v>0</v>
      </c>
      <c r="AI32" s="42">
        <f t="shared" si="13"/>
        <v>0</v>
      </c>
      <c r="AJ32" s="45">
        <f t="shared" si="14"/>
        <v>0</v>
      </c>
      <c r="AL32" s="38">
        <f>AB32</f>
        <v>7.2142832331430627E-5</v>
      </c>
      <c r="AM32" s="39">
        <f t="shared" si="23"/>
        <v>750</v>
      </c>
      <c r="AN32" s="40">
        <f t="shared" si="31"/>
        <v>5.4107124248572967E-2</v>
      </c>
      <c r="AO32" s="62"/>
      <c r="AP32" s="42">
        <f t="shared" si="15"/>
        <v>0</v>
      </c>
      <c r="AQ32" s="45">
        <f t="shared" si="1"/>
        <v>0</v>
      </c>
      <c r="AS32" s="42">
        <f t="shared" si="16"/>
        <v>0</v>
      </c>
      <c r="AT32" s="45">
        <f t="shared" si="17"/>
        <v>0</v>
      </c>
      <c r="AX32" s="38">
        <v>7.2142832331430627E-5</v>
      </c>
      <c r="AY32" s="39">
        <v>750</v>
      </c>
      <c r="AZ32" s="40">
        <v>5.4107124248572967E-2</v>
      </c>
      <c r="BA32" s="62"/>
      <c r="BB32" s="38">
        <v>7.2142832331430627E-5</v>
      </c>
      <c r="BC32" s="39">
        <v>750</v>
      </c>
      <c r="BD32" s="40">
        <v>5.4107124248572967E-2</v>
      </c>
    </row>
    <row r="33" spans="2:56" s="35" customFormat="1" hidden="1">
      <c r="B33" s="64" t="s">
        <v>48</v>
      </c>
      <c r="D33" s="36" t="s">
        <v>39</v>
      </c>
      <c r="E33" s="37"/>
      <c r="F33" s="38"/>
      <c r="G33" s="39">
        <f t="shared" si="18"/>
        <v>750</v>
      </c>
      <c r="H33" s="40">
        <f>G33*F33</f>
        <v>0</v>
      </c>
      <c r="J33" s="38"/>
      <c r="K33" s="39">
        <f t="shared" si="19"/>
        <v>750</v>
      </c>
      <c r="L33" s="40">
        <f>K33*J33</f>
        <v>0</v>
      </c>
      <c r="N33" s="42">
        <f>L33-H33</f>
        <v>0</v>
      </c>
      <c r="O33" s="43" t="str">
        <f t="shared" si="27"/>
        <v/>
      </c>
      <c r="Q33" s="38"/>
      <c r="R33" s="39">
        <f t="shared" si="20"/>
        <v>750</v>
      </c>
      <c r="S33" s="40">
        <f>R33*Q33</f>
        <v>0</v>
      </c>
      <c r="U33" s="42">
        <f t="shared" si="10"/>
        <v>0</v>
      </c>
      <c r="V33" s="43" t="str">
        <f t="shared" si="0"/>
        <v/>
      </c>
      <c r="X33" s="38"/>
      <c r="Y33" s="39">
        <f t="shared" si="21"/>
        <v>750</v>
      </c>
      <c r="Z33" s="40">
        <f>Y33*X33</f>
        <v>0</v>
      </c>
      <c r="AB33" s="38"/>
      <c r="AC33" s="39">
        <f t="shared" si="22"/>
        <v>750</v>
      </c>
      <c r="AD33" s="40">
        <f>AC33*AB33</f>
        <v>0</v>
      </c>
      <c r="AF33" s="42">
        <f t="shared" si="11"/>
        <v>0</v>
      </c>
      <c r="AG33" s="45" t="str">
        <f t="shared" si="12"/>
        <v/>
      </c>
      <c r="AI33" s="42">
        <f t="shared" si="13"/>
        <v>0</v>
      </c>
      <c r="AJ33" s="45" t="str">
        <f t="shared" si="14"/>
        <v/>
      </c>
      <c r="AL33" s="38"/>
      <c r="AM33" s="39">
        <f t="shared" si="23"/>
        <v>750</v>
      </c>
      <c r="AN33" s="40">
        <f>AM33*AL33</f>
        <v>0</v>
      </c>
      <c r="AP33" s="42">
        <f t="shared" si="15"/>
        <v>0</v>
      </c>
      <c r="AQ33" s="45" t="str">
        <f t="shared" si="1"/>
        <v/>
      </c>
      <c r="AS33" s="42">
        <f t="shared" si="16"/>
        <v>0</v>
      </c>
      <c r="AT33" s="45" t="str">
        <f t="shared" si="17"/>
        <v/>
      </c>
      <c r="AX33" s="38"/>
      <c r="AY33" s="39">
        <v>750</v>
      </c>
      <c r="AZ33" s="40">
        <v>0</v>
      </c>
      <c r="BB33" s="38"/>
      <c r="BC33" s="39">
        <v>750</v>
      </c>
      <c r="BD33" s="40">
        <v>0</v>
      </c>
    </row>
    <row r="34" spans="2:56" s="35" customFormat="1">
      <c r="B34" s="64" t="s">
        <v>49</v>
      </c>
      <c r="D34" s="36" t="s">
        <v>39</v>
      </c>
      <c r="E34" s="37"/>
      <c r="F34" s="65">
        <f>IF(ISBLANK($D$16)=TRUE, 0, IF($D$16="TOU", 0.64*F44+0.18*F45+0.18*F46, IF(AND($D$16="non-TOU", G48&gt;0), F48,F47)))</f>
        <v>9.2460000000000001E-2</v>
      </c>
      <c r="G34" s="66">
        <f>$D$19*(1+F63)-$D$19</f>
        <v>32.25</v>
      </c>
      <c r="H34" s="40">
        <f t="shared" si="24"/>
        <v>2.9818350000000002</v>
      </c>
      <c r="J34" s="65">
        <f>IF(ISBLANK($D$16)=TRUE, 0, IF($D$16="TOU", 0.64*J44+0.18*J45+0.18*J46, IF(AND($D$16="non-TOU", K48&gt;0), J48,J47)))</f>
        <v>9.2460000000000001E-2</v>
      </c>
      <c r="K34" s="66">
        <f>$D$19*(1+J63)-$D$19</f>
        <v>32.25</v>
      </c>
      <c r="L34" s="40">
        <f t="shared" si="25"/>
        <v>2.9818350000000002</v>
      </c>
      <c r="N34" s="42">
        <f t="shared" si="26"/>
        <v>0</v>
      </c>
      <c r="O34" s="43">
        <f t="shared" si="27"/>
        <v>0</v>
      </c>
      <c r="Q34" s="65">
        <f>IF(ISBLANK($D$16)=TRUE, 0, IF($D$16="TOU", 0.64*Q44+0.18*Q45+0.18*Q46, IF(AND($D$16="non-TOU", R48&gt;0), Q48,Q47)))</f>
        <v>9.2460000000000001E-2</v>
      </c>
      <c r="R34" s="66">
        <f>$D$19*(1+Q63)-$D$19</f>
        <v>36.486624073892699</v>
      </c>
      <c r="S34" s="40">
        <f t="shared" ref="S34" si="32">R34*Q34</f>
        <v>3.3735532618721189</v>
      </c>
      <c r="U34" s="42">
        <f t="shared" si="10"/>
        <v>0.39171826187211867</v>
      </c>
      <c r="V34" s="43">
        <f t="shared" si="0"/>
        <v>0.13136818833775801</v>
      </c>
      <c r="X34" s="65">
        <f>IF(ISBLANK($D$16)=TRUE, 0, IF($D$16="TOU", 0.64*X44+0.18*X45+0.18*X46, IF(AND($D$16="non-TOU", Y48&gt;0), X48,X47)))</f>
        <v>0.11183999999999999</v>
      </c>
      <c r="Y34" s="66">
        <f>$D$19*(1+X63)-$D$19</f>
        <v>36.486624073892699</v>
      </c>
      <c r="Z34" s="40">
        <f t="shared" ref="Z34" si="33">Y34*X34</f>
        <v>4.0806640364241593</v>
      </c>
      <c r="AB34" s="65">
        <f>IF(ISBLANK($D$16)=TRUE, 0, IF($D$16="TOU", 0.64*AB44+0.18*AB45+0.18*AB46, IF(AND($D$16="non-TOU", AC48&gt;0), AB48,AB47)))</f>
        <v>9.7879999999999995E-2</v>
      </c>
      <c r="AC34" s="66">
        <f>$D$19*(1+AB63)-$D$19</f>
        <v>26.925000000000068</v>
      </c>
      <c r="AD34" s="40">
        <f t="shared" ref="AD34" si="34">AC34*AB34</f>
        <v>2.6354190000000064</v>
      </c>
      <c r="AF34" s="42">
        <f t="shared" si="11"/>
        <v>-1.4452450364241529</v>
      </c>
      <c r="AG34" s="45">
        <f t="shared" si="12"/>
        <v>-0.35416908216992182</v>
      </c>
      <c r="AI34" s="42">
        <f t="shared" si="13"/>
        <v>-0.73813426187211251</v>
      </c>
      <c r="AJ34" s="45">
        <f t="shared" si="14"/>
        <v>-0.28008231779163417</v>
      </c>
      <c r="AL34" s="65">
        <f>IF(ISBLANK($D$16)=TRUE, 0, IF($D$16="TOU", 0.64*AL44+0.18*AL45+0.18*AL46, IF(AND($D$16="non-TOU", AM48&gt;0), AL48,AL47)))</f>
        <v>9.7879999999999995E-2</v>
      </c>
      <c r="AM34" s="66">
        <f>$D$19*(1+AL63)-$D$19</f>
        <v>26.925000000000068</v>
      </c>
      <c r="AN34" s="40">
        <f t="shared" ref="AN34" si="35">AM34*AL34</f>
        <v>2.6354190000000064</v>
      </c>
      <c r="AP34" s="42">
        <f t="shared" si="15"/>
        <v>0</v>
      </c>
      <c r="AQ34" s="45">
        <f t="shared" si="1"/>
        <v>0</v>
      </c>
      <c r="AS34" s="42">
        <f t="shared" si="16"/>
        <v>-0.73813426187211251</v>
      </c>
      <c r="AT34" s="45">
        <f t="shared" si="17"/>
        <v>-0.28008231779163417</v>
      </c>
      <c r="AX34" s="65">
        <v>9.2460000000000001E-2</v>
      </c>
      <c r="AY34" s="66">
        <v>36.486624073892699</v>
      </c>
      <c r="AZ34" s="40">
        <v>3.3735532618721189</v>
      </c>
      <c r="BB34" s="65">
        <v>9.2460000000000001E-2</v>
      </c>
      <c r="BC34" s="66">
        <v>36.486624073892699</v>
      </c>
      <c r="BD34" s="40">
        <v>3.3735532618721189</v>
      </c>
    </row>
    <row r="35" spans="2:56" ht="25.5">
      <c r="B35" s="67" t="s">
        <v>51</v>
      </c>
      <c r="C35" s="68"/>
      <c r="D35" s="69"/>
      <c r="E35" s="68"/>
      <c r="F35" s="70"/>
      <c r="G35" s="71"/>
      <c r="H35" s="72">
        <f>SUM(H28:H34)+H27</f>
        <v>16.671834999999998</v>
      </c>
      <c r="I35" s="54"/>
      <c r="J35" s="71"/>
      <c r="K35" s="73"/>
      <c r="L35" s="72">
        <f>SUM(L28:L34)+L27</f>
        <v>16.671834999999998</v>
      </c>
      <c r="M35" s="54"/>
      <c r="N35" s="57">
        <f t="shared" si="26"/>
        <v>0</v>
      </c>
      <c r="O35" s="58">
        <f t="shared" si="27"/>
        <v>0</v>
      </c>
      <c r="Q35" s="71"/>
      <c r="R35" s="73"/>
      <c r="S35" s="72">
        <f>SUM(S28:S34)+S27</f>
        <v>383.09307566472779</v>
      </c>
      <c r="T35" s="54"/>
      <c r="U35" s="57">
        <f t="shared" si="10"/>
        <v>366.4212406647278</v>
      </c>
      <c r="V35" s="58">
        <f t="shared" si="0"/>
        <v>21.978458919772649</v>
      </c>
      <c r="X35" s="71"/>
      <c r="Y35" s="73"/>
      <c r="Z35" s="72">
        <f>SUM(Z28:Z34)+Z27</f>
        <v>23.715286439279826</v>
      </c>
      <c r="AA35" s="54"/>
      <c r="AB35" s="71"/>
      <c r="AC35" s="73"/>
      <c r="AD35" s="72">
        <f>SUM(AD28:AD34)+AD27</f>
        <v>20.254841402855671</v>
      </c>
      <c r="AE35" s="54"/>
      <c r="AF35" s="57">
        <f t="shared" si="11"/>
        <v>-3.4604450364241544</v>
      </c>
      <c r="AG35" s="59">
        <f t="shared" si="12"/>
        <v>-0.14591622349931185</v>
      </c>
      <c r="AI35" s="57">
        <f t="shared" si="13"/>
        <v>-4.0467342618721105</v>
      </c>
      <c r="AJ35" s="59">
        <f t="shared" si="14"/>
        <v>-0.199790962633831</v>
      </c>
      <c r="AL35" s="71"/>
      <c r="AM35" s="73"/>
      <c r="AN35" s="72">
        <f>SUM(AN28:AN34)+AN27</f>
        <v>23.740941402855668</v>
      </c>
      <c r="AO35" s="54"/>
      <c r="AP35" s="57">
        <f t="shared" si="15"/>
        <v>3.4860999999999969</v>
      </c>
      <c r="AQ35" s="59">
        <f t="shared" si="1"/>
        <v>0.17211193761845509</v>
      </c>
      <c r="AS35" s="57">
        <f t="shared" si="16"/>
        <v>-1.1668342618721113</v>
      </c>
      <c r="AT35" s="59">
        <f t="shared" si="17"/>
        <v>-4.9148609655881595E-2</v>
      </c>
      <c r="AX35" s="71"/>
      <c r="AY35" s="73"/>
      <c r="AZ35" s="72">
        <v>24.301575664727782</v>
      </c>
      <c r="BA35" s="54"/>
      <c r="BB35" s="71"/>
      <c r="BC35" s="73"/>
      <c r="BD35" s="72">
        <v>24.907775664727779</v>
      </c>
    </row>
    <row r="36" spans="2:56" s="35" customFormat="1">
      <c r="B36" s="35" t="s">
        <v>52</v>
      </c>
      <c r="D36" s="36" t="s">
        <v>39</v>
      </c>
      <c r="E36" s="37"/>
      <c r="F36" s="38">
        <v>6.7999999999999996E-3</v>
      </c>
      <c r="G36" s="74">
        <f>$D$19*(1+F63)</f>
        <v>782.25</v>
      </c>
      <c r="H36" s="40">
        <f>G36*F36</f>
        <v>5.3193000000000001</v>
      </c>
      <c r="J36" s="38">
        <f>F36</f>
        <v>6.7999999999999996E-3</v>
      </c>
      <c r="K36" s="74">
        <f>$D$19*(1+J63)</f>
        <v>782.25</v>
      </c>
      <c r="L36" s="40">
        <f>K36*J36</f>
        <v>5.3193000000000001</v>
      </c>
      <c r="N36" s="42">
        <f t="shared" si="26"/>
        <v>0</v>
      </c>
      <c r="O36" s="43">
        <f t="shared" si="27"/>
        <v>0</v>
      </c>
      <c r="Q36" s="38">
        <v>6.8999999999999999E-3</v>
      </c>
      <c r="R36" s="74">
        <f>$D$19*(1+Q63)</f>
        <v>786.4866240738927</v>
      </c>
      <c r="S36" s="40">
        <f>R36*Q36</f>
        <v>5.4267577061098597</v>
      </c>
      <c r="U36" s="42">
        <f t="shared" si="10"/>
        <v>0.10745770610985961</v>
      </c>
      <c r="V36" s="43">
        <f t="shared" si="0"/>
        <v>2.0201475026762845E-2</v>
      </c>
      <c r="X36" s="38">
        <v>6.8999999999999999E-3</v>
      </c>
      <c r="Y36" s="74">
        <f>$D$19*(1+X63)</f>
        <v>786.4866240738927</v>
      </c>
      <c r="Z36" s="40">
        <f>Y36*X36</f>
        <v>5.4267577061098597</v>
      </c>
      <c r="AB36" s="38">
        <v>7.0000000000000001E-3</v>
      </c>
      <c r="AC36" s="74">
        <f>$D$19*(1+AB63)</f>
        <v>776.92500000000007</v>
      </c>
      <c r="AD36" s="40">
        <f>AC36*AB36</f>
        <v>5.4384750000000004</v>
      </c>
      <c r="AF36" s="42">
        <f t="shared" si="11"/>
        <v>1.1717293890140645E-2</v>
      </c>
      <c r="AG36" s="45">
        <f t="shared" si="12"/>
        <v>2.1591702679020323E-3</v>
      </c>
      <c r="AI36" s="42">
        <f t="shared" si="13"/>
        <v>-0.21957967853691596</v>
      </c>
      <c r="AJ36" s="45">
        <f t="shared" si="14"/>
        <v>-4.0375229919585164E-2</v>
      </c>
      <c r="AL36" s="38">
        <v>7.1000000000000004E-3</v>
      </c>
      <c r="AM36" s="74">
        <f>$D$19*(1+AL63)</f>
        <v>776.92500000000007</v>
      </c>
      <c r="AN36" s="40">
        <f>AM36*AL36</f>
        <v>5.5161675000000008</v>
      </c>
      <c r="AP36" s="42">
        <f t="shared" si="15"/>
        <v>7.7692500000000386E-2</v>
      </c>
      <c r="AQ36" s="45">
        <f t="shared" si="1"/>
        <v>1.4285714285714356E-2</v>
      </c>
      <c r="AS36" s="42">
        <f t="shared" si="16"/>
        <v>-0.14188717853691557</v>
      </c>
      <c r="AT36" s="45">
        <f t="shared" si="17"/>
        <v>-2.5722057667196572E-2</v>
      </c>
      <c r="AX36" s="38">
        <v>7.1940888825660762E-3</v>
      </c>
      <c r="AY36" s="74">
        <v>786.4866240738927</v>
      </c>
      <c r="AZ36" s="40">
        <v>5.6580546785369163</v>
      </c>
      <c r="BB36" s="38">
        <v>7.1940888825660762E-3</v>
      </c>
      <c r="BC36" s="74">
        <v>786.4866240738927</v>
      </c>
      <c r="BD36" s="40">
        <v>5.6580546785369163</v>
      </c>
    </row>
    <row r="37" spans="2:56" s="35" customFormat="1" ht="25.5">
      <c r="B37" s="75" t="s">
        <v>53</v>
      </c>
      <c r="D37" s="36" t="s">
        <v>39</v>
      </c>
      <c r="E37" s="37"/>
      <c r="F37" s="38">
        <v>5.1999999999999998E-3</v>
      </c>
      <c r="G37" s="74">
        <f>G36</f>
        <v>782.25</v>
      </c>
      <c r="H37" s="40">
        <f>G37*F37</f>
        <v>4.0676999999999994</v>
      </c>
      <c r="J37" s="38">
        <f>F37</f>
        <v>5.1999999999999998E-3</v>
      </c>
      <c r="K37" s="76">
        <f>K36</f>
        <v>782.25</v>
      </c>
      <c r="L37" s="40">
        <f>K37*J37</f>
        <v>4.0676999999999994</v>
      </c>
      <c r="N37" s="42">
        <f t="shared" si="26"/>
        <v>0</v>
      </c>
      <c r="O37" s="43">
        <f t="shared" si="27"/>
        <v>0</v>
      </c>
      <c r="Q37" s="38">
        <v>5.6502680734270023E-3</v>
      </c>
      <c r="R37" s="76">
        <f>R36</f>
        <v>786.4866240738927</v>
      </c>
      <c r="S37" s="40">
        <f>R37*Q37</f>
        <v>4.4438602621821008</v>
      </c>
      <c r="U37" s="42">
        <f t="shared" si="10"/>
        <v>0.37616026218210141</v>
      </c>
      <c r="V37" s="43">
        <f t="shared" si="0"/>
        <v>9.2474927399292348E-2</v>
      </c>
      <c r="X37" s="38">
        <v>5.6502680734270023E-3</v>
      </c>
      <c r="Y37" s="76">
        <f>Y36</f>
        <v>786.4866240738927</v>
      </c>
      <c r="Z37" s="40">
        <f>Y37*X37</f>
        <v>4.4438602621821008</v>
      </c>
      <c r="AB37" s="38">
        <v>6.3E-3</v>
      </c>
      <c r="AC37" s="76">
        <f>AC36</f>
        <v>776.92500000000007</v>
      </c>
      <c r="AD37" s="40">
        <f>AC37*AB37</f>
        <v>4.8946275000000004</v>
      </c>
      <c r="AF37" s="42">
        <f t="shared" si="11"/>
        <v>0.45076723781789951</v>
      </c>
      <c r="AG37" s="45">
        <f t="shared" si="12"/>
        <v>0.10143596135413943</v>
      </c>
      <c r="AI37" s="42">
        <f t="shared" si="13"/>
        <v>0.45076723781789951</v>
      </c>
      <c r="AJ37" s="45">
        <f t="shared" si="14"/>
        <v>9.2094288649728601E-2</v>
      </c>
      <c r="AL37" s="38">
        <v>6.4000000000000003E-3</v>
      </c>
      <c r="AM37" s="76">
        <f>AM36</f>
        <v>776.92500000000007</v>
      </c>
      <c r="AN37" s="40">
        <f>AM37*AL37</f>
        <v>4.9723200000000007</v>
      </c>
      <c r="AP37" s="42">
        <f t="shared" si="15"/>
        <v>7.7692500000000386E-2</v>
      </c>
      <c r="AQ37" s="45">
        <f t="shared" si="1"/>
        <v>1.5873015873015952E-2</v>
      </c>
      <c r="AS37" s="42">
        <f t="shared" si="16"/>
        <v>0.5284597378178999</v>
      </c>
      <c r="AT37" s="45">
        <f t="shared" si="17"/>
        <v>0.10628031538957666</v>
      </c>
      <c r="AX37" s="38">
        <v>5.6502680734270023E-3</v>
      </c>
      <c r="AY37" s="76">
        <v>786.4866240738927</v>
      </c>
      <c r="AZ37" s="40">
        <v>4.4438602621821008</v>
      </c>
      <c r="BB37" s="38">
        <v>5.6502680734270023E-3</v>
      </c>
      <c r="BC37" s="76">
        <v>786.4866240738927</v>
      </c>
      <c r="BD37" s="40">
        <v>4.4438602621821008</v>
      </c>
    </row>
    <row r="38" spans="2:56" ht="25.5">
      <c r="B38" s="67" t="s">
        <v>54</v>
      </c>
      <c r="C38" s="49"/>
      <c r="D38" s="77"/>
      <c r="E38" s="49"/>
      <c r="F38" s="78"/>
      <c r="G38" s="71"/>
      <c r="H38" s="72">
        <f>SUM(H35:H37)</f>
        <v>26.058834999999998</v>
      </c>
      <c r="I38" s="79"/>
      <c r="J38" s="80"/>
      <c r="K38" s="81"/>
      <c r="L38" s="72">
        <f>SUM(L35:L37)</f>
        <v>26.058834999999998</v>
      </c>
      <c r="M38" s="79"/>
      <c r="N38" s="57">
        <f t="shared" si="26"/>
        <v>0</v>
      </c>
      <c r="O38" s="58">
        <f>IF((H38)=0,"",(N38/H38))</f>
        <v>0</v>
      </c>
      <c r="Q38" s="80"/>
      <c r="R38" s="81"/>
      <c r="S38" s="72">
        <f>SUM(S35:S37)</f>
        <v>392.96369363301977</v>
      </c>
      <c r="T38" s="79"/>
      <c r="U38" s="57">
        <f t="shared" si="10"/>
        <v>366.90485863301978</v>
      </c>
      <c r="V38" s="58">
        <f t="shared" si="0"/>
        <v>14.079864223900255</v>
      </c>
      <c r="X38" s="80"/>
      <c r="Y38" s="81"/>
      <c r="Z38" s="72">
        <f>SUM(Z35:Z37)</f>
        <v>33.585904407571789</v>
      </c>
      <c r="AA38" s="79"/>
      <c r="AB38" s="80"/>
      <c r="AC38" s="81"/>
      <c r="AD38" s="72">
        <f>SUM(AD35:AD37)</f>
        <v>30.58794390285567</v>
      </c>
      <c r="AE38" s="79"/>
      <c r="AF38" s="57">
        <f t="shared" si="11"/>
        <v>-2.9979605047161186</v>
      </c>
      <c r="AG38" s="59">
        <f t="shared" si="12"/>
        <v>-8.9262461666515136E-2</v>
      </c>
      <c r="AI38" s="57">
        <f t="shared" si="13"/>
        <v>-3.8155467025911278</v>
      </c>
      <c r="AJ38" s="59">
        <f t="shared" si="14"/>
        <v>-0.12474021512230218</v>
      </c>
      <c r="AL38" s="80"/>
      <c r="AM38" s="81"/>
      <c r="AN38" s="72">
        <f>SUM(AN35:AN37)</f>
        <v>34.229428902855673</v>
      </c>
      <c r="AO38" s="79"/>
      <c r="AP38" s="57">
        <f t="shared" si="15"/>
        <v>3.641485000000003</v>
      </c>
      <c r="AQ38" s="59">
        <f t="shared" si="1"/>
        <v>0.11904968217429078</v>
      </c>
      <c r="AS38" s="57">
        <f t="shared" si="16"/>
        <v>-0.78026170259112604</v>
      </c>
      <c r="AT38" s="59">
        <f t="shared" si="17"/>
        <v>-2.2795054653279093E-2</v>
      </c>
      <c r="AX38" s="80"/>
      <c r="AY38" s="81"/>
      <c r="AZ38" s="72">
        <v>34.403490605446798</v>
      </c>
      <c r="BA38" s="79"/>
      <c r="BB38" s="80"/>
      <c r="BC38" s="81"/>
      <c r="BD38" s="72">
        <v>35.009690605446799</v>
      </c>
    </row>
    <row r="39" spans="2:56" s="35" customFormat="1" ht="25.5">
      <c r="B39" s="75" t="s">
        <v>55</v>
      </c>
      <c r="D39" s="36" t="s">
        <v>39</v>
      </c>
      <c r="E39" s="37"/>
      <c r="F39" s="82">
        <v>4.4000000000000003E-3</v>
      </c>
      <c r="G39" s="74">
        <f>G37</f>
        <v>782.25</v>
      </c>
      <c r="H39" s="83">
        <f t="shared" ref="H39:H46" si="36">G39*F39</f>
        <v>3.4419000000000004</v>
      </c>
      <c r="J39" s="82">
        <v>4.4000000000000003E-3</v>
      </c>
      <c r="K39" s="76">
        <f>K36</f>
        <v>782.25</v>
      </c>
      <c r="L39" s="83">
        <f t="shared" ref="L39:L46" si="37">K39*J39</f>
        <v>3.4419000000000004</v>
      </c>
      <c r="N39" s="42">
        <f t="shared" si="26"/>
        <v>0</v>
      </c>
      <c r="O39" s="84">
        <f t="shared" si="27"/>
        <v>0</v>
      </c>
      <c r="Q39" s="82">
        <v>3.5999999999999999E-3</v>
      </c>
      <c r="R39" s="76">
        <f>R36</f>
        <v>786.4866240738927</v>
      </c>
      <c r="S39" s="83">
        <f t="shared" ref="S39:S46" si="38">R39*Q39</f>
        <v>2.8313518466660135</v>
      </c>
      <c r="U39" s="42">
        <f t="shared" si="10"/>
        <v>-0.61054815333398693</v>
      </c>
      <c r="V39" s="84">
        <f t="shared" si="0"/>
        <v>-0.17738695294284751</v>
      </c>
      <c r="X39" s="82">
        <v>3.5999999999999999E-3</v>
      </c>
      <c r="Y39" s="76">
        <f>Y36</f>
        <v>786.4866240738927</v>
      </c>
      <c r="Z39" s="83">
        <f t="shared" ref="Z39:Z46" si="39">Y39*X39</f>
        <v>2.8313518466660135</v>
      </c>
      <c r="AB39" s="82">
        <f>0.0032+0.0004</f>
        <v>3.6000000000000003E-3</v>
      </c>
      <c r="AC39" s="76">
        <f>AC36</f>
        <v>776.92500000000007</v>
      </c>
      <c r="AD39" s="83">
        <f t="shared" ref="AD39:AD46" si="40">AC39*AB39</f>
        <v>2.7969300000000006</v>
      </c>
      <c r="AF39" s="42">
        <f t="shared" si="11"/>
        <v>-3.442184666601289E-2</v>
      </c>
      <c r="AG39" s="85">
        <f t="shared" si="12"/>
        <v>-1.2157389307353468E-2</v>
      </c>
      <c r="AI39" s="42">
        <f t="shared" si="13"/>
        <v>-3.442184666601289E-2</v>
      </c>
      <c r="AJ39" s="85">
        <f t="shared" si="14"/>
        <v>-1.2307010424291234E-2</v>
      </c>
      <c r="AL39" s="82">
        <f>0.0032+0.0004</f>
        <v>3.6000000000000003E-3</v>
      </c>
      <c r="AM39" s="76">
        <f>AM36</f>
        <v>776.92500000000007</v>
      </c>
      <c r="AN39" s="83">
        <f t="shared" ref="AN39:AN46" si="41">AM39*AL39</f>
        <v>2.7969300000000006</v>
      </c>
      <c r="AP39" s="42">
        <f t="shared" si="15"/>
        <v>0</v>
      </c>
      <c r="AQ39" s="85">
        <f t="shared" si="1"/>
        <v>0</v>
      </c>
      <c r="AS39" s="42">
        <f t="shared" si="16"/>
        <v>-3.442184666601289E-2</v>
      </c>
      <c r="AT39" s="85">
        <f t="shared" si="17"/>
        <v>-1.2307010424291234E-2</v>
      </c>
      <c r="AX39" s="82">
        <v>3.5999999999999999E-3</v>
      </c>
      <c r="AY39" s="76">
        <v>786.4866240738927</v>
      </c>
      <c r="AZ39" s="83">
        <v>2.8313518466660135</v>
      </c>
      <c r="BB39" s="82">
        <v>3.5999999999999999E-3</v>
      </c>
      <c r="BC39" s="76">
        <v>786.4866240738927</v>
      </c>
      <c r="BD39" s="83">
        <v>2.8313518466660135</v>
      </c>
    </row>
    <row r="40" spans="2:56" s="35" customFormat="1" ht="25.5">
      <c r="B40" s="75" t="s">
        <v>56</v>
      </c>
      <c r="D40" s="36" t="s">
        <v>39</v>
      </c>
      <c r="E40" s="37"/>
      <c r="F40" s="82">
        <v>1.2999999999999999E-3</v>
      </c>
      <c r="G40" s="74">
        <f>G37</f>
        <v>782.25</v>
      </c>
      <c r="H40" s="83">
        <f t="shared" si="36"/>
        <v>1.0169249999999999</v>
      </c>
      <c r="J40" s="82">
        <v>1.2999999999999999E-3</v>
      </c>
      <c r="K40" s="76">
        <f>K36</f>
        <v>782.25</v>
      </c>
      <c r="L40" s="83">
        <f t="shared" si="37"/>
        <v>1.0169249999999999</v>
      </c>
      <c r="N40" s="42">
        <f t="shared" si="26"/>
        <v>0</v>
      </c>
      <c r="O40" s="84">
        <f t="shared" si="27"/>
        <v>0</v>
      </c>
      <c r="Q40" s="82">
        <v>1.2999999999999999E-3</v>
      </c>
      <c r="R40" s="76">
        <f>R36</f>
        <v>786.4866240738927</v>
      </c>
      <c r="S40" s="83">
        <f t="shared" si="38"/>
        <v>1.0224326112960604</v>
      </c>
      <c r="U40" s="42">
        <f t="shared" si="10"/>
        <v>5.5076112960605883E-3</v>
      </c>
      <c r="V40" s="84">
        <f t="shared" si="0"/>
        <v>5.4159464031866547E-3</v>
      </c>
      <c r="X40" s="82">
        <v>1.2999999999999999E-3</v>
      </c>
      <c r="Y40" s="76">
        <f>Y36</f>
        <v>786.4866240738927</v>
      </c>
      <c r="Z40" s="83">
        <f t="shared" si="39"/>
        <v>1.0224326112960604</v>
      </c>
      <c r="AB40" s="82">
        <v>2.9999999999999997E-4</v>
      </c>
      <c r="AC40" s="76">
        <f>AC36</f>
        <v>776.92500000000007</v>
      </c>
      <c r="AD40" s="83">
        <f t="shared" si="40"/>
        <v>0.23307749999999999</v>
      </c>
      <c r="AF40" s="42">
        <f t="shared" si="11"/>
        <v>-0.7893551112960604</v>
      </c>
      <c r="AG40" s="85">
        <f t="shared" si="12"/>
        <v>-0.77203632060938931</v>
      </c>
      <c r="AI40" s="42">
        <f t="shared" si="13"/>
        <v>-0.7893551112960604</v>
      </c>
      <c r="AJ40" s="85">
        <f t="shared" si="14"/>
        <v>-3.386663711838596</v>
      </c>
      <c r="AL40" s="82">
        <v>2.9999999999999997E-4</v>
      </c>
      <c r="AM40" s="76">
        <f>AM36</f>
        <v>776.92500000000007</v>
      </c>
      <c r="AN40" s="83">
        <f t="shared" si="41"/>
        <v>0.23307749999999999</v>
      </c>
      <c r="AP40" s="42">
        <f t="shared" si="15"/>
        <v>0</v>
      </c>
      <c r="AQ40" s="85">
        <f t="shared" si="1"/>
        <v>0</v>
      </c>
      <c r="AS40" s="42">
        <f t="shared" si="16"/>
        <v>-0.7893551112960604</v>
      </c>
      <c r="AT40" s="85">
        <f t="shared" si="17"/>
        <v>-3.386663711838596</v>
      </c>
      <c r="AX40" s="82">
        <v>1.2999999999999999E-3</v>
      </c>
      <c r="AY40" s="76">
        <v>786.4866240738927</v>
      </c>
      <c r="AZ40" s="83">
        <v>1.0224326112960604</v>
      </c>
      <c r="BB40" s="82">
        <v>1.2999999999999999E-3</v>
      </c>
      <c r="BC40" s="76">
        <v>786.4866240738927</v>
      </c>
      <c r="BD40" s="83">
        <v>1.0224326112960604</v>
      </c>
    </row>
    <row r="41" spans="2:56" s="35" customFormat="1" ht="25.5" customHeight="1">
      <c r="B41" s="75" t="str">
        <f>'App.2-W_Bill Impacts Sentinels'!B40</f>
        <v>Ontario Electricity Support Program (OESP)</v>
      </c>
      <c r="D41" s="36" t="s">
        <v>39</v>
      </c>
      <c r="E41" s="37"/>
      <c r="F41" s="82"/>
      <c r="G41" s="74"/>
      <c r="H41" s="83"/>
      <c r="J41" s="82"/>
      <c r="K41" s="76"/>
      <c r="L41" s="83"/>
      <c r="N41" s="42"/>
      <c r="O41" s="84"/>
      <c r="Q41" s="82">
        <v>1.1000000000000001E-3</v>
      </c>
      <c r="R41" s="76">
        <f>R37</f>
        <v>786.4866240738927</v>
      </c>
      <c r="S41" s="83">
        <f t="shared" si="38"/>
        <v>0.86513528648128202</v>
      </c>
      <c r="U41" s="42">
        <f t="shared" si="10"/>
        <v>0.86513528648128202</v>
      </c>
      <c r="V41" s="84" t="str">
        <f t="shared" si="0"/>
        <v/>
      </c>
      <c r="X41" s="82">
        <v>1.1000000000000001E-3</v>
      </c>
      <c r="Y41" s="76">
        <f>Y37</f>
        <v>786.4866240738927</v>
      </c>
      <c r="Z41" s="83">
        <f t="shared" si="39"/>
        <v>0.86513528648128202</v>
      </c>
      <c r="AB41" s="82">
        <v>0</v>
      </c>
      <c r="AC41" s="76">
        <f>AC37</f>
        <v>776.92500000000007</v>
      </c>
      <c r="AD41" s="83">
        <f t="shared" si="40"/>
        <v>0</v>
      </c>
      <c r="AF41" s="42">
        <f t="shared" si="11"/>
        <v>-0.86513528648128202</v>
      </c>
      <c r="AG41" s="85">
        <f t="shared" si="12"/>
        <v>-1</v>
      </c>
      <c r="AI41" s="42">
        <f t="shared" si="13"/>
        <v>-0.86513528648128202</v>
      </c>
      <c r="AJ41" s="85" t="str">
        <f t="shared" si="14"/>
        <v/>
      </c>
      <c r="AL41" s="82">
        <v>0</v>
      </c>
      <c r="AM41" s="76">
        <f>AM37</f>
        <v>776.92500000000007</v>
      </c>
      <c r="AN41" s="83">
        <f t="shared" si="41"/>
        <v>0</v>
      </c>
      <c r="AP41" s="42">
        <f t="shared" si="15"/>
        <v>0</v>
      </c>
      <c r="AQ41" s="85" t="str">
        <f t="shared" si="1"/>
        <v/>
      </c>
      <c r="AS41" s="42">
        <f t="shared" si="16"/>
        <v>-0.86513528648128202</v>
      </c>
      <c r="AT41" s="85" t="str">
        <f t="shared" si="17"/>
        <v/>
      </c>
      <c r="AX41" s="82">
        <v>1.1000000000000001E-3</v>
      </c>
      <c r="AY41" s="76">
        <v>786.4866240738927</v>
      </c>
      <c r="AZ41" s="83">
        <v>0.86513528648128202</v>
      </c>
      <c r="BB41" s="82">
        <v>1.1000000000000001E-3</v>
      </c>
      <c r="BC41" s="76">
        <v>786.4866240738927</v>
      </c>
      <c r="BD41" s="83">
        <v>0.86513528648128202</v>
      </c>
    </row>
    <row r="42" spans="2:56" s="35" customFormat="1">
      <c r="B42" s="35" t="s">
        <v>58</v>
      </c>
      <c r="D42" s="36" t="s">
        <v>36</v>
      </c>
      <c r="E42" s="37"/>
      <c r="F42" s="82">
        <v>0.25</v>
      </c>
      <c r="G42" s="39">
        <v>1</v>
      </c>
      <c r="H42" s="83">
        <f t="shared" si="36"/>
        <v>0.25</v>
      </c>
      <c r="J42" s="82">
        <v>0.25</v>
      </c>
      <c r="K42" s="41">
        <f>$G42</f>
        <v>1</v>
      </c>
      <c r="L42" s="83">
        <f t="shared" si="37"/>
        <v>0.25</v>
      </c>
      <c r="N42" s="42">
        <f t="shared" si="26"/>
        <v>0</v>
      </c>
      <c r="O42" s="84">
        <f t="shared" si="27"/>
        <v>0</v>
      </c>
      <c r="Q42" s="82">
        <v>0.25</v>
      </c>
      <c r="R42" s="41">
        <f>$G42</f>
        <v>1</v>
      </c>
      <c r="S42" s="83">
        <f t="shared" si="38"/>
        <v>0.25</v>
      </c>
      <c r="U42" s="42">
        <f t="shared" si="10"/>
        <v>0</v>
      </c>
      <c r="V42" s="84">
        <f t="shared" si="0"/>
        <v>0</v>
      </c>
      <c r="X42" s="82">
        <v>0.25</v>
      </c>
      <c r="Y42" s="41">
        <f>$G42</f>
        <v>1</v>
      </c>
      <c r="Z42" s="83">
        <f t="shared" si="39"/>
        <v>0.25</v>
      </c>
      <c r="AB42" s="82">
        <v>0.25</v>
      </c>
      <c r="AC42" s="41">
        <f>$G42</f>
        <v>1</v>
      </c>
      <c r="AD42" s="83">
        <f t="shared" si="40"/>
        <v>0.25</v>
      </c>
      <c r="AF42" s="42">
        <f t="shared" si="11"/>
        <v>0</v>
      </c>
      <c r="AG42" s="85">
        <f t="shared" si="12"/>
        <v>0</v>
      </c>
      <c r="AI42" s="42">
        <f t="shared" si="13"/>
        <v>0</v>
      </c>
      <c r="AJ42" s="85">
        <f t="shared" si="14"/>
        <v>0</v>
      </c>
      <c r="AL42" s="82">
        <v>0.25</v>
      </c>
      <c r="AM42" s="41">
        <f>$G42</f>
        <v>1</v>
      </c>
      <c r="AN42" s="83">
        <f t="shared" si="41"/>
        <v>0.25</v>
      </c>
      <c r="AP42" s="42">
        <f t="shared" si="15"/>
        <v>0</v>
      </c>
      <c r="AQ42" s="85">
        <f t="shared" si="1"/>
        <v>0</v>
      </c>
      <c r="AS42" s="42">
        <f t="shared" si="16"/>
        <v>0</v>
      </c>
      <c r="AT42" s="85">
        <f t="shared" si="17"/>
        <v>0</v>
      </c>
      <c r="AX42" s="82">
        <v>0.25</v>
      </c>
      <c r="AY42" s="41">
        <v>1</v>
      </c>
      <c r="AZ42" s="83">
        <v>0.25</v>
      </c>
      <c r="BB42" s="82">
        <v>0.25</v>
      </c>
      <c r="BC42" s="41">
        <v>1</v>
      </c>
      <c r="BD42" s="83">
        <v>0.25</v>
      </c>
    </row>
    <row r="43" spans="2:56" s="35" customFormat="1">
      <c r="B43" s="35" t="s">
        <v>59</v>
      </c>
      <c r="D43" s="36" t="s">
        <v>39</v>
      </c>
      <c r="E43" s="37"/>
      <c r="F43" s="82">
        <v>7.0000000000000001E-3</v>
      </c>
      <c r="G43" s="87">
        <f>$D$19</f>
        <v>750</v>
      </c>
      <c r="H43" s="83">
        <f t="shared" si="36"/>
        <v>5.25</v>
      </c>
      <c r="J43" s="82">
        <f>$F43</f>
        <v>7.0000000000000001E-3</v>
      </c>
      <c r="K43" s="88">
        <f t="shared" ref="K43:K48" si="42">$G43</f>
        <v>750</v>
      </c>
      <c r="L43" s="83">
        <f t="shared" si="37"/>
        <v>5.25</v>
      </c>
      <c r="N43" s="42">
        <f t="shared" si="26"/>
        <v>0</v>
      </c>
      <c r="O43" s="84">
        <f t="shared" si="27"/>
        <v>0</v>
      </c>
      <c r="Q43" s="82">
        <f>$F43</f>
        <v>7.0000000000000001E-3</v>
      </c>
      <c r="R43" s="88">
        <f t="shared" ref="R43:R48" si="43">$G43</f>
        <v>750</v>
      </c>
      <c r="S43" s="83">
        <f t="shared" si="38"/>
        <v>5.25</v>
      </c>
      <c r="U43" s="42">
        <f t="shared" si="10"/>
        <v>0</v>
      </c>
      <c r="V43" s="84">
        <f t="shared" si="0"/>
        <v>0</v>
      </c>
      <c r="X43" s="82">
        <f>$F43</f>
        <v>7.0000000000000001E-3</v>
      </c>
      <c r="Y43" s="88">
        <f t="shared" ref="Y43:Y48" si="44">$G43</f>
        <v>750</v>
      </c>
      <c r="Z43" s="83">
        <f t="shared" si="39"/>
        <v>5.25</v>
      </c>
      <c r="AB43" s="82">
        <v>0</v>
      </c>
      <c r="AC43" s="88">
        <f t="shared" ref="AC43:AC48" si="45">$G43</f>
        <v>750</v>
      </c>
      <c r="AD43" s="83">
        <f t="shared" si="40"/>
        <v>0</v>
      </c>
      <c r="AF43" s="42">
        <f t="shared" si="11"/>
        <v>-5.25</v>
      </c>
      <c r="AG43" s="85">
        <f t="shared" si="12"/>
        <v>-1</v>
      </c>
      <c r="AI43" s="42">
        <f t="shared" si="13"/>
        <v>-5.25</v>
      </c>
      <c r="AJ43" s="85" t="str">
        <f t="shared" si="14"/>
        <v/>
      </c>
      <c r="AL43" s="82">
        <v>0</v>
      </c>
      <c r="AM43" s="88">
        <f t="shared" ref="AM43:AM48" si="46">$G43</f>
        <v>750</v>
      </c>
      <c r="AN43" s="83">
        <f t="shared" si="41"/>
        <v>0</v>
      </c>
      <c r="AP43" s="42">
        <f t="shared" si="15"/>
        <v>0</v>
      </c>
      <c r="AQ43" s="85" t="str">
        <f t="shared" si="1"/>
        <v/>
      </c>
      <c r="AS43" s="42">
        <f t="shared" si="16"/>
        <v>-5.25</v>
      </c>
      <c r="AT43" s="85" t="str">
        <f t="shared" si="17"/>
        <v/>
      </c>
      <c r="AX43" s="82">
        <v>7.0000000000000001E-3</v>
      </c>
      <c r="AY43" s="88">
        <v>750</v>
      </c>
      <c r="AZ43" s="83">
        <v>5.25</v>
      </c>
      <c r="BB43" s="82">
        <v>7.0000000000000001E-3</v>
      </c>
      <c r="BC43" s="88">
        <v>750</v>
      </c>
      <c r="BD43" s="83">
        <v>5.25</v>
      </c>
    </row>
    <row r="44" spans="2:56" s="35" customFormat="1">
      <c r="B44" s="64" t="s">
        <v>60</v>
      </c>
      <c r="D44" s="36" t="s">
        <v>39</v>
      </c>
      <c r="E44" s="37"/>
      <c r="F44" s="89">
        <v>7.4999999999999997E-2</v>
      </c>
      <c r="G44" s="90">
        <f>0.64*$D$19</f>
        <v>480</v>
      </c>
      <c r="H44" s="83">
        <f t="shared" si="36"/>
        <v>36</v>
      </c>
      <c r="J44" s="82">
        <f t="shared" ref="J44:J48" si="47">$F44</f>
        <v>7.4999999999999997E-2</v>
      </c>
      <c r="K44" s="90">
        <f t="shared" si="42"/>
        <v>480</v>
      </c>
      <c r="L44" s="83">
        <f t="shared" si="37"/>
        <v>36</v>
      </c>
      <c r="N44" s="42">
        <f t="shared" si="26"/>
        <v>0</v>
      </c>
      <c r="O44" s="84">
        <f t="shared" si="27"/>
        <v>0</v>
      </c>
      <c r="Q44" s="82">
        <f t="shared" ref="Q44:Q48" si="48">$F44</f>
        <v>7.4999999999999997E-2</v>
      </c>
      <c r="R44" s="90">
        <f t="shared" si="43"/>
        <v>480</v>
      </c>
      <c r="S44" s="83">
        <f t="shared" si="38"/>
        <v>36</v>
      </c>
      <c r="U44" s="42">
        <f t="shared" si="10"/>
        <v>0</v>
      </c>
      <c r="V44" s="84">
        <f t="shared" si="0"/>
        <v>0</v>
      </c>
      <c r="X44" s="82">
        <f>'App.2-W_(Resi)'!X47</f>
        <v>8.6999999999999994E-2</v>
      </c>
      <c r="Y44" s="90">
        <f t="shared" si="44"/>
        <v>480</v>
      </c>
      <c r="Z44" s="83">
        <f t="shared" si="39"/>
        <v>41.76</v>
      </c>
      <c r="AB44" s="82">
        <f>'App.2-W_(Resi)'!AB47</f>
        <v>7.6999999999999999E-2</v>
      </c>
      <c r="AC44" s="90">
        <f t="shared" si="45"/>
        <v>480</v>
      </c>
      <c r="AD44" s="83">
        <f t="shared" si="40"/>
        <v>36.96</v>
      </c>
      <c r="AF44" s="42">
        <f t="shared" si="11"/>
        <v>-4.7999999999999972</v>
      </c>
      <c r="AG44" s="85">
        <f t="shared" si="12"/>
        <v>-0.11494252873563213</v>
      </c>
      <c r="AI44" s="42">
        <f t="shared" si="13"/>
        <v>0.96000000000000085</v>
      </c>
      <c r="AJ44" s="85">
        <f t="shared" si="14"/>
        <v>2.5974025974025997E-2</v>
      </c>
      <c r="AL44" s="82">
        <f t="shared" ref="AL44:AL48" si="49">AB44</f>
        <v>7.6999999999999999E-2</v>
      </c>
      <c r="AM44" s="90">
        <f t="shared" si="46"/>
        <v>480</v>
      </c>
      <c r="AN44" s="83">
        <f t="shared" si="41"/>
        <v>36.96</v>
      </c>
      <c r="AP44" s="42">
        <f t="shared" si="15"/>
        <v>0</v>
      </c>
      <c r="AQ44" s="85">
        <f t="shared" si="1"/>
        <v>0</v>
      </c>
      <c r="AS44" s="42">
        <f t="shared" si="16"/>
        <v>0.96000000000000085</v>
      </c>
      <c r="AT44" s="85">
        <f t="shared" si="17"/>
        <v>2.5974025974025997E-2</v>
      </c>
      <c r="AX44" s="82">
        <v>7.4999999999999997E-2</v>
      </c>
      <c r="AY44" s="90">
        <v>480</v>
      </c>
      <c r="AZ44" s="83">
        <v>36</v>
      </c>
      <c r="BB44" s="82">
        <v>7.4999999999999997E-2</v>
      </c>
      <c r="BC44" s="90">
        <v>480</v>
      </c>
      <c r="BD44" s="83">
        <v>36</v>
      </c>
    </row>
    <row r="45" spans="2:56" s="35" customFormat="1">
      <c r="B45" s="64" t="s">
        <v>61</v>
      </c>
      <c r="D45" s="36" t="s">
        <v>39</v>
      </c>
      <c r="E45" s="37"/>
      <c r="F45" s="89">
        <v>0.112</v>
      </c>
      <c r="G45" s="90">
        <f>0.18*$D$19</f>
        <v>135</v>
      </c>
      <c r="H45" s="83">
        <f t="shared" si="36"/>
        <v>15.120000000000001</v>
      </c>
      <c r="J45" s="82">
        <f t="shared" si="47"/>
        <v>0.112</v>
      </c>
      <c r="K45" s="90">
        <f t="shared" si="42"/>
        <v>135</v>
      </c>
      <c r="L45" s="83">
        <f t="shared" si="37"/>
        <v>15.120000000000001</v>
      </c>
      <c r="N45" s="42">
        <f t="shared" si="26"/>
        <v>0</v>
      </c>
      <c r="O45" s="84">
        <f t="shared" si="27"/>
        <v>0</v>
      </c>
      <c r="Q45" s="82">
        <f t="shared" si="48"/>
        <v>0.112</v>
      </c>
      <c r="R45" s="90">
        <f t="shared" si="43"/>
        <v>135</v>
      </c>
      <c r="S45" s="83">
        <f t="shared" si="38"/>
        <v>15.120000000000001</v>
      </c>
      <c r="U45" s="42">
        <f t="shared" si="10"/>
        <v>0</v>
      </c>
      <c r="V45" s="84">
        <f t="shared" si="0"/>
        <v>0</v>
      </c>
      <c r="X45" s="82">
        <f>'App.2-W_(Resi)'!X48</f>
        <v>0.13200000000000001</v>
      </c>
      <c r="Y45" s="90">
        <f t="shared" si="44"/>
        <v>135</v>
      </c>
      <c r="Z45" s="83">
        <f t="shared" si="39"/>
        <v>17.82</v>
      </c>
      <c r="AB45" s="82">
        <f>'App.2-W_(Resi)'!AB48</f>
        <v>0.113</v>
      </c>
      <c r="AC45" s="90">
        <f t="shared" si="45"/>
        <v>135</v>
      </c>
      <c r="AD45" s="83">
        <f t="shared" si="40"/>
        <v>15.255000000000001</v>
      </c>
      <c r="AF45" s="42">
        <f t="shared" si="11"/>
        <v>-2.5649999999999995</v>
      </c>
      <c r="AG45" s="85">
        <f t="shared" si="12"/>
        <v>-0.14393939393939392</v>
      </c>
      <c r="AI45" s="42">
        <f t="shared" si="13"/>
        <v>0.13499999999999979</v>
      </c>
      <c r="AJ45" s="85">
        <f t="shared" si="14"/>
        <v>8.8495575221238798E-3</v>
      </c>
      <c r="AL45" s="82">
        <f t="shared" si="49"/>
        <v>0.113</v>
      </c>
      <c r="AM45" s="90">
        <f t="shared" si="46"/>
        <v>135</v>
      </c>
      <c r="AN45" s="83">
        <f t="shared" si="41"/>
        <v>15.255000000000001</v>
      </c>
      <c r="AP45" s="42">
        <f t="shared" si="15"/>
        <v>0</v>
      </c>
      <c r="AQ45" s="85">
        <f t="shared" si="1"/>
        <v>0</v>
      </c>
      <c r="AS45" s="42">
        <f t="shared" si="16"/>
        <v>0.13499999999999979</v>
      </c>
      <c r="AT45" s="85">
        <f t="shared" si="17"/>
        <v>8.8495575221238798E-3</v>
      </c>
      <c r="AX45" s="82">
        <v>0.112</v>
      </c>
      <c r="AY45" s="90">
        <v>135</v>
      </c>
      <c r="AZ45" s="83">
        <v>15.120000000000001</v>
      </c>
      <c r="BB45" s="82">
        <v>0.112</v>
      </c>
      <c r="BC45" s="90">
        <v>135</v>
      </c>
      <c r="BD45" s="83">
        <v>15.120000000000001</v>
      </c>
    </row>
    <row r="46" spans="2:56" s="35" customFormat="1" ht="13.5" thickBot="1">
      <c r="B46" s="64" t="s">
        <v>62</v>
      </c>
      <c r="D46" s="36" t="s">
        <v>39</v>
      </c>
      <c r="E46" s="37"/>
      <c r="F46" s="89">
        <v>0.13500000000000001</v>
      </c>
      <c r="G46" s="90">
        <f>0.18*$D$19</f>
        <v>135</v>
      </c>
      <c r="H46" s="83">
        <f t="shared" si="36"/>
        <v>18.225000000000001</v>
      </c>
      <c r="J46" s="82">
        <f t="shared" si="47"/>
        <v>0.13500000000000001</v>
      </c>
      <c r="K46" s="90">
        <f t="shared" si="42"/>
        <v>135</v>
      </c>
      <c r="L46" s="83">
        <f t="shared" si="37"/>
        <v>18.225000000000001</v>
      </c>
      <c r="N46" s="42">
        <f t="shared" si="26"/>
        <v>0</v>
      </c>
      <c r="O46" s="84">
        <f t="shared" si="27"/>
        <v>0</v>
      </c>
      <c r="Q46" s="82">
        <f t="shared" si="48"/>
        <v>0.13500000000000001</v>
      </c>
      <c r="R46" s="90">
        <f t="shared" si="43"/>
        <v>135</v>
      </c>
      <c r="S46" s="83">
        <f t="shared" si="38"/>
        <v>18.225000000000001</v>
      </c>
      <c r="U46" s="42">
        <f t="shared" si="10"/>
        <v>0</v>
      </c>
      <c r="V46" s="84">
        <f t="shared" si="0"/>
        <v>0</v>
      </c>
      <c r="X46" s="82">
        <f>'App.2-W_(Resi)'!X49</f>
        <v>0.18</v>
      </c>
      <c r="Y46" s="90">
        <f t="shared" si="44"/>
        <v>135</v>
      </c>
      <c r="Z46" s="83">
        <f t="shared" si="39"/>
        <v>24.3</v>
      </c>
      <c r="AB46" s="82">
        <f>'App.2-W_(Resi)'!AB49</f>
        <v>0.157</v>
      </c>
      <c r="AC46" s="90">
        <f t="shared" si="45"/>
        <v>135</v>
      </c>
      <c r="AD46" s="83">
        <f t="shared" si="40"/>
        <v>21.195</v>
      </c>
      <c r="AF46" s="42">
        <f t="shared" si="11"/>
        <v>-3.1050000000000004</v>
      </c>
      <c r="AG46" s="85">
        <f t="shared" si="12"/>
        <v>-0.1277777777777778</v>
      </c>
      <c r="AI46" s="42">
        <f t="shared" si="13"/>
        <v>2.9699999999999989</v>
      </c>
      <c r="AJ46" s="85">
        <f t="shared" si="14"/>
        <v>0.14012738853503179</v>
      </c>
      <c r="AL46" s="82">
        <f t="shared" si="49"/>
        <v>0.157</v>
      </c>
      <c r="AM46" s="90">
        <f t="shared" si="46"/>
        <v>135</v>
      </c>
      <c r="AN46" s="83">
        <f t="shared" si="41"/>
        <v>21.195</v>
      </c>
      <c r="AP46" s="42">
        <f t="shared" si="15"/>
        <v>0</v>
      </c>
      <c r="AQ46" s="85">
        <f t="shared" si="1"/>
        <v>0</v>
      </c>
      <c r="AS46" s="42">
        <f t="shared" si="16"/>
        <v>2.9699999999999989</v>
      </c>
      <c r="AT46" s="85">
        <f t="shared" si="17"/>
        <v>0.14012738853503179</v>
      </c>
      <c r="AX46" s="82">
        <v>0.13500000000000001</v>
      </c>
      <c r="AY46" s="90">
        <v>135</v>
      </c>
      <c r="AZ46" s="83">
        <v>18.225000000000001</v>
      </c>
      <c r="BB46" s="82">
        <v>0.13500000000000001</v>
      </c>
      <c r="BC46" s="90">
        <v>135</v>
      </c>
      <c r="BD46" s="83">
        <v>18.225000000000001</v>
      </c>
    </row>
    <row r="47" spans="2:56" s="92" customFormat="1" ht="13.5" hidden="1" thickBot="1">
      <c r="B47" s="91" t="s">
        <v>63</v>
      </c>
      <c r="D47" s="93" t="s">
        <v>39</v>
      </c>
      <c r="E47" s="94"/>
      <c r="F47" s="89">
        <v>8.3000000000000004E-2</v>
      </c>
      <c r="G47" s="95">
        <f>IF(AND($A$1=1, D19&gt;=600), 600, IF(AND($A$1=1, AND(D19&lt;600, D19&gt;=0)), D19, IF(AND($A$1=2, D19&gt;=1000), 1000, IF(AND($A$1=2, AND(D19&lt;1000, D19&gt;=0)), D19))))</f>
        <v>600</v>
      </c>
      <c r="H47" s="83">
        <f>G47*F47</f>
        <v>49.800000000000004</v>
      </c>
      <c r="J47" s="82">
        <f t="shared" si="47"/>
        <v>8.3000000000000004E-2</v>
      </c>
      <c r="K47" s="95">
        <f t="shared" si="42"/>
        <v>600</v>
      </c>
      <c r="L47" s="83">
        <f>K47*J47</f>
        <v>49.800000000000004</v>
      </c>
      <c r="N47" s="96">
        <f t="shared" si="26"/>
        <v>0</v>
      </c>
      <c r="O47" s="84">
        <f t="shared" si="27"/>
        <v>0</v>
      </c>
      <c r="Q47" s="82">
        <f t="shared" si="48"/>
        <v>8.3000000000000004E-2</v>
      </c>
      <c r="R47" s="95">
        <f t="shared" si="43"/>
        <v>600</v>
      </c>
      <c r="S47" s="83">
        <f>R47*Q47</f>
        <v>49.800000000000004</v>
      </c>
      <c r="U47" s="96">
        <f t="shared" si="10"/>
        <v>0</v>
      </c>
      <c r="V47" s="84">
        <f t="shared" si="0"/>
        <v>0</v>
      </c>
      <c r="X47" s="82">
        <f>'App.2-W_(Resi)'!X50</f>
        <v>0.10299999999999999</v>
      </c>
      <c r="Y47" s="95">
        <f t="shared" si="44"/>
        <v>600</v>
      </c>
      <c r="Z47" s="83">
        <f>Y47*X47</f>
        <v>61.8</v>
      </c>
      <c r="AB47" s="82">
        <f>'App.2-W_(Resi)'!AB50</f>
        <v>9.0999999999999998E-2</v>
      </c>
      <c r="AC47" s="95">
        <f t="shared" si="45"/>
        <v>600</v>
      </c>
      <c r="AD47" s="83">
        <f>AC47*AB47</f>
        <v>54.6</v>
      </c>
      <c r="AF47" s="96">
        <f t="shared" si="11"/>
        <v>-7.1999999999999957</v>
      </c>
      <c r="AG47" s="85">
        <f t="shared" si="12"/>
        <v>-0.11650485436893197</v>
      </c>
      <c r="AI47" s="96">
        <f t="shared" si="13"/>
        <v>4.7999999999999972</v>
      </c>
      <c r="AJ47" s="85">
        <f t="shared" si="14"/>
        <v>8.7912087912087863E-2</v>
      </c>
      <c r="AL47" s="82">
        <f t="shared" si="49"/>
        <v>9.0999999999999998E-2</v>
      </c>
      <c r="AM47" s="95">
        <f t="shared" si="46"/>
        <v>600</v>
      </c>
      <c r="AN47" s="83">
        <f>AM47*AL47</f>
        <v>54.6</v>
      </c>
      <c r="AP47" s="96">
        <f t="shared" si="15"/>
        <v>0</v>
      </c>
      <c r="AQ47" s="85">
        <f t="shared" si="1"/>
        <v>0</v>
      </c>
      <c r="AS47" s="96">
        <f t="shared" si="16"/>
        <v>4.7999999999999972</v>
      </c>
      <c r="AT47" s="85">
        <f t="shared" si="17"/>
        <v>8.7912087912087863E-2</v>
      </c>
      <c r="AX47" s="82">
        <v>8.3000000000000004E-2</v>
      </c>
      <c r="AY47" s="95">
        <v>600</v>
      </c>
      <c r="AZ47" s="83">
        <v>49.800000000000004</v>
      </c>
      <c r="BB47" s="82">
        <v>8.3000000000000004E-2</v>
      </c>
      <c r="BC47" s="95">
        <v>600</v>
      </c>
      <c r="BD47" s="83">
        <v>49.800000000000004</v>
      </c>
    </row>
    <row r="48" spans="2:56" s="92" customFormat="1" ht="13.5" hidden="1" thickBot="1">
      <c r="B48" s="91" t="s">
        <v>64</v>
      </c>
      <c r="D48" s="93" t="s">
        <v>39</v>
      </c>
      <c r="E48" s="94"/>
      <c r="F48" s="89">
        <v>9.7000000000000003E-2</v>
      </c>
      <c r="G48" s="95">
        <f>IF(AND($A$1=1, D19&gt;=600), D19-600, IF(AND($A$1=1, AND(D19&lt;600, D19&gt;=0)), 0, IF(AND($A$1=2, D19&gt;=1000), D19-1000, IF(AND($A$1=2, AND(D19&lt;1000, D19&gt;=0)), 0))))</f>
        <v>150</v>
      </c>
      <c r="H48" s="83">
        <f>G48*F48</f>
        <v>14.55</v>
      </c>
      <c r="J48" s="82">
        <f t="shared" si="47"/>
        <v>9.7000000000000003E-2</v>
      </c>
      <c r="K48" s="95">
        <f t="shared" si="42"/>
        <v>150</v>
      </c>
      <c r="L48" s="83">
        <f>K48*J48</f>
        <v>14.55</v>
      </c>
      <c r="N48" s="96">
        <f t="shared" si="26"/>
        <v>0</v>
      </c>
      <c r="O48" s="84">
        <f t="shared" si="27"/>
        <v>0</v>
      </c>
      <c r="Q48" s="82">
        <f t="shared" si="48"/>
        <v>9.7000000000000003E-2</v>
      </c>
      <c r="R48" s="95">
        <f t="shared" si="43"/>
        <v>150</v>
      </c>
      <c r="S48" s="83">
        <f>R48*Q48</f>
        <v>14.55</v>
      </c>
      <c r="U48" s="96">
        <f t="shared" si="10"/>
        <v>0</v>
      </c>
      <c r="V48" s="84">
        <f t="shared" si="0"/>
        <v>0</v>
      </c>
      <c r="X48" s="82">
        <f>'App.2-W_(Resi)'!X51</f>
        <v>0.121</v>
      </c>
      <c r="Y48" s="95">
        <f t="shared" si="44"/>
        <v>150</v>
      </c>
      <c r="Z48" s="83">
        <f>Y48*X48</f>
        <v>18.149999999999999</v>
      </c>
      <c r="AB48" s="82">
        <f>'App.2-W_(Resi)'!AB51</f>
        <v>0.106</v>
      </c>
      <c r="AC48" s="95">
        <f t="shared" si="45"/>
        <v>150</v>
      </c>
      <c r="AD48" s="83">
        <f>AC48*AB48</f>
        <v>15.9</v>
      </c>
      <c r="AF48" s="96">
        <f t="shared" si="11"/>
        <v>-2.2499999999999982</v>
      </c>
      <c r="AG48" s="85">
        <f t="shared" si="12"/>
        <v>-0.12396694214876024</v>
      </c>
      <c r="AI48" s="96">
        <f t="shared" si="13"/>
        <v>1.3499999999999996</v>
      </c>
      <c r="AJ48" s="85">
        <f t="shared" si="14"/>
        <v>8.4905660377358472E-2</v>
      </c>
      <c r="AL48" s="82">
        <f t="shared" si="49"/>
        <v>0.106</v>
      </c>
      <c r="AM48" s="95">
        <f t="shared" si="46"/>
        <v>150</v>
      </c>
      <c r="AN48" s="83">
        <f>AM48*AL48</f>
        <v>15.9</v>
      </c>
      <c r="AP48" s="96">
        <f t="shared" si="15"/>
        <v>0</v>
      </c>
      <c r="AQ48" s="85">
        <f t="shared" si="1"/>
        <v>0</v>
      </c>
      <c r="AS48" s="96">
        <f t="shared" si="16"/>
        <v>1.3499999999999996</v>
      </c>
      <c r="AT48" s="85">
        <f t="shared" si="17"/>
        <v>8.4905660377358472E-2</v>
      </c>
      <c r="AX48" s="82">
        <v>9.7000000000000003E-2</v>
      </c>
      <c r="AY48" s="95">
        <v>150</v>
      </c>
      <c r="AZ48" s="83">
        <v>14.55</v>
      </c>
      <c r="BB48" s="82">
        <v>9.7000000000000003E-2</v>
      </c>
      <c r="BC48" s="95">
        <v>150</v>
      </c>
      <c r="BD48" s="83">
        <v>14.55</v>
      </c>
    </row>
    <row r="49" spans="2:56" ht="8.25" customHeight="1" thickBot="1">
      <c r="B49" s="97"/>
      <c r="C49" s="98"/>
      <c r="D49" s="99"/>
      <c r="E49" s="98"/>
      <c r="F49" s="100"/>
      <c r="G49" s="101"/>
      <c r="H49" s="102"/>
      <c r="I49" s="103"/>
      <c r="J49" s="100"/>
      <c r="K49" s="104"/>
      <c r="L49" s="102"/>
      <c r="M49" s="103"/>
      <c r="N49" s="105"/>
      <c r="O49" s="106"/>
      <c r="Q49" s="100"/>
      <c r="R49" s="104"/>
      <c r="S49" s="102"/>
      <c r="T49" s="103"/>
      <c r="U49" s="105"/>
      <c r="V49" s="106"/>
      <c r="X49" s="100"/>
      <c r="Y49" s="104"/>
      <c r="Z49" s="102"/>
      <c r="AA49" s="103"/>
      <c r="AB49" s="100"/>
      <c r="AC49" s="104"/>
      <c r="AD49" s="102"/>
      <c r="AE49" s="103"/>
      <c r="AF49" s="105"/>
      <c r="AG49" s="107"/>
      <c r="AI49" s="105"/>
      <c r="AJ49" s="107"/>
      <c r="AL49" s="100"/>
      <c r="AM49" s="104"/>
      <c r="AN49" s="102"/>
      <c r="AO49" s="103"/>
      <c r="AP49" s="105"/>
      <c r="AQ49" s="107"/>
      <c r="AS49" s="105"/>
      <c r="AT49" s="107"/>
      <c r="AX49" s="100"/>
      <c r="AY49" s="104"/>
      <c r="AZ49" s="102"/>
      <c r="BA49" s="103"/>
      <c r="BB49" s="100"/>
      <c r="BC49" s="104"/>
      <c r="BD49" s="102"/>
    </row>
    <row r="50" spans="2:56">
      <c r="B50" s="108" t="s">
        <v>65</v>
      </c>
      <c r="C50" s="109"/>
      <c r="D50" s="109"/>
      <c r="E50" s="109"/>
      <c r="F50" s="110"/>
      <c r="G50" s="111"/>
      <c r="H50" s="112">
        <f>SUM(H39:H46,H38)</f>
        <v>105.36266000000002</v>
      </c>
      <c r="I50" s="113"/>
      <c r="J50" s="114"/>
      <c r="K50" s="114"/>
      <c r="L50" s="112">
        <f>SUM(L39:L46,L38)</f>
        <v>105.36266000000002</v>
      </c>
      <c r="M50" s="115"/>
      <c r="N50" s="116">
        <f t="shared" ref="N50" si="50">L50-H50</f>
        <v>0</v>
      </c>
      <c r="O50" s="117">
        <f t="shared" ref="O50" si="51">IF((H50)=0,"",(N50/H50))</f>
        <v>0</v>
      </c>
      <c r="Q50" s="114"/>
      <c r="R50" s="114"/>
      <c r="S50" s="112">
        <f>SUM(S39:S46,S38)</f>
        <v>472.52761337746313</v>
      </c>
      <c r="T50" s="115"/>
      <c r="U50" s="116">
        <f>S50-L50</f>
        <v>367.16495337746312</v>
      </c>
      <c r="V50" s="117">
        <f>IF((L50)=0,"",(U50/L50))</f>
        <v>3.4847730057067947</v>
      </c>
      <c r="X50" s="114"/>
      <c r="Y50" s="114"/>
      <c r="Z50" s="112">
        <f>SUM(Z39:Z46,Z38)</f>
        <v>127.68482415201514</v>
      </c>
      <c r="AA50" s="115"/>
      <c r="AB50" s="114"/>
      <c r="AC50" s="114"/>
      <c r="AD50" s="112">
        <f>SUM(AD39:AD46,AD38)</f>
        <v>107.27795140285568</v>
      </c>
      <c r="AE50" s="115"/>
      <c r="AF50" s="116">
        <f>AD50-Z50</f>
        <v>-20.406872749159461</v>
      </c>
      <c r="AG50" s="118">
        <f>IF((Z50)=0,"",(AF50/Z50))</f>
        <v>-0.15982222542644586</v>
      </c>
      <c r="AI50" s="116">
        <f t="shared" ref="AI50:AI54" si="52">AD50-AZ50</f>
        <v>-6.689458947034467</v>
      </c>
      <c r="AJ50" s="118">
        <f t="shared" ref="AJ50:AJ54" si="53">IF((AD50)=0,"",(AI50/AD50))</f>
        <v>-6.2356326342529293E-2</v>
      </c>
      <c r="AL50" s="114"/>
      <c r="AM50" s="114"/>
      <c r="AN50" s="112">
        <f>SUM(AN39:AN46,AN38)</f>
        <v>110.91943640285568</v>
      </c>
      <c r="AO50" s="115"/>
      <c r="AP50" s="116">
        <f>AN50-AD50</f>
        <v>3.641485000000003</v>
      </c>
      <c r="AQ50" s="118">
        <f>IF((AD50)=0,"",(AP50/AD50))</f>
        <v>3.3944393534560621E-2</v>
      </c>
      <c r="AS50" s="116">
        <f t="shared" ref="AS50:AS54" si="54">AN50-BD50</f>
        <v>-3.6541739470344652</v>
      </c>
      <c r="AT50" s="118">
        <f t="shared" ref="AT50:AT54" si="55">IF((AN50)=0,"",(AS50/AN50))</f>
        <v>-3.2944396992449797E-2</v>
      </c>
      <c r="AX50" s="114"/>
      <c r="AY50" s="114"/>
      <c r="AZ50" s="112">
        <v>113.96741034989014</v>
      </c>
      <c r="BA50" s="115"/>
      <c r="BB50" s="114"/>
      <c r="BC50" s="114"/>
      <c r="BD50" s="112">
        <v>114.57361034989015</v>
      </c>
    </row>
    <row r="51" spans="2:56">
      <c r="B51" s="119" t="s">
        <v>66</v>
      </c>
      <c r="C51" s="109"/>
      <c r="D51" s="109"/>
      <c r="E51" s="109"/>
      <c r="F51" s="120">
        <v>0.13</v>
      </c>
      <c r="G51" s="121"/>
      <c r="H51" s="122">
        <f>H50*F51</f>
        <v>13.697145800000003</v>
      </c>
      <c r="I51" s="123"/>
      <c r="J51" s="124">
        <v>0.13</v>
      </c>
      <c r="K51" s="123"/>
      <c r="L51" s="125">
        <f>L50*J51</f>
        <v>13.697145800000003</v>
      </c>
      <c r="M51" s="126"/>
      <c r="N51" s="127">
        <f t="shared" si="26"/>
        <v>0</v>
      </c>
      <c r="O51" s="128">
        <f t="shared" si="27"/>
        <v>0</v>
      </c>
      <c r="Q51" s="124">
        <v>0.13</v>
      </c>
      <c r="R51" s="123"/>
      <c r="S51" s="125">
        <f>S50*Q51</f>
        <v>61.428589739070212</v>
      </c>
      <c r="T51" s="126"/>
      <c r="U51" s="127">
        <f>S51-L51</f>
        <v>47.731443939070211</v>
      </c>
      <c r="V51" s="128">
        <f>IF((L51)=0,"",(U51/L51))</f>
        <v>3.4847730057067947</v>
      </c>
      <c r="X51" s="124">
        <v>0.13</v>
      </c>
      <c r="Y51" s="123"/>
      <c r="Z51" s="125">
        <f>Z50*X51</f>
        <v>16.599027139761969</v>
      </c>
      <c r="AA51" s="126"/>
      <c r="AB51" s="124">
        <v>0.13</v>
      </c>
      <c r="AC51" s="123"/>
      <c r="AD51" s="125">
        <f>AD50*AB51</f>
        <v>13.946133682371238</v>
      </c>
      <c r="AE51" s="126"/>
      <c r="AF51" s="127">
        <f>AD51-Z51</f>
        <v>-2.6528934573907303</v>
      </c>
      <c r="AG51" s="129">
        <f>IF((Z51)=0,"",(AF51/Z51))</f>
        <v>-0.15982222542644586</v>
      </c>
      <c r="AI51" s="127">
        <f t="shared" si="52"/>
        <v>-0.86962966311448042</v>
      </c>
      <c r="AJ51" s="129">
        <f t="shared" si="53"/>
        <v>-6.2356326342529272E-2</v>
      </c>
      <c r="AL51" s="124">
        <v>0.13</v>
      </c>
      <c r="AM51" s="123"/>
      <c r="AN51" s="125">
        <f>AN50*AL51</f>
        <v>14.419526732371239</v>
      </c>
      <c r="AO51" s="126"/>
      <c r="AP51" s="127">
        <f>AN51-AD51</f>
        <v>0.47339305000000031</v>
      </c>
      <c r="AQ51" s="129">
        <f>IF((AD51)=0,"",(AP51/AD51))</f>
        <v>3.3944393534560614E-2</v>
      </c>
      <c r="AS51" s="127">
        <f t="shared" si="54"/>
        <v>-0.47504261311448026</v>
      </c>
      <c r="AT51" s="129">
        <f t="shared" si="55"/>
        <v>-3.2944396992449783E-2</v>
      </c>
      <c r="AX51" s="124">
        <v>0.13</v>
      </c>
      <c r="AY51" s="123"/>
      <c r="AZ51" s="125">
        <v>14.815763345485719</v>
      </c>
      <c r="BA51" s="126"/>
      <c r="BB51" s="124">
        <v>0.13</v>
      </c>
      <c r="BC51" s="123"/>
      <c r="BD51" s="125">
        <v>14.894569345485719</v>
      </c>
    </row>
    <row r="52" spans="2:56" ht="13.5" thickBot="1">
      <c r="B52" s="130" t="s">
        <v>67</v>
      </c>
      <c r="C52" s="109"/>
      <c r="D52" s="109"/>
      <c r="E52" s="109"/>
      <c r="F52" s="131"/>
      <c r="G52" s="121"/>
      <c r="H52" s="122">
        <f>H50+H51</f>
        <v>119.05980580000002</v>
      </c>
      <c r="I52" s="123"/>
      <c r="J52" s="123"/>
      <c r="K52" s="123"/>
      <c r="L52" s="125">
        <f>L50+L51</f>
        <v>119.05980580000002</v>
      </c>
      <c r="M52" s="126"/>
      <c r="N52" s="127">
        <f t="shared" si="26"/>
        <v>0</v>
      </c>
      <c r="O52" s="128">
        <f t="shared" si="27"/>
        <v>0</v>
      </c>
      <c r="Q52" s="123"/>
      <c r="R52" s="123"/>
      <c r="S52" s="125">
        <f>S50+S51</f>
        <v>533.95620311653329</v>
      </c>
      <c r="T52" s="126"/>
      <c r="U52" s="127">
        <f>S52-L52</f>
        <v>414.89639731653324</v>
      </c>
      <c r="V52" s="128">
        <f>IF((L52)=0,"",(U52/L52))</f>
        <v>3.4847730057067938</v>
      </c>
      <c r="X52" s="123"/>
      <c r="Y52" s="123"/>
      <c r="Z52" s="125">
        <f>Z50+Z51</f>
        <v>144.2838512917771</v>
      </c>
      <c r="AA52" s="126"/>
      <c r="AB52" s="123"/>
      <c r="AC52" s="123"/>
      <c r="AD52" s="125">
        <f>AD50+AD51</f>
        <v>121.22408508522692</v>
      </c>
      <c r="AE52" s="126"/>
      <c r="AF52" s="127">
        <f>AD52-Z52</f>
        <v>-23.059766206550179</v>
      </c>
      <c r="AG52" s="129">
        <f>IF((Z52)=0,"",(AF52/Z52))</f>
        <v>-0.15982222542644578</v>
      </c>
      <c r="AI52" s="127">
        <f t="shared" si="52"/>
        <v>-7.5590886101489474</v>
      </c>
      <c r="AJ52" s="129">
        <f t="shared" si="53"/>
        <v>-6.2356326342529293E-2</v>
      </c>
      <c r="AL52" s="123"/>
      <c r="AM52" s="123"/>
      <c r="AN52" s="125">
        <f>AN50+AN51</f>
        <v>125.33896313522692</v>
      </c>
      <c r="AO52" s="126"/>
      <c r="AP52" s="127">
        <f>AN52-AD52</f>
        <v>4.1148780500000015</v>
      </c>
      <c r="AQ52" s="129">
        <f>IF((AD52)=0,"",(AP52/AD52))</f>
        <v>3.3944393534560607E-2</v>
      </c>
      <c r="AS52" s="127">
        <f t="shared" si="54"/>
        <v>-4.129216560148933</v>
      </c>
      <c r="AT52" s="129">
        <f t="shared" si="55"/>
        <v>-3.2944396992449693E-2</v>
      </c>
      <c r="AX52" s="123"/>
      <c r="AY52" s="123"/>
      <c r="AZ52" s="125">
        <v>128.78317369537587</v>
      </c>
      <c r="BA52" s="126"/>
      <c r="BB52" s="123"/>
      <c r="BC52" s="123"/>
      <c r="BD52" s="125">
        <v>129.46817969537585</v>
      </c>
    </row>
    <row r="53" spans="2:56" ht="15.75" hidden="1" customHeight="1">
      <c r="B53" s="379" t="s">
        <v>68</v>
      </c>
      <c r="C53" s="379"/>
      <c r="D53" s="379"/>
      <c r="E53" s="109"/>
      <c r="F53" s="131"/>
      <c r="G53" s="121"/>
      <c r="H53" s="132">
        <f>ROUND(-H52*10%,2)</f>
        <v>-11.91</v>
      </c>
      <c r="I53" s="123"/>
      <c r="J53" s="123"/>
      <c r="K53" s="123"/>
      <c r="L53" s="133">
        <f>ROUND(-L52*10%,2)</f>
        <v>-11.91</v>
      </c>
      <c r="M53" s="126"/>
      <c r="N53" s="134">
        <f t="shared" si="26"/>
        <v>0</v>
      </c>
      <c r="O53" s="135">
        <f t="shared" si="27"/>
        <v>0</v>
      </c>
      <c r="Q53" s="123"/>
      <c r="R53" s="123"/>
      <c r="S53" s="133"/>
      <c r="T53" s="126"/>
      <c r="U53" s="134">
        <f>S53-L53</f>
        <v>11.91</v>
      </c>
      <c r="V53" s="135">
        <f>IF((L53)=0,"",(U53/L53))</f>
        <v>-1</v>
      </c>
      <c r="X53" s="123"/>
      <c r="Y53" s="123"/>
      <c r="Z53" s="133"/>
      <c r="AA53" s="126"/>
      <c r="AB53" s="123"/>
      <c r="AC53" s="123"/>
      <c r="AD53" s="133"/>
      <c r="AE53" s="126"/>
      <c r="AF53" s="134">
        <f>AD53-Z53</f>
        <v>0</v>
      </c>
      <c r="AG53" s="136" t="str">
        <f>IF((Z53)=0,"",(AF53/Z53))</f>
        <v/>
      </c>
      <c r="AI53" s="134">
        <f t="shared" si="52"/>
        <v>0</v>
      </c>
      <c r="AJ53" s="136" t="str">
        <f t="shared" si="53"/>
        <v/>
      </c>
      <c r="AL53" s="123"/>
      <c r="AM53" s="123"/>
      <c r="AN53" s="133"/>
      <c r="AO53" s="126"/>
      <c r="AP53" s="134">
        <f>AN53-AD53</f>
        <v>0</v>
      </c>
      <c r="AQ53" s="136" t="str">
        <f>IF((AD53)=0,"",(AP53/AD53))</f>
        <v/>
      </c>
      <c r="AS53" s="134">
        <f t="shared" si="54"/>
        <v>0</v>
      </c>
      <c r="AT53" s="136" t="str">
        <f t="shared" si="55"/>
        <v/>
      </c>
      <c r="AX53" s="123"/>
      <c r="AY53" s="123"/>
      <c r="AZ53" s="133"/>
      <c r="BA53" s="126"/>
      <c r="BB53" s="123"/>
      <c r="BC53" s="123"/>
      <c r="BD53" s="133"/>
    </row>
    <row r="54" spans="2:56" ht="13.5" hidden="1" customHeight="1" thickBot="1">
      <c r="B54" s="380" t="s">
        <v>69</v>
      </c>
      <c r="C54" s="380"/>
      <c r="D54" s="380"/>
      <c r="E54" s="137"/>
      <c r="F54" s="138"/>
      <c r="G54" s="139"/>
      <c r="H54" s="140">
        <f>H52+H53</f>
        <v>107.14980580000002</v>
      </c>
      <c r="I54" s="141"/>
      <c r="J54" s="141"/>
      <c r="K54" s="141"/>
      <c r="L54" s="142">
        <f>L52+L53</f>
        <v>107.14980580000002</v>
      </c>
      <c r="M54" s="143"/>
      <c r="N54" s="144">
        <f t="shared" si="26"/>
        <v>0</v>
      </c>
      <c r="O54" s="145">
        <f t="shared" si="27"/>
        <v>0</v>
      </c>
      <c r="Q54" s="141"/>
      <c r="R54" s="141"/>
      <c r="S54" s="142">
        <f>S52+S53</f>
        <v>533.95620311653329</v>
      </c>
      <c r="T54" s="143"/>
      <c r="U54" s="144">
        <f>S54-L54</f>
        <v>426.80639731653326</v>
      </c>
      <c r="V54" s="145">
        <f>IF((L54)=0,"",(U54/L54))</f>
        <v>3.9832680435575103</v>
      </c>
      <c r="X54" s="141"/>
      <c r="Y54" s="141"/>
      <c r="Z54" s="142">
        <f>Z52+Z53</f>
        <v>144.2838512917771</v>
      </c>
      <c r="AA54" s="143"/>
      <c r="AB54" s="141"/>
      <c r="AC54" s="141"/>
      <c r="AD54" s="142">
        <f>AD52+AD53</f>
        <v>121.22408508522692</v>
      </c>
      <c r="AE54" s="143"/>
      <c r="AF54" s="144">
        <f>AD54-Z54</f>
        <v>-23.059766206550179</v>
      </c>
      <c r="AG54" s="146">
        <f>IF((Z54)=0,"",(AF54/Z54))</f>
        <v>-0.15982222542644578</v>
      </c>
      <c r="AI54" s="144">
        <f t="shared" si="52"/>
        <v>-7.5590886101489474</v>
      </c>
      <c r="AJ54" s="146">
        <f t="shared" si="53"/>
        <v>-6.2356326342529293E-2</v>
      </c>
      <c r="AL54" s="141"/>
      <c r="AM54" s="141"/>
      <c r="AN54" s="142">
        <f>AN52+AN53</f>
        <v>125.33896313522692</v>
      </c>
      <c r="AO54" s="143"/>
      <c r="AP54" s="144">
        <f>AN54-AD54</f>
        <v>4.1148780500000015</v>
      </c>
      <c r="AQ54" s="146">
        <f>IF((AD54)=0,"",(AP54/AD54))</f>
        <v>3.3944393534560607E-2</v>
      </c>
      <c r="AS54" s="144">
        <f t="shared" si="54"/>
        <v>-4.129216560148933</v>
      </c>
      <c r="AT54" s="146">
        <f t="shared" si="55"/>
        <v>-3.2944396992449693E-2</v>
      </c>
      <c r="AX54" s="141"/>
      <c r="AY54" s="141"/>
      <c r="AZ54" s="142">
        <v>128.78317369537587</v>
      </c>
      <c r="BA54" s="143"/>
      <c r="BB54" s="141"/>
      <c r="BC54" s="141"/>
      <c r="BD54" s="142">
        <v>129.46817969537585</v>
      </c>
    </row>
    <row r="55" spans="2:56" s="154" customFormat="1" ht="8.25" customHeight="1" thickBot="1">
      <c r="B55" s="147"/>
      <c r="C55" s="148"/>
      <c r="D55" s="149"/>
      <c r="E55" s="148"/>
      <c r="F55" s="100"/>
      <c r="G55" s="150"/>
      <c r="H55" s="102"/>
      <c r="I55" s="151"/>
      <c r="J55" s="100"/>
      <c r="K55" s="152"/>
      <c r="L55" s="102"/>
      <c r="M55" s="151"/>
      <c r="N55" s="153"/>
      <c r="O55" s="106"/>
      <c r="Q55" s="100"/>
      <c r="R55" s="152"/>
      <c r="S55" s="102"/>
      <c r="T55" s="151"/>
      <c r="U55" s="153"/>
      <c r="V55" s="106"/>
      <c r="X55" s="100"/>
      <c r="Y55" s="152"/>
      <c r="Z55" s="102"/>
      <c r="AA55" s="151"/>
      <c r="AB55" s="100"/>
      <c r="AC55" s="152"/>
      <c r="AD55" s="102"/>
      <c r="AE55" s="151"/>
      <c r="AF55" s="153"/>
      <c r="AG55" s="107"/>
      <c r="AI55" s="153"/>
      <c r="AJ55" s="107"/>
      <c r="AL55" s="100"/>
      <c r="AM55" s="152"/>
      <c r="AN55" s="102"/>
      <c r="AO55" s="151"/>
      <c r="AP55" s="153"/>
      <c r="AQ55" s="107"/>
      <c r="AS55" s="153"/>
      <c r="AT55" s="107"/>
      <c r="AX55" s="100"/>
      <c r="AY55" s="152"/>
      <c r="AZ55" s="102"/>
      <c r="BA55" s="151"/>
      <c r="BB55" s="100"/>
      <c r="BC55" s="152"/>
      <c r="BD55" s="102"/>
    </row>
    <row r="56" spans="2:56" s="154" customFormat="1" hidden="1">
      <c r="B56" s="155" t="s">
        <v>70</v>
      </c>
      <c r="C56" s="156"/>
      <c r="D56" s="156"/>
      <c r="E56" s="156"/>
      <c r="F56" s="157"/>
      <c r="G56" s="158"/>
      <c r="H56" s="159">
        <f>SUM(H47:H48,H38,H39:H43)</f>
        <v>100.36766000000001</v>
      </c>
      <c r="I56" s="160"/>
      <c r="J56" s="161"/>
      <c r="K56" s="161"/>
      <c r="L56" s="159">
        <f>SUM(L47:L48,L38,L39:L43)</f>
        <v>100.36766000000001</v>
      </c>
      <c r="M56" s="162"/>
      <c r="N56" s="163">
        <f t="shared" ref="N56:N60" si="56">L56-H56</f>
        <v>0</v>
      </c>
      <c r="O56" s="117">
        <f t="shared" ref="O56:O60" si="57">IF((H56)=0,"",(N56/H56))</f>
        <v>0</v>
      </c>
      <c r="Q56" s="161"/>
      <c r="R56" s="161"/>
      <c r="S56" s="159">
        <f>SUM(S47:S48,S38,S39:S43)</f>
        <v>467.53261337746312</v>
      </c>
      <c r="T56" s="162"/>
      <c r="U56" s="163">
        <f>S56-L56</f>
        <v>367.16495337746312</v>
      </c>
      <c r="V56" s="117">
        <f>IF((L56)=0,"",(U56/L56))</f>
        <v>3.6581997964031747</v>
      </c>
      <c r="X56" s="161"/>
      <c r="Y56" s="161"/>
      <c r="Z56" s="159">
        <f>SUM(Z47:Z48,Z38,Z39:Z43)</f>
        <v>123.75482415201512</v>
      </c>
      <c r="AA56" s="162"/>
      <c r="AB56" s="161"/>
      <c r="AC56" s="161"/>
      <c r="AD56" s="159">
        <f>SUM(AD47:AD48,AD38,AD39:AD43)</f>
        <v>104.36795140285567</v>
      </c>
      <c r="AE56" s="162"/>
      <c r="AF56" s="163">
        <f>AD56-Z56</f>
        <v>-19.386872749159451</v>
      </c>
      <c r="AG56" s="118">
        <f>IF((Z56)=0,"",(AF56/Z56))</f>
        <v>-0.15665549106469942</v>
      </c>
      <c r="AI56" s="163">
        <f>AG56-AC56</f>
        <v>-0.15665549106469942</v>
      </c>
      <c r="AJ56" s="118" t="str">
        <f>IF((AC56)=0,"",(AI56/AC56))</f>
        <v/>
      </c>
      <c r="AL56" s="161"/>
      <c r="AM56" s="161"/>
      <c r="AN56" s="159">
        <f>SUM(AN47:AN48,AN38,AN39:AN43)</f>
        <v>108.00943640285567</v>
      </c>
      <c r="AO56" s="162"/>
      <c r="AP56" s="163">
        <f>AN56-AD56</f>
        <v>3.641485000000003</v>
      </c>
      <c r="AQ56" s="118">
        <f>IF((AD56)=0,"",(AP56/AD56))</f>
        <v>3.4890835271299256E-2</v>
      </c>
      <c r="AS56" s="163">
        <f>AQ56-AG56</f>
        <v>0.19154632633599866</v>
      </c>
      <c r="AT56" s="118">
        <f>IF((AG56)=0,"",(AS56/AG56))</f>
        <v>-1.2227233468432279</v>
      </c>
      <c r="AX56" s="161"/>
      <c r="AY56" s="161"/>
      <c r="AZ56" s="159">
        <v>108.97241034989015</v>
      </c>
      <c r="BA56" s="162"/>
      <c r="BB56" s="161"/>
      <c r="BC56" s="161"/>
      <c r="BD56" s="159">
        <v>109.57861034989016</v>
      </c>
    </row>
    <row r="57" spans="2:56" s="154" customFormat="1" hidden="1">
      <c r="B57" s="164" t="s">
        <v>66</v>
      </c>
      <c r="C57" s="156"/>
      <c r="D57" s="156"/>
      <c r="E57" s="156"/>
      <c r="F57" s="165">
        <v>0.13</v>
      </c>
      <c r="G57" s="158"/>
      <c r="H57" s="166">
        <f>H56*F57</f>
        <v>13.047795800000003</v>
      </c>
      <c r="I57" s="167"/>
      <c r="J57" s="168">
        <v>0.13</v>
      </c>
      <c r="K57" s="169"/>
      <c r="L57" s="170">
        <f>L56*J57</f>
        <v>13.047795800000003</v>
      </c>
      <c r="M57" s="171"/>
      <c r="N57" s="172">
        <f t="shared" si="56"/>
        <v>0</v>
      </c>
      <c r="O57" s="128">
        <f t="shared" si="57"/>
        <v>0</v>
      </c>
      <c r="Q57" s="168">
        <v>0.13</v>
      </c>
      <c r="R57" s="169"/>
      <c r="S57" s="170">
        <f>S56*Q57</f>
        <v>60.779239739070206</v>
      </c>
      <c r="T57" s="171"/>
      <c r="U57" s="172">
        <f>S57-L57</f>
        <v>47.731443939070203</v>
      </c>
      <c r="V57" s="128">
        <f>IF((L57)=0,"",(U57/L57))</f>
        <v>3.6581997964031743</v>
      </c>
      <c r="X57" s="168">
        <v>0.13</v>
      </c>
      <c r="Y57" s="169"/>
      <c r="Z57" s="170">
        <f>Z56*X57</f>
        <v>16.088127139761966</v>
      </c>
      <c r="AA57" s="171"/>
      <c r="AB57" s="168">
        <v>0.13</v>
      </c>
      <c r="AC57" s="169"/>
      <c r="AD57" s="170">
        <f>AD56*AB57</f>
        <v>13.567833682371237</v>
      </c>
      <c r="AE57" s="171"/>
      <c r="AF57" s="172">
        <f>AD57-Z57</f>
        <v>-2.5202934573907285</v>
      </c>
      <c r="AG57" s="129">
        <f>IF((Z57)=0,"",(AF57/Z57))</f>
        <v>-0.15665549106469939</v>
      </c>
      <c r="AI57" s="172">
        <f>AG57-AC57</f>
        <v>-0.15665549106469939</v>
      </c>
      <c r="AJ57" s="129" t="str">
        <f>IF((AC57)=0,"",(AI57/AC57))</f>
        <v/>
      </c>
      <c r="AL57" s="168">
        <v>0.13</v>
      </c>
      <c r="AM57" s="169"/>
      <c r="AN57" s="170">
        <f>AN56*AL57</f>
        <v>14.041226732371237</v>
      </c>
      <c r="AO57" s="171"/>
      <c r="AP57" s="172">
        <f>AN57-AD57</f>
        <v>0.47339305000000031</v>
      </c>
      <c r="AQ57" s="129">
        <f>IF((AD57)=0,"",(AP57/AD57))</f>
        <v>3.4890835271299249E-2</v>
      </c>
      <c r="AS57" s="172">
        <f>AQ57-AG57</f>
        <v>0.19154632633599863</v>
      </c>
      <c r="AT57" s="129">
        <f>IF((AG57)=0,"",(AS57/AG57))</f>
        <v>-1.2227233468432279</v>
      </c>
      <c r="AX57" s="168">
        <v>0.13</v>
      </c>
      <c r="AY57" s="169"/>
      <c r="AZ57" s="170">
        <v>14.16641334548572</v>
      </c>
      <c r="BA57" s="171"/>
      <c r="BB57" s="168">
        <v>0.13</v>
      </c>
      <c r="BC57" s="169"/>
      <c r="BD57" s="170">
        <v>14.245219345485721</v>
      </c>
    </row>
    <row r="58" spans="2:56" s="154" customFormat="1" hidden="1">
      <c r="B58" s="173" t="s">
        <v>67</v>
      </c>
      <c r="C58" s="156"/>
      <c r="D58" s="156"/>
      <c r="E58" s="156"/>
      <c r="F58" s="174"/>
      <c r="G58" s="175"/>
      <c r="H58" s="166">
        <f>H56+H57</f>
        <v>113.41545580000002</v>
      </c>
      <c r="I58" s="167"/>
      <c r="J58" s="167"/>
      <c r="K58" s="167"/>
      <c r="L58" s="170">
        <f>L56+L57</f>
        <v>113.41545580000002</v>
      </c>
      <c r="M58" s="171"/>
      <c r="N58" s="172">
        <f t="shared" si="56"/>
        <v>0</v>
      </c>
      <c r="O58" s="128">
        <f t="shared" si="57"/>
        <v>0</v>
      </c>
      <c r="Q58" s="167"/>
      <c r="R58" s="167"/>
      <c r="S58" s="170">
        <f>S56+S57</f>
        <v>528.31185311653337</v>
      </c>
      <c r="T58" s="171"/>
      <c r="U58" s="172">
        <f>S58-L58</f>
        <v>414.89639731653335</v>
      </c>
      <c r="V58" s="128">
        <f>IF((L58)=0,"",(U58/L58))</f>
        <v>3.6581997964031752</v>
      </c>
      <c r="X58" s="167"/>
      <c r="Y58" s="167"/>
      <c r="Z58" s="170">
        <f>Z56+Z57</f>
        <v>139.84295129177707</v>
      </c>
      <c r="AA58" s="171"/>
      <c r="AB58" s="167"/>
      <c r="AC58" s="167"/>
      <c r="AD58" s="170">
        <f>AD56+AD57</f>
        <v>117.93578508522691</v>
      </c>
      <c r="AE58" s="171"/>
      <c r="AF58" s="172">
        <f>AD58-Z58</f>
        <v>-21.907166206550158</v>
      </c>
      <c r="AG58" s="129">
        <f>IF((Z58)=0,"",(AF58/Z58))</f>
        <v>-0.15665549106469928</v>
      </c>
      <c r="AI58" s="172">
        <f>AG58-AC58</f>
        <v>-0.15665549106469928</v>
      </c>
      <c r="AJ58" s="129" t="str">
        <f>IF((AC58)=0,"",(AI58/AC58))</f>
        <v/>
      </c>
      <c r="AL58" s="167"/>
      <c r="AM58" s="167"/>
      <c r="AN58" s="170">
        <f>AN56+AN57</f>
        <v>122.05066313522691</v>
      </c>
      <c r="AO58" s="171"/>
      <c r="AP58" s="172">
        <f>AN58-AD58</f>
        <v>4.1148780500000015</v>
      </c>
      <c r="AQ58" s="129">
        <f>IF((AD58)=0,"",(AP58/AD58))</f>
        <v>3.4890835271299235E-2</v>
      </c>
      <c r="AS58" s="172">
        <f>AQ58-AG58</f>
        <v>0.19154632633599852</v>
      </c>
      <c r="AT58" s="129">
        <f>IF((AG58)=0,"",(AS58/AG58))</f>
        <v>-1.2227233468432281</v>
      </c>
      <c r="AX58" s="167"/>
      <c r="AY58" s="167"/>
      <c r="AZ58" s="170">
        <v>123.13882369537588</v>
      </c>
      <c r="BA58" s="171"/>
      <c r="BB58" s="167"/>
      <c r="BC58" s="167"/>
      <c r="BD58" s="170">
        <v>123.82382969537588</v>
      </c>
    </row>
    <row r="59" spans="2:56" s="154" customFormat="1" ht="15.75" hidden="1" customHeight="1">
      <c r="B59" s="381" t="s">
        <v>68</v>
      </c>
      <c r="C59" s="381"/>
      <c r="D59" s="381"/>
      <c r="E59" s="156"/>
      <c r="F59" s="174"/>
      <c r="G59" s="175"/>
      <c r="H59" s="176">
        <f>ROUND(-H58*10%,2)</f>
        <v>-11.34</v>
      </c>
      <c r="I59" s="167"/>
      <c r="J59" s="167"/>
      <c r="K59" s="167"/>
      <c r="L59" s="177">
        <f>ROUND(-L58*10%,2)</f>
        <v>-11.34</v>
      </c>
      <c r="M59" s="171"/>
      <c r="N59" s="178">
        <f t="shared" si="56"/>
        <v>0</v>
      </c>
      <c r="O59" s="135">
        <f t="shared" si="57"/>
        <v>0</v>
      </c>
      <c r="Q59" s="167"/>
      <c r="R59" s="167"/>
      <c r="S59" s="177">
        <f>ROUND(-S58*10%,2)</f>
        <v>-52.83</v>
      </c>
      <c r="T59" s="171"/>
      <c r="U59" s="178">
        <f>S59-L59</f>
        <v>-41.489999999999995</v>
      </c>
      <c r="V59" s="135">
        <f>IF((L59)=0,"",(U59/L59))</f>
        <v>3.6587301587301582</v>
      </c>
      <c r="X59" s="167"/>
      <c r="Y59" s="167"/>
      <c r="Z59" s="177">
        <f>ROUND(-Z58*10%,2)</f>
        <v>-13.98</v>
      </c>
      <c r="AA59" s="171"/>
      <c r="AB59" s="167"/>
      <c r="AC59" s="167"/>
      <c r="AD59" s="177">
        <f>ROUND(-AD58*10%,2)</f>
        <v>-11.79</v>
      </c>
      <c r="AE59" s="171"/>
      <c r="AF59" s="178">
        <f>AD59-Z59</f>
        <v>2.1900000000000013</v>
      </c>
      <c r="AG59" s="136">
        <f>IF((Z59)=0,"",(AF59/Z59))</f>
        <v>-0.15665236051502154</v>
      </c>
      <c r="AI59" s="178">
        <f>AG59-AC59</f>
        <v>-0.15665236051502154</v>
      </c>
      <c r="AJ59" s="136" t="str">
        <f>IF((AC59)=0,"",(AI59/AC59))</f>
        <v/>
      </c>
      <c r="AL59" s="167"/>
      <c r="AM59" s="167"/>
      <c r="AN59" s="177">
        <f>ROUND(-AN58*10%,2)</f>
        <v>-12.21</v>
      </c>
      <c r="AO59" s="171"/>
      <c r="AP59" s="178">
        <f>AN59-AD59</f>
        <v>-0.42000000000000171</v>
      </c>
      <c r="AQ59" s="136">
        <f>IF((AD59)=0,"",(AP59/AD59))</f>
        <v>3.5623409669211341E-2</v>
      </c>
      <c r="AS59" s="178">
        <f>AQ59-AG59</f>
        <v>0.19227577018423289</v>
      </c>
      <c r="AT59" s="136">
        <f>IF((AG59)=0,"",(AS59/AG59))</f>
        <v>-1.2274042315870202</v>
      </c>
      <c r="AX59" s="167"/>
      <c r="AY59" s="167"/>
      <c r="AZ59" s="177">
        <v>-12.31</v>
      </c>
      <c r="BA59" s="171"/>
      <c r="BB59" s="167"/>
      <c r="BC59" s="167"/>
      <c r="BD59" s="177">
        <v>-12.38</v>
      </c>
    </row>
    <row r="60" spans="2:56" s="154" customFormat="1" ht="13.5" hidden="1" customHeight="1" thickBot="1">
      <c r="B60" s="382" t="s">
        <v>71</v>
      </c>
      <c r="C60" s="382"/>
      <c r="D60" s="382"/>
      <c r="E60" s="179"/>
      <c r="F60" s="180"/>
      <c r="G60" s="181"/>
      <c r="H60" s="182">
        <f>SUM(H58:H59)</f>
        <v>102.07545580000001</v>
      </c>
      <c r="I60" s="183"/>
      <c r="J60" s="183"/>
      <c r="K60" s="183"/>
      <c r="L60" s="184">
        <f>SUM(L58:L59)</f>
        <v>102.07545580000001</v>
      </c>
      <c r="M60" s="185"/>
      <c r="N60" s="186">
        <f t="shared" si="56"/>
        <v>0</v>
      </c>
      <c r="O60" s="187">
        <f t="shared" si="57"/>
        <v>0</v>
      </c>
      <c r="Q60" s="183"/>
      <c r="R60" s="183"/>
      <c r="S60" s="184">
        <f>SUM(S58:S59)</f>
        <v>475.48185311653339</v>
      </c>
      <c r="T60" s="185"/>
      <c r="U60" s="186">
        <f>S60-L60</f>
        <v>373.40639731653334</v>
      </c>
      <c r="V60" s="187">
        <f>IF((L60)=0,"",(U60/L60))</f>
        <v>3.658140876178515</v>
      </c>
      <c r="X60" s="183"/>
      <c r="Y60" s="183"/>
      <c r="Z60" s="184">
        <f>SUM(Z58:Z59)</f>
        <v>125.86295129177707</v>
      </c>
      <c r="AA60" s="185"/>
      <c r="AB60" s="183"/>
      <c r="AC60" s="183"/>
      <c r="AD60" s="184">
        <f>SUM(AD58:AD59)</f>
        <v>106.14578508522692</v>
      </c>
      <c r="AE60" s="185"/>
      <c r="AF60" s="186">
        <f>AD60-Z60</f>
        <v>-19.717166206550147</v>
      </c>
      <c r="AG60" s="188">
        <f>IF((Z60)=0,"",(AF60/Z60))</f>
        <v>-0.15665583878485073</v>
      </c>
      <c r="AI60" s="186">
        <f>AG60-AC60</f>
        <v>-0.15665583878485073</v>
      </c>
      <c r="AJ60" s="188" t="str">
        <f>IF((AC60)=0,"",(AI60/AC60))</f>
        <v/>
      </c>
      <c r="AL60" s="183"/>
      <c r="AM60" s="183"/>
      <c r="AN60" s="184">
        <f>SUM(AN58:AN59)</f>
        <v>109.84066313522692</v>
      </c>
      <c r="AO60" s="185"/>
      <c r="AP60" s="186">
        <f>AN60-AD60</f>
        <v>3.6948780499999998</v>
      </c>
      <c r="AQ60" s="188">
        <f>IF((AD60)=0,"",(AP60/AD60))</f>
        <v>3.4809465557518807E-2</v>
      </c>
      <c r="AS60" s="186">
        <f>AQ60-AG60</f>
        <v>0.19146530434236952</v>
      </c>
      <c r="AT60" s="188">
        <f>IF((AG60)=0,"",(AS60/AG60))</f>
        <v>-1.2222034354258937</v>
      </c>
      <c r="AX60" s="183"/>
      <c r="AY60" s="183"/>
      <c r="AZ60" s="184">
        <v>110.82882369537587</v>
      </c>
      <c r="BA60" s="185"/>
      <c r="BB60" s="183"/>
      <c r="BC60" s="183"/>
      <c r="BD60" s="184">
        <v>111.44382969537588</v>
      </c>
    </row>
    <row r="61" spans="2:56" s="154" customFormat="1" ht="8.25" hidden="1" customHeight="1" thickBot="1">
      <c r="B61" s="147"/>
      <c r="C61" s="148"/>
      <c r="D61" s="149"/>
      <c r="E61" s="148"/>
      <c r="F61" s="189"/>
      <c r="G61" s="190"/>
      <c r="H61" s="191"/>
      <c r="I61" s="192"/>
      <c r="J61" s="189"/>
      <c r="K61" s="150"/>
      <c r="L61" s="193"/>
      <c r="M61" s="151"/>
      <c r="N61" s="194"/>
      <c r="O61" s="106"/>
      <c r="Q61" s="189"/>
      <c r="R61" s="150"/>
      <c r="S61" s="193"/>
      <c r="T61" s="151"/>
      <c r="U61" s="194"/>
      <c r="V61" s="106"/>
      <c r="X61" s="189"/>
      <c r="Y61" s="150"/>
      <c r="Z61" s="193"/>
      <c r="AA61" s="151"/>
      <c r="AB61" s="189"/>
      <c r="AC61" s="150"/>
      <c r="AD61" s="193"/>
      <c r="AE61" s="151"/>
      <c r="AF61" s="194"/>
      <c r="AG61" s="107"/>
      <c r="AI61" s="194"/>
      <c r="AJ61" s="107"/>
      <c r="AL61" s="189"/>
      <c r="AM61" s="150"/>
      <c r="AN61" s="193"/>
      <c r="AO61" s="151"/>
      <c r="AP61" s="194"/>
      <c r="AQ61" s="107"/>
      <c r="AS61" s="194"/>
      <c r="AT61" s="107"/>
      <c r="AX61" s="189"/>
      <c r="AY61" s="150"/>
      <c r="AZ61" s="193"/>
      <c r="BA61" s="151"/>
      <c r="BB61" s="189"/>
      <c r="BC61" s="150"/>
      <c r="BD61" s="193"/>
    </row>
    <row r="62" spans="2:56" ht="10.5" customHeight="1">
      <c r="L62" s="195"/>
      <c r="S62" s="195"/>
      <c r="Z62" s="195"/>
      <c r="AD62" s="195"/>
      <c r="AG62" s="196"/>
      <c r="AJ62" s="196"/>
      <c r="AN62" s="195"/>
      <c r="AQ62" s="196"/>
      <c r="AT62" s="196"/>
      <c r="AZ62" s="195"/>
      <c r="BD62" s="195"/>
    </row>
    <row r="63" spans="2:56">
      <c r="B63" s="25" t="s">
        <v>72</v>
      </c>
      <c r="F63" s="197">
        <v>4.2999999999999997E-2</v>
      </c>
      <c r="J63" s="197">
        <f>F63</f>
        <v>4.2999999999999997E-2</v>
      </c>
      <c r="Q63" s="197">
        <v>4.8648832098523664E-2</v>
      </c>
      <c r="X63" s="197">
        <f>$Q63</f>
        <v>4.8648832098523664E-2</v>
      </c>
      <c r="AB63" s="197">
        <v>3.5900000000000001E-2</v>
      </c>
      <c r="AG63" s="196"/>
      <c r="AJ63" s="196"/>
      <c r="AL63" s="197">
        <f>AB63</f>
        <v>3.5900000000000001E-2</v>
      </c>
      <c r="AQ63" s="196"/>
      <c r="AT63" s="196"/>
      <c r="AX63" s="197">
        <v>4.8648832098523664E-2</v>
      </c>
      <c r="BB63" s="197">
        <v>4.8648832098523664E-2</v>
      </c>
    </row>
    <row r="64" spans="2:56" s="15" customFormat="1">
      <c r="B64" s="326"/>
      <c r="F64" s="203"/>
      <c r="J64" s="203"/>
      <c r="Q64" s="203"/>
      <c r="X64" s="203"/>
      <c r="AB64" s="203"/>
      <c r="AG64" s="205"/>
      <c r="AJ64" s="205"/>
      <c r="AL64" s="203"/>
      <c r="AQ64" s="205"/>
      <c r="AT64" s="205"/>
      <c r="AX64" s="203"/>
      <c r="BB64" s="203"/>
    </row>
    <row r="65" spans="1:56" s="15" customFormat="1">
      <c r="B65" s="202" t="s">
        <v>74</v>
      </c>
      <c r="F65" s="203"/>
      <c r="J65" s="203"/>
      <c r="Q65" s="203"/>
      <c r="X65" s="203"/>
      <c r="AB65" s="203"/>
      <c r="AG65" s="205"/>
      <c r="AJ65" s="205"/>
      <c r="AL65" s="203"/>
      <c r="AQ65" s="205"/>
      <c r="AT65" s="205"/>
      <c r="AX65" s="203"/>
      <c r="BB65" s="203"/>
    </row>
    <row r="66" spans="1:56" s="35" customFormat="1">
      <c r="B66" s="35" t="s">
        <v>35</v>
      </c>
      <c r="D66" s="36" t="s">
        <v>36</v>
      </c>
      <c r="E66" s="37"/>
      <c r="F66" s="206">
        <f>F23</f>
        <v>3.34</v>
      </c>
      <c r="G66" s="207">
        <f>G23</f>
        <v>1</v>
      </c>
      <c r="H66" s="208">
        <f>G66*F66</f>
        <v>3.34</v>
      </c>
      <c r="J66" s="206">
        <f>J23</f>
        <v>3.34</v>
      </c>
      <c r="K66" s="207">
        <f>K23</f>
        <v>1</v>
      </c>
      <c r="L66" s="208">
        <f>K66*J66</f>
        <v>3.34</v>
      </c>
      <c r="N66" s="209">
        <f>L66-H66</f>
        <v>0</v>
      </c>
      <c r="O66" s="210">
        <f>IF((H66)=0,"",(N66/H66))</f>
        <v>0</v>
      </c>
      <c r="Q66" s="206">
        <f>Q23</f>
        <v>4.3574999999999999</v>
      </c>
      <c r="R66" s="207">
        <f>R23</f>
        <v>1</v>
      </c>
      <c r="S66" s="208">
        <f>R66*Q66</f>
        <v>4.3574999999999999</v>
      </c>
      <c r="U66" s="209">
        <f>S66-L66</f>
        <v>1.0175000000000001</v>
      </c>
      <c r="V66" s="210">
        <f>IF((L66)=0,"",(U66/L66))</f>
        <v>0.30464071856287428</v>
      </c>
      <c r="X66" s="329">
        <f>X23</f>
        <v>4.4526000000000003</v>
      </c>
      <c r="Y66" s="207">
        <f>Y23</f>
        <v>1</v>
      </c>
      <c r="Z66" s="208">
        <f>Y66*X66</f>
        <v>4.4526000000000003</v>
      </c>
      <c r="AB66" s="329">
        <f>AB23</f>
        <v>4.6124000000000001</v>
      </c>
      <c r="AC66" s="207">
        <f>AC23</f>
        <v>1</v>
      </c>
      <c r="AD66" s="208">
        <f>AC66*AB66</f>
        <v>4.6124000000000001</v>
      </c>
      <c r="AF66" s="209">
        <f>AD66-Z66</f>
        <v>0.15979999999999972</v>
      </c>
      <c r="AG66" s="212">
        <f>IF((Z66)=0,"",(AF66/Z66))</f>
        <v>3.5889143421820896E-2</v>
      </c>
      <c r="AI66" s="209">
        <f t="shared" ref="AI66:AI68" si="58">AD66-AZ66</f>
        <v>-0.15859999999999985</v>
      </c>
      <c r="AJ66" s="212">
        <f t="shared" ref="AJ66:AJ68" si="59">IF((AD66)=0,"",(AI66/AD66))</f>
        <v>-3.4385569334836497E-2</v>
      </c>
      <c r="AL66" s="329">
        <f>AL23</f>
        <v>4.7984999999999998</v>
      </c>
      <c r="AM66" s="207">
        <f>AM23</f>
        <v>1</v>
      </c>
      <c r="AN66" s="208">
        <f>AM66*AL66</f>
        <v>4.7984999999999998</v>
      </c>
      <c r="AP66" s="209">
        <f>AN66-AD66</f>
        <v>0.18609999999999971</v>
      </c>
      <c r="AQ66" s="212">
        <f>IF((AD66)=0,"",(AP66/AD66))</f>
        <v>4.0347758216980251E-2</v>
      </c>
      <c r="AS66" s="209">
        <f t="shared" ref="AS66:AS68" si="60">AN66-BD66</f>
        <v>-0.12870000000000026</v>
      </c>
      <c r="AT66" s="212">
        <f t="shared" ref="AT66:AT68" si="61">IF((AN66)=0,"",(AS66/AN66))</f>
        <v>-2.6820881525476768E-2</v>
      </c>
      <c r="AX66" s="329">
        <v>4.7709999999999999</v>
      </c>
      <c r="AY66" s="207">
        <v>1</v>
      </c>
      <c r="AZ66" s="208">
        <v>4.7709999999999999</v>
      </c>
      <c r="BB66" s="329">
        <v>4.9272</v>
      </c>
      <c r="BC66" s="207">
        <v>1</v>
      </c>
      <c r="BD66" s="208">
        <v>4.9272</v>
      </c>
    </row>
    <row r="67" spans="1:56" s="35" customFormat="1">
      <c r="B67" s="35" t="s">
        <v>40</v>
      </c>
      <c r="D67" s="36" t="s">
        <v>39</v>
      </c>
      <c r="E67" s="37"/>
      <c r="F67" s="213">
        <f>F25</f>
        <v>1.3599999999999999E-2</v>
      </c>
      <c r="G67" s="214">
        <f>$D$19</f>
        <v>750</v>
      </c>
      <c r="H67" s="215">
        <f t="shared" ref="H67" si="62">G67*F67</f>
        <v>10.199999999999999</v>
      </c>
      <c r="J67" s="213">
        <f>J25</f>
        <v>1.3599999999999999E-2</v>
      </c>
      <c r="K67" s="214">
        <f>$D$19</f>
        <v>750</v>
      </c>
      <c r="L67" s="215">
        <f t="shared" ref="L67" si="63">K67*J67</f>
        <v>10.199999999999999</v>
      </c>
      <c r="N67" s="216">
        <f t="shared" ref="N67" si="64">L67-H67</f>
        <v>0</v>
      </c>
      <c r="O67" s="217">
        <f>IF((H67)=0,"",(N67/H67))</f>
        <v>0</v>
      </c>
      <c r="Q67" s="213">
        <f>Q25</f>
        <v>1.78E-2</v>
      </c>
      <c r="R67" s="214">
        <f>$D$19</f>
        <v>750</v>
      </c>
      <c r="S67" s="215">
        <f t="shared" ref="S67" si="65">R67*Q67</f>
        <v>13.35</v>
      </c>
      <c r="U67" s="216">
        <f>S67-L67</f>
        <v>3.1500000000000004</v>
      </c>
      <c r="V67" s="217">
        <f>IF((L67)=0,"",(U67/L67))</f>
        <v>0.30882352941176477</v>
      </c>
      <c r="X67" s="213">
        <f>X25</f>
        <v>1.8200000000000001E-2</v>
      </c>
      <c r="Y67" s="214">
        <f>$D$19</f>
        <v>750</v>
      </c>
      <c r="Z67" s="215">
        <f t="shared" ref="Z67" si="66">Y67*X67</f>
        <v>13.65</v>
      </c>
      <c r="AB67" s="213">
        <f>AB25</f>
        <v>1.89E-2</v>
      </c>
      <c r="AC67" s="214">
        <f>$D$19</f>
        <v>750</v>
      </c>
      <c r="AD67" s="215">
        <f t="shared" ref="AD67" si="67">AC67*AB67</f>
        <v>14.175000000000001</v>
      </c>
      <c r="AF67" s="216">
        <f>AD67-Z67</f>
        <v>0.52500000000000036</v>
      </c>
      <c r="AG67" s="218">
        <f>IF((Z67)=0,"",(AF67/Z67))</f>
        <v>3.8461538461538484E-2</v>
      </c>
      <c r="AI67" s="216">
        <f t="shared" si="58"/>
        <v>-0.44999999999999929</v>
      </c>
      <c r="AJ67" s="218">
        <f t="shared" si="59"/>
        <v>-3.1746031746031696E-2</v>
      </c>
      <c r="AL67" s="213">
        <f>AL25</f>
        <v>1.9699999999999999E-2</v>
      </c>
      <c r="AM67" s="214">
        <f>$D$19</f>
        <v>750</v>
      </c>
      <c r="AN67" s="215">
        <f t="shared" ref="AN67" si="68">AM67*AL67</f>
        <v>14.774999999999999</v>
      </c>
      <c r="AP67" s="216">
        <f>AN67-AD67</f>
        <v>0.59999999999999787</v>
      </c>
      <c r="AQ67" s="218">
        <f>IF((AD67)=0,"",(AP67/AD67))</f>
        <v>4.2328042328042173E-2</v>
      </c>
      <c r="AS67" s="216">
        <f t="shared" si="60"/>
        <v>-0.30000000000000071</v>
      </c>
      <c r="AT67" s="218">
        <f t="shared" si="61"/>
        <v>-2.0304568527918832E-2</v>
      </c>
      <c r="AX67" s="213">
        <v>1.95E-2</v>
      </c>
      <c r="AY67" s="214">
        <v>750</v>
      </c>
      <c r="AZ67" s="215">
        <v>14.625</v>
      </c>
      <c r="BB67" s="213">
        <v>2.01E-2</v>
      </c>
      <c r="BC67" s="214">
        <v>750</v>
      </c>
      <c r="BD67" s="215">
        <v>15.074999999999999</v>
      </c>
    </row>
    <row r="68" spans="1:56" s="219" customFormat="1" ht="13.5" thickBot="1">
      <c r="B68" s="220" t="s">
        <v>75</v>
      </c>
      <c r="C68" s="221"/>
      <c r="D68" s="222"/>
      <c r="E68" s="221"/>
      <c r="F68" s="223"/>
      <c r="G68" s="224"/>
      <c r="H68" s="225">
        <f>SUM(H66:H67)</f>
        <v>13.54</v>
      </c>
      <c r="I68" s="226"/>
      <c r="J68" s="223"/>
      <c r="K68" s="224"/>
      <c r="L68" s="225">
        <f>SUM(L66:L67)</f>
        <v>13.54</v>
      </c>
      <c r="M68" s="226"/>
      <c r="N68" s="227">
        <f>L68-H68</f>
        <v>0</v>
      </c>
      <c r="O68" s="228">
        <f>IF((H68)=0,"",(N68/H68))</f>
        <v>0</v>
      </c>
      <c r="Q68" s="223"/>
      <c r="R68" s="224"/>
      <c r="S68" s="225">
        <f>SUM(S66:S67)</f>
        <v>17.7075</v>
      </c>
      <c r="T68" s="226"/>
      <c r="U68" s="227">
        <f>S68-L68</f>
        <v>4.1675000000000004</v>
      </c>
      <c r="V68" s="228">
        <f>IF((L68)=0,"",(U68/L68))</f>
        <v>0.30779172821270318</v>
      </c>
      <c r="X68" s="223"/>
      <c r="Y68" s="224"/>
      <c r="Z68" s="225">
        <f>SUM(Z66:Z67)</f>
        <v>18.102600000000002</v>
      </c>
      <c r="AA68" s="226"/>
      <c r="AB68" s="223"/>
      <c r="AC68" s="224"/>
      <c r="AD68" s="225">
        <f>SUM(AD66:AD67)</f>
        <v>18.787400000000002</v>
      </c>
      <c r="AE68" s="226"/>
      <c r="AF68" s="227">
        <f>AD68-Z68</f>
        <v>0.68479999999999919</v>
      </c>
      <c r="AG68" s="229">
        <f>IF((Z68)=0,"",(AF68/Z68))</f>
        <v>3.7828820169478368E-2</v>
      </c>
      <c r="AI68" s="227">
        <f t="shared" si="58"/>
        <v>-0.60859999999999914</v>
      </c>
      <c r="AJ68" s="229">
        <f t="shared" si="59"/>
        <v>-3.2394051332275839E-2</v>
      </c>
      <c r="AL68" s="223"/>
      <c r="AM68" s="224"/>
      <c r="AN68" s="225">
        <f>SUM(AN66:AN67)</f>
        <v>19.573499999999999</v>
      </c>
      <c r="AO68" s="226"/>
      <c r="AP68" s="227">
        <f>AN68-AD68</f>
        <v>0.78609999999999758</v>
      </c>
      <c r="AQ68" s="229">
        <f>IF((AD68)=0,"",(AP68/AD68))</f>
        <v>4.184187274449884E-2</v>
      </c>
      <c r="AS68" s="227">
        <f t="shared" si="60"/>
        <v>-0.42869999999999919</v>
      </c>
      <c r="AT68" s="229">
        <f t="shared" si="61"/>
        <v>-2.1902061460648284E-2</v>
      </c>
      <c r="AX68" s="223"/>
      <c r="AY68" s="224"/>
      <c r="AZ68" s="225">
        <v>19.396000000000001</v>
      </c>
      <c r="BA68" s="226"/>
      <c r="BB68" s="223"/>
      <c r="BC68" s="224"/>
      <c r="BD68" s="225">
        <v>20.002199999999998</v>
      </c>
    </row>
    <row r="69" spans="1:56" ht="10.5" customHeight="1" thickTop="1"/>
    <row r="70" spans="1:56" ht="10.5" customHeight="1">
      <c r="A70" s="230" t="s">
        <v>76</v>
      </c>
    </row>
    <row r="71" spans="1:56" ht="10.5" customHeight="1"/>
    <row r="72" spans="1:56">
      <c r="A72" s="11" t="s">
        <v>77</v>
      </c>
    </row>
    <row r="73" spans="1:56">
      <c r="A73" s="11" t="s">
        <v>78</v>
      </c>
    </row>
    <row r="75" spans="1:56">
      <c r="A75" s="28" t="s">
        <v>79</v>
      </c>
    </row>
    <row r="76" spans="1:56">
      <c r="A76" s="28" t="s">
        <v>80</v>
      </c>
    </row>
    <row r="78" spans="1:56">
      <c r="A78" s="11" t="s">
        <v>81</v>
      </c>
    </row>
    <row r="79" spans="1:56">
      <c r="A79" s="11" t="s">
        <v>82</v>
      </c>
    </row>
    <row r="80" spans="1:56">
      <c r="A80" s="11" t="s">
        <v>83</v>
      </c>
    </row>
    <row r="81" spans="1:54">
      <c r="A81" s="11" t="s">
        <v>84</v>
      </c>
    </row>
    <row r="82" spans="1:54">
      <c r="A82" s="11" t="s">
        <v>85</v>
      </c>
    </row>
    <row r="84" spans="1:54">
      <c r="A84" s="231"/>
      <c r="B84" s="11" t="s">
        <v>86</v>
      </c>
    </row>
    <row r="91" spans="1:54" s="248" customFormat="1">
      <c r="B91" s="336" t="s">
        <v>87</v>
      </c>
      <c r="D91" s="337" t="str">
        <f>ROUND(F91,1)&amp;"/"&amp;ROUND(J91,1)</f>
        <v>32.3/32.3</v>
      </c>
      <c r="F91" s="366">
        <f>G34</f>
        <v>32.25</v>
      </c>
      <c r="G91" s="366"/>
      <c r="H91" s="366"/>
      <c r="I91" s="366"/>
      <c r="J91" s="366">
        <f>K34</f>
        <v>32.25</v>
      </c>
      <c r="K91" s="367"/>
      <c r="L91" s="367"/>
      <c r="M91" s="367"/>
      <c r="N91" s="367"/>
      <c r="O91" s="367"/>
      <c r="P91" s="367"/>
      <c r="Q91" s="366">
        <f>R34</f>
        <v>36.486624073892699</v>
      </c>
      <c r="R91" s="367"/>
      <c r="S91" s="367"/>
      <c r="T91" s="367"/>
      <c r="U91" s="367"/>
      <c r="V91" s="367"/>
      <c r="W91" s="367"/>
      <c r="X91" s="366">
        <f>Y34</f>
        <v>36.486624073892699</v>
      </c>
      <c r="Y91" s="367"/>
      <c r="Z91" s="367"/>
      <c r="AA91" s="367"/>
      <c r="AB91" s="366">
        <f>AC34</f>
        <v>26.925000000000068</v>
      </c>
      <c r="AC91" s="367"/>
      <c r="AD91" s="367"/>
      <c r="AL91" s="366">
        <f>AM34</f>
        <v>26.925000000000068</v>
      </c>
      <c r="AX91" s="366">
        <f>AY34</f>
        <v>36.486624073892699</v>
      </c>
      <c r="AY91" s="367"/>
      <c r="AZ91" s="367"/>
      <c r="BB91" s="366">
        <f>BC34</f>
        <v>36.486624073892699</v>
      </c>
    </row>
    <row r="92" spans="1:54">
      <c r="B92" s="28"/>
    </row>
    <row r="93" spans="1:54">
      <c r="D93" s="339"/>
    </row>
    <row r="94" spans="1:54">
      <c r="D94" s="240">
        <f>ROUND(F91,1)</f>
        <v>32.299999999999997</v>
      </c>
    </row>
    <row r="95" spans="1:54">
      <c r="D95" s="240">
        <f>ROUND(J91,1)</f>
        <v>32.299999999999997</v>
      </c>
    </row>
    <row r="96" spans="1:54">
      <c r="AB96" s="248"/>
      <c r="AX96" s="248"/>
    </row>
    <row r="97" spans="2:55">
      <c r="B97" s="11" t="s">
        <v>95</v>
      </c>
      <c r="D97" s="337" t="str">
        <f>ROUND(F97,1)&amp;"/"&amp;ROUND(J97,1)</f>
        <v>782.3/782.3</v>
      </c>
      <c r="F97" s="367">
        <f>G36</f>
        <v>782.25</v>
      </c>
      <c r="G97" s="367"/>
      <c r="H97" s="367"/>
      <c r="I97" s="367"/>
      <c r="J97" s="367">
        <f>K36</f>
        <v>782.25</v>
      </c>
      <c r="K97" s="367"/>
      <c r="L97" s="367"/>
      <c r="M97" s="367"/>
      <c r="N97" s="367"/>
      <c r="O97" s="367"/>
      <c r="P97" s="367"/>
      <c r="Q97" s="367">
        <f>R36</f>
        <v>786.4866240738927</v>
      </c>
      <c r="R97" s="367"/>
      <c r="S97" s="367"/>
      <c r="T97" s="367"/>
      <c r="U97" s="367"/>
      <c r="V97" s="367"/>
      <c r="W97" s="367"/>
      <c r="X97" s="367">
        <f>Y36</f>
        <v>786.4866240738927</v>
      </c>
      <c r="Y97" s="367"/>
      <c r="Z97" s="367"/>
      <c r="AA97" s="367"/>
      <c r="AB97" s="367">
        <f>AC36</f>
        <v>776.92500000000007</v>
      </c>
      <c r="AC97" s="367"/>
      <c r="AL97" s="367">
        <f>AM36</f>
        <v>776.92500000000007</v>
      </c>
      <c r="AM97" s="248"/>
      <c r="AX97" s="367">
        <f>AY36</f>
        <v>786.4866240738927</v>
      </c>
      <c r="AY97" s="367"/>
      <c r="BB97" s="367">
        <f>BC36</f>
        <v>786.4866240738927</v>
      </c>
      <c r="BC97" s="248"/>
    </row>
    <row r="98" spans="2:55">
      <c r="L98" s="254"/>
      <c r="R98" s="248"/>
      <c r="Y98" s="248"/>
      <c r="AC98" s="248"/>
      <c r="AM98" s="248"/>
      <c r="AY98" s="248"/>
      <c r="BC98" s="248"/>
    </row>
  </sheetData>
  <sheetProtection selectLockedCells="1"/>
  <mergeCells count="32">
    <mergeCell ref="B53:D53"/>
    <mergeCell ref="B54:D54"/>
    <mergeCell ref="B59:D59"/>
    <mergeCell ref="B60:D60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66:E67 E49 E39:E46 E36:E37 E23:E26 E28:E34">
      <formula1>#REF!</formula1>
    </dataValidation>
    <dataValidation type="list" allowBlank="1" showInputMessage="1" showErrorMessage="1" prompt="Select Charge Unit - monthly, per kWh, per kW" sqref="D66:D67 D39:D49 D61 D55 D36:D37 D23:D26 D28:D34">
      <formula1>"Monthly, per kWh, per kW"</formula1>
    </dataValidation>
    <dataValidation type="list" allowBlank="1" showInputMessage="1" showErrorMessage="1" sqref="E61 E47:E48 E55">
      <formula1>#REF!</formula1>
    </dataValidation>
  </dataValidations>
  <pageMargins left="0.74803149606299213" right="0.15748031496062992" top="0.39370078740157483" bottom="0.39370078740157483" header="0.31496062992125984" footer="0.31496062992125984"/>
  <pageSetup paperSize="5" scale="78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5">
    <pageSetUpPr fitToPage="1"/>
  </sheetPr>
  <dimension ref="A1:BF97"/>
  <sheetViews>
    <sheetView showGridLines="0" topLeftCell="A10" zoomScale="90" zoomScaleNormal="90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38" sqref="AL38"/>
    </sheetView>
  </sheetViews>
  <sheetFormatPr defaultColWidth="9.140625" defaultRowHeight="12.75"/>
  <cols>
    <col min="1" max="1" width="2.140625" style="11" customWidth="1"/>
    <col min="2" max="2" width="29" style="11" customWidth="1"/>
    <col min="3" max="3" width="0.85546875" style="11" customWidth="1"/>
    <col min="4" max="4" width="13" style="11" bestFit="1" customWidth="1"/>
    <col min="5" max="5" width="3" style="11" customWidth="1"/>
    <col min="6" max="6" width="10.28515625" style="11" hidden="1" customWidth="1"/>
    <col min="7" max="8" width="9.7109375" style="11" hidden="1" customWidth="1"/>
    <col min="9" max="9" width="1.7109375" style="11" hidden="1" customWidth="1"/>
    <col min="10" max="10" width="10.28515625" style="11" hidden="1" customWidth="1"/>
    <col min="11" max="11" width="9.7109375" style="11" hidden="1" customWidth="1"/>
    <col min="12" max="12" width="9.7109375" style="254" hidden="1" customWidth="1"/>
    <col min="13" max="13" width="1.7109375" style="11" hidden="1" customWidth="1"/>
    <col min="14" max="14" width="10.7109375" style="11" hidden="1" customWidth="1"/>
    <col min="15" max="15" width="8.5703125" style="11" hidden="1" customWidth="1"/>
    <col min="16" max="16" width="1.7109375" style="11" hidden="1" customWidth="1"/>
    <col min="17" max="17" width="10.28515625" style="11" hidden="1" customWidth="1"/>
    <col min="18" max="18" width="9.7109375" style="248" hidden="1" customWidth="1"/>
    <col min="19" max="19" width="11.7109375" style="11" hidden="1" customWidth="1"/>
    <col min="20" max="20" width="1.7109375" style="11" hidden="1" customWidth="1"/>
    <col min="21" max="21" width="9.7109375" style="11" hidden="1" customWidth="1"/>
    <col min="22" max="22" width="10" style="11" hidden="1" customWidth="1"/>
    <col min="23" max="23" width="1.7109375" style="11" hidden="1" customWidth="1"/>
    <col min="24" max="24" width="10.28515625" style="11" customWidth="1"/>
    <col min="25" max="25" width="9.7109375" style="248" bestFit="1" customWidth="1"/>
    <col min="26" max="26" width="9.7109375" style="11" customWidth="1"/>
    <col min="27" max="27" width="1.7109375" style="11" customWidth="1"/>
    <col min="28" max="28" width="10.28515625" style="11" bestFit="1" customWidth="1"/>
    <col min="29" max="29" width="9.7109375" style="248" customWidth="1"/>
    <col min="30" max="30" width="9.7109375" style="11" customWidth="1"/>
    <col min="31" max="31" width="1.7109375" style="11" customWidth="1"/>
    <col min="32" max="32" width="8" style="11" customWidth="1"/>
    <col min="33" max="33" width="10" style="11" bestFit="1" customWidth="1"/>
    <col min="34" max="34" width="1.7109375" style="11" customWidth="1"/>
    <col min="35" max="35" width="9.7109375" style="11" customWidth="1"/>
    <col min="36" max="36" width="8.42578125" style="11" customWidth="1"/>
    <col min="37" max="37" width="1.7109375" style="11" customWidth="1"/>
    <col min="38" max="38" width="10.28515625" style="11" customWidth="1"/>
    <col min="39" max="39" width="9.7109375" style="248" customWidth="1"/>
    <col min="40" max="40" width="9.28515625" style="11" customWidth="1"/>
    <col min="41" max="41" width="1.7109375" style="11" customWidth="1"/>
    <col min="42" max="42" width="8.28515625" style="11" customWidth="1"/>
    <col min="43" max="43" width="7.7109375" style="11" customWidth="1"/>
    <col min="44" max="44" width="1.7109375" style="11" customWidth="1"/>
    <col min="45" max="45" width="9.7109375" style="11" customWidth="1"/>
    <col min="46" max="46" width="8.42578125" style="11" customWidth="1"/>
    <col min="47" max="47" width="1.7109375" style="11" customWidth="1"/>
    <col min="48" max="49" width="9.140625" style="11"/>
    <col min="50" max="50" width="10.28515625" style="11" bestFit="1" customWidth="1"/>
    <col min="51" max="51" width="9.7109375" style="248" customWidth="1"/>
    <col min="52" max="52" width="9.7109375" style="11" customWidth="1"/>
    <col min="53" max="53" width="1.7109375" style="11" customWidth="1"/>
    <col min="54" max="54" width="10.28515625" style="11" customWidth="1"/>
    <col min="55" max="55" width="9.7109375" style="248" customWidth="1"/>
    <col min="56" max="56" width="9.28515625" style="11" customWidth="1"/>
    <col min="57" max="16384" width="9.140625" style="11"/>
  </cols>
  <sheetData>
    <row r="1" spans="1:58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L1" s="242"/>
      <c r="P1"/>
      <c r="Q1" s="4"/>
      <c r="R1" s="243"/>
      <c r="Y1" s="244"/>
      <c r="AC1" s="244"/>
      <c r="AM1" s="244"/>
      <c r="AY1" s="244"/>
      <c r="BC1" s="244"/>
    </row>
    <row r="2" spans="1:58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L2" s="242"/>
      <c r="P2"/>
      <c r="Q2" s="6"/>
      <c r="R2" s="245"/>
      <c r="Y2" s="244"/>
      <c r="AC2" s="244"/>
      <c r="AM2" s="244"/>
      <c r="AY2" s="244"/>
      <c r="BC2" s="244"/>
    </row>
    <row r="3" spans="1:58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L3" s="242"/>
      <c r="P3"/>
      <c r="R3" s="244"/>
      <c r="Y3" s="244"/>
      <c r="AC3" s="244"/>
      <c r="AM3" s="244"/>
      <c r="AY3" s="244"/>
      <c r="BC3" s="244"/>
    </row>
    <row r="4" spans="1:58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L4" s="242"/>
      <c r="P4"/>
      <c r="Q4" s="8"/>
      <c r="R4" s="246"/>
      <c r="Y4" s="244"/>
      <c r="AC4" s="244"/>
      <c r="AM4" s="244"/>
      <c r="AY4" s="244"/>
      <c r="BC4" s="244"/>
    </row>
    <row r="5" spans="1:58" s="5" customFormat="1" ht="15" customHeight="1">
      <c r="B5" s="2" t="s">
        <v>4</v>
      </c>
      <c r="C5" s="3"/>
      <c r="D5" s="9"/>
      <c r="E5" s="10"/>
      <c r="L5" s="242"/>
      <c r="P5"/>
      <c r="R5" s="244"/>
      <c r="Y5" s="244"/>
      <c r="AC5" s="244"/>
      <c r="AM5" s="244"/>
      <c r="AY5" s="244"/>
      <c r="BC5" s="244"/>
    </row>
    <row r="6" spans="1:58" s="5" customFormat="1" ht="9" customHeight="1">
      <c r="B6" s="2"/>
      <c r="C6" s="3"/>
      <c r="D6" s="3"/>
      <c r="L6" s="242"/>
      <c r="P6"/>
      <c r="R6" s="244"/>
      <c r="Y6" s="244"/>
      <c r="AC6" s="244"/>
      <c r="AM6" s="244"/>
      <c r="AY6" s="244"/>
      <c r="BC6" s="244"/>
    </row>
    <row r="7" spans="1:58" s="5" customFormat="1">
      <c r="B7" s="2" t="s">
        <v>5</v>
      </c>
      <c r="C7" s="3"/>
      <c r="D7" s="9"/>
      <c r="L7" s="242"/>
      <c r="P7"/>
      <c r="R7" s="244"/>
      <c r="Y7" s="244"/>
      <c r="AC7" s="244"/>
      <c r="AM7" s="244"/>
      <c r="AY7" s="244"/>
      <c r="BC7" s="244"/>
    </row>
    <row r="8" spans="1:58" s="5" customFormat="1" ht="15" customHeight="1">
      <c r="C8" s="3"/>
      <c r="L8" s="242"/>
      <c r="N8" s="11"/>
      <c r="O8"/>
      <c r="P8"/>
      <c r="R8" s="244"/>
      <c r="Y8" s="244"/>
      <c r="AC8" s="244"/>
      <c r="AM8" s="244"/>
      <c r="AY8" s="244"/>
      <c r="BC8" s="244"/>
    </row>
    <row r="9" spans="1:58" ht="7.5" customHeight="1">
      <c r="L9" s="247"/>
      <c r="M9"/>
      <c r="N9"/>
      <c r="O9"/>
      <c r="P9"/>
      <c r="S9"/>
      <c r="T9"/>
      <c r="U9"/>
      <c r="V9"/>
      <c r="W9"/>
      <c r="X9"/>
      <c r="Y9" s="249"/>
      <c r="Z9"/>
      <c r="AA9"/>
      <c r="AB9"/>
      <c r="AC9" s="249"/>
      <c r="AD9"/>
      <c r="AE9"/>
      <c r="AF9"/>
      <c r="AG9"/>
      <c r="AH9"/>
      <c r="AI9"/>
      <c r="AJ9"/>
      <c r="AK9"/>
      <c r="AL9"/>
      <c r="AM9" s="249"/>
      <c r="AN9"/>
      <c r="AO9"/>
      <c r="AP9"/>
      <c r="AQ9"/>
      <c r="AR9"/>
      <c r="AS9"/>
      <c r="AT9"/>
      <c r="AU9"/>
      <c r="AV9"/>
      <c r="AW9"/>
      <c r="AX9"/>
      <c r="AY9" s="249"/>
      <c r="AZ9"/>
      <c r="BA9"/>
      <c r="BB9"/>
      <c r="BC9" s="249"/>
      <c r="BD9"/>
      <c r="BE9"/>
      <c r="BF9"/>
    </row>
    <row r="10" spans="1:58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3"/>
      <c r="L10" s="345"/>
      <c r="M10" s="12"/>
      <c r="N10" s="12"/>
      <c r="O10" s="12"/>
      <c r="P10"/>
      <c r="AD10" s="13"/>
      <c r="AZ10" s="13"/>
    </row>
    <row r="11" spans="1:58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</row>
    <row r="12" spans="1:58" ht="7.5" hidden="1" customHeight="1">
      <c r="L12" s="247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8" ht="7.5" customHeight="1">
      <c r="L13" s="247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8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250"/>
      <c r="M14" s="16"/>
      <c r="N14" s="16"/>
      <c r="O14" s="16"/>
    </row>
    <row r="15" spans="1:58" ht="15.75">
      <c r="B15" s="17" t="s">
        <v>102</v>
      </c>
      <c r="C15" s="18"/>
      <c r="D15" s="19"/>
      <c r="E15" s="19"/>
      <c r="F15" s="20"/>
      <c r="G15" s="20"/>
      <c r="H15" s="20"/>
      <c r="I15" s="20"/>
      <c r="J15" s="20"/>
      <c r="K15" s="20"/>
      <c r="L15" s="252"/>
      <c r="M15" s="20"/>
      <c r="N15" s="20"/>
      <c r="O15" s="20"/>
      <c r="R15" s="253"/>
      <c r="S15" s="20"/>
      <c r="T15" s="20"/>
      <c r="U15" s="20"/>
      <c r="V15" s="20"/>
      <c r="X15" s="20"/>
      <c r="Y15" s="253"/>
      <c r="Z15" s="20"/>
      <c r="AA15" s="20"/>
      <c r="AB15" s="20"/>
      <c r="AC15" s="253"/>
      <c r="AD15" s="20"/>
      <c r="AE15" s="20"/>
      <c r="AF15" s="20"/>
      <c r="AG15" s="20"/>
      <c r="AI15" s="20"/>
      <c r="AJ15" s="20"/>
      <c r="AL15" s="20"/>
      <c r="AM15" s="253"/>
      <c r="AN15" s="20"/>
      <c r="AO15" s="20"/>
      <c r="AP15" s="20"/>
      <c r="AQ15" s="20"/>
      <c r="AS15" s="20"/>
      <c r="AT15" s="20"/>
      <c r="AX15" s="20"/>
      <c r="AY15" s="253"/>
      <c r="AZ15" s="20"/>
      <c r="BA15" s="20"/>
      <c r="BB15" s="20"/>
      <c r="BC15" s="253"/>
      <c r="BD15" s="20"/>
    </row>
    <row r="16" spans="1:58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37"/>
      <c r="L16" s="252"/>
      <c r="M16" s="20"/>
      <c r="N16" s="20"/>
      <c r="O16" s="20"/>
      <c r="Q16" s="20"/>
      <c r="R16" s="253"/>
      <c r="S16" s="20"/>
      <c r="T16" s="20"/>
      <c r="U16" s="20"/>
      <c r="V16" s="20"/>
      <c r="X16" s="20"/>
      <c r="Y16" s="253"/>
      <c r="Z16" s="20"/>
      <c r="AA16" s="20"/>
      <c r="AB16" s="20"/>
      <c r="AC16" s="253"/>
      <c r="AD16" s="20"/>
      <c r="AE16" s="20"/>
      <c r="AF16" s="20"/>
      <c r="AG16" s="20"/>
      <c r="AI16" s="20"/>
      <c r="AJ16" s="20"/>
      <c r="AL16" s="20"/>
      <c r="AM16" s="253"/>
      <c r="AN16" s="20"/>
      <c r="AO16" s="20"/>
      <c r="AP16" s="20"/>
      <c r="AQ16" s="20"/>
      <c r="AS16" s="20"/>
      <c r="AT16" s="20"/>
      <c r="AX16" s="20"/>
      <c r="AY16" s="253"/>
      <c r="AZ16" s="20"/>
      <c r="BA16" s="20"/>
      <c r="BB16" s="20"/>
      <c r="BC16" s="253"/>
      <c r="BD16" s="20"/>
    </row>
    <row r="17" spans="2:56" ht="13.5" customHeight="1">
      <c r="B17" s="24"/>
      <c r="D17" s="20"/>
      <c r="E17" s="20"/>
      <c r="F17" s="20"/>
      <c r="G17" s="20"/>
      <c r="H17" s="20"/>
      <c r="I17" s="20"/>
      <c r="J17" s="20"/>
      <c r="K17" s="20"/>
      <c r="L17" s="252"/>
      <c r="M17" s="20"/>
      <c r="N17" s="20"/>
      <c r="O17" s="20"/>
      <c r="Q17" s="20"/>
      <c r="R17" s="253"/>
      <c r="S17" s="20"/>
      <c r="T17" s="20"/>
      <c r="U17" s="20"/>
      <c r="V17" s="20"/>
      <c r="X17" s="20"/>
      <c r="Y17" s="253"/>
      <c r="Z17" s="20"/>
      <c r="AA17" s="20"/>
      <c r="AB17" s="20"/>
      <c r="AC17" s="253"/>
      <c r="AD17" s="20"/>
      <c r="AE17" s="20"/>
      <c r="AF17" s="20"/>
      <c r="AG17" s="20"/>
      <c r="AI17" s="20"/>
      <c r="AJ17" s="20"/>
      <c r="AL17" s="20"/>
      <c r="AM17" s="253"/>
      <c r="AN17" s="20"/>
      <c r="AO17" s="20"/>
      <c r="AP17" s="20"/>
      <c r="AQ17" s="20"/>
      <c r="AS17" s="20"/>
      <c r="AT17" s="20"/>
      <c r="AX17" s="20"/>
      <c r="AY17" s="253"/>
      <c r="AZ17" s="20"/>
      <c r="BA17" s="20"/>
      <c r="BB17" s="20"/>
      <c r="BC17" s="253"/>
      <c r="BD17" s="20"/>
    </row>
    <row r="18" spans="2:56">
      <c r="B18" s="28"/>
      <c r="D18" s="25" t="s">
        <v>12</v>
      </c>
      <c r="E18" s="25"/>
    </row>
    <row r="19" spans="2:56">
      <c r="B19" s="255" t="s">
        <v>13</v>
      </c>
      <c r="D19" s="26">
        <v>128</v>
      </c>
    </row>
    <row r="20" spans="2:56">
      <c r="B20" s="255" t="s">
        <v>91</v>
      </c>
      <c r="D20" s="368">
        <v>0.4</v>
      </c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256" t="s">
        <v>31</v>
      </c>
      <c r="N21" s="375" t="s">
        <v>32</v>
      </c>
      <c r="O21" s="377" t="s">
        <v>33</v>
      </c>
      <c r="Q21" s="30" t="s">
        <v>29</v>
      </c>
      <c r="R21" s="257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257" t="s">
        <v>30</v>
      </c>
      <c r="Z21" s="30" t="s">
        <v>31</v>
      </c>
      <c r="AB21" s="30" t="s">
        <v>29</v>
      </c>
      <c r="AC21" s="257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257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257" t="s">
        <v>30</v>
      </c>
      <c r="AZ21" s="31" t="s">
        <v>31</v>
      </c>
      <c r="BB21" s="30" t="s">
        <v>29</v>
      </c>
      <c r="BC21" s="257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258"/>
      <c r="L22" s="259" t="s">
        <v>34</v>
      </c>
      <c r="N22" s="376"/>
      <c r="O22" s="378"/>
      <c r="Q22" s="33" t="s">
        <v>34</v>
      </c>
      <c r="R22" s="258"/>
      <c r="S22" s="34" t="s">
        <v>34</v>
      </c>
      <c r="U22" s="376"/>
      <c r="V22" s="378"/>
      <c r="X22" s="33" t="s">
        <v>34</v>
      </c>
      <c r="Y22" s="258"/>
      <c r="Z22" s="33" t="s">
        <v>34</v>
      </c>
      <c r="AB22" s="33" t="s">
        <v>34</v>
      </c>
      <c r="AC22" s="258"/>
      <c r="AD22" s="34" t="s">
        <v>34</v>
      </c>
      <c r="AF22" s="376"/>
      <c r="AG22" s="378"/>
      <c r="AI22" s="376"/>
      <c r="AJ22" s="378"/>
      <c r="AL22" s="33" t="s">
        <v>34</v>
      </c>
      <c r="AM22" s="258"/>
      <c r="AN22" s="34" t="s">
        <v>34</v>
      </c>
      <c r="AP22" s="376"/>
      <c r="AQ22" s="378"/>
      <c r="AS22" s="376"/>
      <c r="AT22" s="378"/>
      <c r="AX22" s="33" t="s">
        <v>34</v>
      </c>
      <c r="AY22" s="258"/>
      <c r="AZ22" s="34" t="s">
        <v>34</v>
      </c>
      <c r="BB22" s="33" t="s">
        <v>34</v>
      </c>
      <c r="BC22" s="258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44">
        <v>4.34</v>
      </c>
      <c r="G23" s="260">
        <v>1</v>
      </c>
      <c r="H23" s="40">
        <f>G23*F23</f>
        <v>4.34</v>
      </c>
      <c r="J23" s="44">
        <f>F23</f>
        <v>4.34</v>
      </c>
      <c r="K23" s="262">
        <v>1</v>
      </c>
      <c r="L23" s="40">
        <f>K23*J23</f>
        <v>4.34</v>
      </c>
      <c r="N23" s="42">
        <f>L23-H23</f>
        <v>0</v>
      </c>
      <c r="O23" s="43">
        <f>IF((H23)=0,"",(N23/H23))</f>
        <v>0</v>
      </c>
      <c r="Q23" s="44">
        <v>5.2568999999999999</v>
      </c>
      <c r="R23" s="262">
        <v>1</v>
      </c>
      <c r="S23" s="261">
        <f>R23*Q23</f>
        <v>5.2568999999999999</v>
      </c>
      <c r="U23" s="42">
        <f>S23-L23</f>
        <v>0.91690000000000005</v>
      </c>
      <c r="V23" s="43">
        <f t="shared" ref="V23:V47" si="0">IF((L23)=0,"",(U23/L23))</f>
        <v>0.2112672811059908</v>
      </c>
      <c r="X23" s="44">
        <v>5.3738000000000001</v>
      </c>
      <c r="Y23" s="262">
        <v>1</v>
      </c>
      <c r="Z23" s="263">
        <f>Y23*X23</f>
        <v>5.3738000000000001</v>
      </c>
      <c r="AB23" s="44">
        <v>5.5659999999999998</v>
      </c>
      <c r="AC23" s="262">
        <v>1</v>
      </c>
      <c r="AD23" s="40">
        <f>AC23*AB23</f>
        <v>5.5659999999999998</v>
      </c>
      <c r="AF23" s="42">
        <f>AD23-Z23</f>
        <v>0.1921999999999997</v>
      </c>
      <c r="AG23" s="45">
        <f>IF((Z23)=0,"",(AF23/Z23))</f>
        <v>3.5766124530127598E-2</v>
      </c>
      <c r="AI23" s="42">
        <f>AD23-AZ23</f>
        <v>-0.11600000000000055</v>
      </c>
      <c r="AJ23" s="45">
        <f>IF((AD23)=0,"",(AI23/AD23))</f>
        <v>-2.0840819259791692E-2</v>
      </c>
      <c r="AL23" s="44">
        <v>5.7976999999999999</v>
      </c>
      <c r="AM23" s="262">
        <v>1</v>
      </c>
      <c r="AN23" s="40">
        <f>AM23*AL23</f>
        <v>5.7976999999999999</v>
      </c>
      <c r="AP23" s="42">
        <f>AN23-AD23</f>
        <v>0.23170000000000002</v>
      </c>
      <c r="AQ23" s="45">
        <f t="shared" ref="AQ23:AQ47" si="1">IF((AD23)=0,"",(AP23/AD23))</f>
        <v>4.1627739849083724E-2</v>
      </c>
      <c r="AS23" s="42">
        <f>AN23-BD23</f>
        <v>-6.9500000000000561E-2</v>
      </c>
      <c r="AT23" s="45">
        <f>IF((AN23)=0,"",(AS23/AN23))</f>
        <v>-1.1987512289356222E-2</v>
      </c>
      <c r="AX23" s="44">
        <v>5.6820000000000004</v>
      </c>
      <c r="AY23" s="262">
        <v>1</v>
      </c>
      <c r="AZ23" s="40">
        <v>5.6820000000000004</v>
      </c>
      <c r="BB23" s="44">
        <v>5.8672000000000004</v>
      </c>
      <c r="BC23" s="262">
        <v>1</v>
      </c>
      <c r="BD23" s="40">
        <v>5.8672000000000004</v>
      </c>
    </row>
    <row r="24" spans="2:56" s="35" customFormat="1" hidden="1">
      <c r="B24" s="46"/>
      <c r="D24" s="36" t="s">
        <v>39</v>
      </c>
      <c r="E24" s="37"/>
      <c r="F24" s="38"/>
      <c r="G24" s="260"/>
      <c r="H24" s="40"/>
      <c r="J24" s="38"/>
      <c r="K24" s="349">
        <f>K25</f>
        <v>0.4</v>
      </c>
      <c r="L24" s="40">
        <f t="shared" ref="L24:L26" si="2">K24*J24</f>
        <v>0</v>
      </c>
      <c r="N24" s="42"/>
      <c r="O24" s="43"/>
      <c r="Q24" s="38"/>
      <c r="R24" s="349">
        <f>R25</f>
        <v>0.4</v>
      </c>
      <c r="S24" s="40">
        <f t="shared" ref="S24:S25" si="3">R24*Q24</f>
        <v>0</v>
      </c>
      <c r="U24" s="42"/>
      <c r="V24" s="43"/>
      <c r="X24" s="38"/>
      <c r="Y24" s="349">
        <f>Y25</f>
        <v>0.4</v>
      </c>
      <c r="Z24" s="40">
        <f t="shared" ref="Z24:Z26" si="4">Y24*X24</f>
        <v>0</v>
      </c>
      <c r="AB24" s="38"/>
      <c r="AC24" s="349">
        <f>AC25</f>
        <v>0.4</v>
      </c>
      <c r="AD24" s="40">
        <f t="shared" ref="AD24:AD26" si="5">AC24*AB24</f>
        <v>0</v>
      </c>
      <c r="AF24" s="42"/>
      <c r="AG24" s="45"/>
      <c r="AI24" s="42"/>
      <c r="AJ24" s="45"/>
      <c r="AL24" s="38"/>
      <c r="AM24" s="349">
        <f>AM25</f>
        <v>0.4</v>
      </c>
      <c r="AN24" s="40">
        <f t="shared" ref="AN24:AN26" si="6">AM24*AL24</f>
        <v>0</v>
      </c>
      <c r="AP24" s="42"/>
      <c r="AQ24" s="45"/>
      <c r="AS24" s="42"/>
      <c r="AT24" s="45"/>
      <c r="AX24" s="38"/>
      <c r="AY24" s="349">
        <v>0.4</v>
      </c>
      <c r="AZ24" s="40">
        <v>0</v>
      </c>
      <c r="BB24" s="38"/>
      <c r="BC24" s="349">
        <v>0.4</v>
      </c>
      <c r="BD24" s="40">
        <v>0</v>
      </c>
    </row>
    <row r="25" spans="2:56" s="35" customFormat="1">
      <c r="B25" s="35" t="s">
        <v>40</v>
      </c>
      <c r="D25" s="36" t="s">
        <v>92</v>
      </c>
      <c r="E25" s="37"/>
      <c r="F25" s="38">
        <v>6.2114000000000003</v>
      </c>
      <c r="G25" s="349">
        <f>$D$20</f>
        <v>0.4</v>
      </c>
      <c r="H25" s="40">
        <f>G25*F25</f>
        <v>2.4845600000000001</v>
      </c>
      <c r="J25" s="38">
        <f>F25</f>
        <v>6.2114000000000003</v>
      </c>
      <c r="K25" s="349">
        <f>$G25</f>
        <v>0.4</v>
      </c>
      <c r="L25" s="40">
        <f t="shared" si="2"/>
        <v>2.4845600000000001</v>
      </c>
      <c r="N25" s="42">
        <f t="shared" ref="N25:N27" si="7">L25-H25</f>
        <v>0</v>
      </c>
      <c r="O25" s="43">
        <f t="shared" ref="O25:O27" si="8">IF((H25)=0,"",(N25/H25))</f>
        <v>0</v>
      </c>
      <c r="Q25" s="38">
        <v>7.5087999999999999</v>
      </c>
      <c r="R25" s="349">
        <f>$G25</f>
        <v>0.4</v>
      </c>
      <c r="S25" s="261">
        <f t="shared" si="3"/>
        <v>3.00352</v>
      </c>
      <c r="U25" s="42">
        <f t="shared" ref="U25:U47" si="9">S25-L25</f>
        <v>0.51895999999999987</v>
      </c>
      <c r="V25" s="43">
        <f t="shared" si="0"/>
        <v>0.20887400586019247</v>
      </c>
      <c r="X25" s="38">
        <v>7.6711999999999998</v>
      </c>
      <c r="Y25" s="349">
        <f>$G25</f>
        <v>0.4</v>
      </c>
      <c r="Z25" s="263">
        <f t="shared" si="4"/>
        <v>3.0684800000000001</v>
      </c>
      <c r="AB25" s="38">
        <v>7.9512</v>
      </c>
      <c r="AC25" s="349">
        <f>$G25</f>
        <v>0.4</v>
      </c>
      <c r="AD25" s="40">
        <f t="shared" si="5"/>
        <v>3.1804800000000002</v>
      </c>
      <c r="AF25" s="42">
        <f t="shared" ref="AF25:AF47" si="10">AD25-Z25</f>
        <v>0.1120000000000001</v>
      </c>
      <c r="AG25" s="45">
        <f t="shared" ref="AG25:AG47" si="11">IF((Z25)=0,"",(AF25/Z25))</f>
        <v>3.650015642924187E-2</v>
      </c>
      <c r="AI25" s="42">
        <f t="shared" ref="AI25:AI45" si="12">AD25-AZ25</f>
        <v>-6.6279999999999895E-2</v>
      </c>
      <c r="AJ25" s="45">
        <f t="shared" ref="AJ25:AJ45" si="13">IF((AD25)=0,"",(AI25/AD25))</f>
        <v>-2.0839621692323135E-2</v>
      </c>
      <c r="AL25" s="38">
        <v>8.2761999999999993</v>
      </c>
      <c r="AM25" s="349">
        <f>$G25</f>
        <v>0.4</v>
      </c>
      <c r="AN25" s="40">
        <f t="shared" si="6"/>
        <v>3.3104800000000001</v>
      </c>
      <c r="AP25" s="42">
        <f t="shared" ref="AP25:AP47" si="14">AN25-AD25</f>
        <v>0.12999999999999989</v>
      </c>
      <c r="AQ25" s="45">
        <f t="shared" si="1"/>
        <v>4.0874333433947044E-2</v>
      </c>
      <c r="AS25" s="42">
        <f t="shared" ref="AS25:AS45" si="15">AN25-BD25</f>
        <v>-4.3279999999999763E-2</v>
      </c>
      <c r="AT25" s="45">
        <f t="shared" ref="AT25:AT45" si="16">IF((AN25)=0,"",(AS25/AN25))</f>
        <v>-1.3073632826659506E-2</v>
      </c>
      <c r="AX25" s="38">
        <v>8.1168999999999993</v>
      </c>
      <c r="AY25" s="349">
        <v>0.4</v>
      </c>
      <c r="AZ25" s="40">
        <v>3.2467600000000001</v>
      </c>
      <c r="BB25" s="38">
        <v>8.3843999999999994</v>
      </c>
      <c r="BC25" s="349">
        <v>0.4</v>
      </c>
      <c r="BD25" s="40">
        <v>3.3537599999999999</v>
      </c>
    </row>
    <row r="26" spans="2:56" s="35" customFormat="1">
      <c r="B26" s="238" t="str">
        <f>'App.2-W_(Resi)'!B28</f>
        <v>2015 Oct-Dec Recovery</v>
      </c>
      <c r="D26" s="36" t="s">
        <v>36</v>
      </c>
      <c r="E26" s="37"/>
      <c r="F26" s="38"/>
      <c r="G26" s="260"/>
      <c r="H26" s="40"/>
      <c r="J26" s="38">
        <v>0</v>
      </c>
      <c r="K26" s="349">
        <v>1</v>
      </c>
      <c r="L26" s="40">
        <f t="shared" si="2"/>
        <v>0</v>
      </c>
      <c r="N26" s="42">
        <f t="shared" si="7"/>
        <v>0</v>
      </c>
      <c r="O26" s="43" t="str">
        <f t="shared" si="8"/>
        <v/>
      </c>
      <c r="Q26" s="38">
        <v>0.22</v>
      </c>
      <c r="R26" s="349">
        <v>1</v>
      </c>
      <c r="S26" s="261">
        <f>R26*Q26</f>
        <v>0.22</v>
      </c>
      <c r="U26" s="42">
        <f t="shared" si="9"/>
        <v>0.22</v>
      </c>
      <c r="V26" s="43" t="str">
        <f t="shared" si="0"/>
        <v/>
      </c>
      <c r="X26" s="38">
        <v>0</v>
      </c>
      <c r="Y26" s="349">
        <v>1</v>
      </c>
      <c r="Z26" s="261">
        <f t="shared" si="4"/>
        <v>0</v>
      </c>
      <c r="AB26" s="38">
        <v>0</v>
      </c>
      <c r="AC26" s="349">
        <v>1</v>
      </c>
      <c r="AD26" s="40">
        <f t="shared" si="5"/>
        <v>0</v>
      </c>
      <c r="AF26" s="42">
        <f t="shared" si="10"/>
        <v>0</v>
      </c>
      <c r="AG26" s="45" t="str">
        <f t="shared" si="11"/>
        <v/>
      </c>
      <c r="AI26" s="42">
        <f t="shared" si="12"/>
        <v>0</v>
      </c>
      <c r="AJ26" s="45" t="str">
        <f t="shared" si="13"/>
        <v/>
      </c>
      <c r="AL26" s="38">
        <v>0</v>
      </c>
      <c r="AM26" s="349">
        <v>1</v>
      </c>
      <c r="AN26" s="40">
        <f t="shared" si="6"/>
        <v>0</v>
      </c>
      <c r="AP26" s="42">
        <f t="shared" si="14"/>
        <v>0</v>
      </c>
      <c r="AQ26" s="45" t="str">
        <f t="shared" si="1"/>
        <v/>
      </c>
      <c r="AS26" s="42">
        <f t="shared" si="15"/>
        <v>0</v>
      </c>
      <c r="AT26" s="45" t="str">
        <f t="shared" si="16"/>
        <v/>
      </c>
      <c r="AX26" s="38">
        <v>0</v>
      </c>
      <c r="AY26" s="349">
        <v>1</v>
      </c>
      <c r="AZ26" s="40">
        <v>0</v>
      </c>
      <c r="BB26" s="38">
        <v>0</v>
      </c>
      <c r="BC26" s="349">
        <v>1</v>
      </c>
      <c r="BD26" s="40">
        <v>0</v>
      </c>
    </row>
    <row r="27" spans="2:56" s="15" customFormat="1">
      <c r="B27" s="48" t="s">
        <v>42</v>
      </c>
      <c r="C27" s="49"/>
      <c r="D27" s="50"/>
      <c r="E27" s="49"/>
      <c r="F27" s="51"/>
      <c r="G27" s="265"/>
      <c r="H27" s="53">
        <f>SUM(H23:H26)</f>
        <v>6.82456</v>
      </c>
      <c r="I27" s="54"/>
      <c r="J27" s="55"/>
      <c r="K27" s="350"/>
      <c r="L27" s="53">
        <f>SUM(L23:L26)</f>
        <v>6.82456</v>
      </c>
      <c r="M27" s="54"/>
      <c r="N27" s="57">
        <f t="shared" si="7"/>
        <v>0</v>
      </c>
      <c r="O27" s="58">
        <f t="shared" si="8"/>
        <v>0</v>
      </c>
      <c r="Q27" s="55"/>
      <c r="R27" s="350"/>
      <c r="S27" s="266">
        <f>SUM(S23:S26)</f>
        <v>8.4804200000000005</v>
      </c>
      <c r="T27" s="54"/>
      <c r="U27" s="57">
        <f t="shared" si="9"/>
        <v>1.6558600000000006</v>
      </c>
      <c r="V27" s="58">
        <f t="shared" si="0"/>
        <v>0.24263249205809614</v>
      </c>
      <c r="X27" s="55"/>
      <c r="Y27" s="350"/>
      <c r="Z27" s="268">
        <f>SUM(Z23:Z26)</f>
        <v>8.4422800000000002</v>
      </c>
      <c r="AA27" s="54"/>
      <c r="AB27" s="55"/>
      <c r="AC27" s="350"/>
      <c r="AD27" s="53">
        <f>SUM(AD23:AD26)</f>
        <v>8.74648</v>
      </c>
      <c r="AE27" s="54"/>
      <c r="AF27" s="57">
        <f t="shared" si="10"/>
        <v>0.3041999999999998</v>
      </c>
      <c r="AG27" s="59">
        <f t="shared" si="11"/>
        <v>3.6032920016867455E-2</v>
      </c>
      <c r="AI27" s="57">
        <f t="shared" si="12"/>
        <v>-0.18228000000000044</v>
      </c>
      <c r="AJ27" s="59">
        <f t="shared" si="13"/>
        <v>-2.0840383788678467E-2</v>
      </c>
      <c r="AL27" s="55"/>
      <c r="AM27" s="350"/>
      <c r="AN27" s="53">
        <f>SUM(AN23:AN26)</f>
        <v>9.1081800000000008</v>
      </c>
      <c r="AO27" s="54"/>
      <c r="AP27" s="57">
        <f t="shared" si="14"/>
        <v>0.3617000000000008</v>
      </c>
      <c r="AQ27" s="59">
        <f t="shared" si="1"/>
        <v>4.1353778891622776E-2</v>
      </c>
      <c r="AS27" s="57">
        <f t="shared" si="15"/>
        <v>-0.11277999999999899</v>
      </c>
      <c r="AT27" s="59">
        <f t="shared" si="16"/>
        <v>-1.2382276151766762E-2</v>
      </c>
      <c r="AX27" s="55"/>
      <c r="AY27" s="350"/>
      <c r="AZ27" s="53">
        <v>8.9287600000000005</v>
      </c>
      <c r="BA27" s="54"/>
      <c r="BB27" s="55"/>
      <c r="BC27" s="350"/>
      <c r="BD27" s="53">
        <v>9.2209599999999998</v>
      </c>
    </row>
    <row r="28" spans="2:56" s="35" customFormat="1" ht="25.5">
      <c r="B28" s="60" t="s">
        <v>43</v>
      </c>
      <c r="D28" s="36" t="s">
        <v>92</v>
      </c>
      <c r="E28" s="37"/>
      <c r="F28" s="38">
        <v>0.2409</v>
      </c>
      <c r="G28" s="349">
        <f>$D$20</f>
        <v>0.4</v>
      </c>
      <c r="H28" s="40">
        <f>G28*F28</f>
        <v>9.6360000000000001E-2</v>
      </c>
      <c r="J28" s="38">
        <v>0.2409</v>
      </c>
      <c r="K28" s="349">
        <f>$G28</f>
        <v>0.4</v>
      </c>
      <c r="L28" s="40">
        <f>K28*J28</f>
        <v>9.6360000000000001E-2</v>
      </c>
      <c r="N28" s="42">
        <f>L28-H28</f>
        <v>0</v>
      </c>
      <c r="O28" s="43">
        <f>IF((H28)=0,"",(N28/H28))</f>
        <v>0</v>
      </c>
      <c r="Q28" s="38">
        <v>0</v>
      </c>
      <c r="R28" s="349">
        <f>$D$20</f>
        <v>0.4</v>
      </c>
      <c r="S28" s="261">
        <f>R28*Q28</f>
        <v>0</v>
      </c>
      <c r="U28" s="42">
        <f t="shared" si="9"/>
        <v>-9.6360000000000001E-2</v>
      </c>
      <c r="V28" s="43">
        <f t="shared" si="0"/>
        <v>-1</v>
      </c>
      <c r="X28" s="38">
        <v>0</v>
      </c>
      <c r="Y28" s="349">
        <f>$D$20</f>
        <v>0.4</v>
      </c>
      <c r="Z28" s="263">
        <f>Y28*X28</f>
        <v>0</v>
      </c>
      <c r="AB28" s="38">
        <v>-0.60509999999999997</v>
      </c>
      <c r="AC28" s="349">
        <f>$D$20</f>
        <v>0.4</v>
      </c>
      <c r="AD28" s="40">
        <f>AC28*AB28</f>
        <v>-0.24204000000000001</v>
      </c>
      <c r="AF28" s="42">
        <f t="shared" si="10"/>
        <v>-0.24204000000000001</v>
      </c>
      <c r="AG28" s="45" t="str">
        <f t="shared" si="11"/>
        <v/>
      </c>
      <c r="AI28" s="42">
        <f t="shared" si="12"/>
        <v>-0.24204000000000001</v>
      </c>
      <c r="AJ28" s="45">
        <f t="shared" si="13"/>
        <v>1</v>
      </c>
      <c r="AL28" s="38">
        <v>0</v>
      </c>
      <c r="AM28" s="349">
        <f>$D$20</f>
        <v>0.4</v>
      </c>
      <c r="AN28" s="40">
        <f>AM28*AL28</f>
        <v>0</v>
      </c>
      <c r="AP28" s="42">
        <f t="shared" si="14"/>
        <v>0.24204000000000001</v>
      </c>
      <c r="AQ28" s="45">
        <f t="shared" si="1"/>
        <v>-1</v>
      </c>
      <c r="AS28" s="42">
        <f t="shared" si="15"/>
        <v>0</v>
      </c>
      <c r="AT28" s="45" t="str">
        <f t="shared" si="16"/>
        <v/>
      </c>
      <c r="AX28" s="38">
        <v>0</v>
      </c>
      <c r="AY28" s="349">
        <v>0.4</v>
      </c>
      <c r="AZ28" s="40">
        <v>0</v>
      </c>
      <c r="BB28" s="38">
        <v>0</v>
      </c>
      <c r="BC28" s="349">
        <v>0.4</v>
      </c>
      <c r="BD28" s="40">
        <v>0</v>
      </c>
    </row>
    <row r="29" spans="2:56" s="35" customFormat="1" ht="25.5" hidden="1">
      <c r="B29" s="60" t="s">
        <v>97</v>
      </c>
      <c r="D29" s="36" t="s">
        <v>39</v>
      </c>
      <c r="E29" s="37"/>
      <c r="F29" s="38"/>
      <c r="G29" s="260"/>
      <c r="H29" s="40">
        <f t="shared" ref="H29:H33" si="17">G29*F29</f>
        <v>0</v>
      </c>
      <c r="I29" s="61"/>
      <c r="J29" s="38"/>
      <c r="K29" s="349">
        <f>K26</f>
        <v>1</v>
      </c>
      <c r="L29" s="40">
        <f t="shared" ref="L29:L33" si="18">K29*J29</f>
        <v>0</v>
      </c>
      <c r="M29" s="62"/>
      <c r="N29" s="42">
        <f t="shared" ref="N29:N53" si="19">L29-H29</f>
        <v>0</v>
      </c>
      <c r="O29" s="43" t="str">
        <f t="shared" ref="O29:O52" si="20">IF((H29)=0,"",(N29/H29))</f>
        <v/>
      </c>
      <c r="Q29" s="38">
        <v>0.22</v>
      </c>
      <c r="R29" s="349">
        <f>R28</f>
        <v>0.4</v>
      </c>
      <c r="S29" s="261">
        <f t="shared" ref="S29:S33" si="21">R29*Q29</f>
        <v>8.8000000000000009E-2</v>
      </c>
      <c r="T29" s="62"/>
      <c r="U29" s="42">
        <f t="shared" si="9"/>
        <v>8.8000000000000009E-2</v>
      </c>
      <c r="V29" s="43" t="str">
        <f t="shared" si="0"/>
        <v/>
      </c>
      <c r="X29" s="38">
        <v>0</v>
      </c>
      <c r="Y29" s="349">
        <f>$D$19</f>
        <v>128</v>
      </c>
      <c r="Z29" s="263">
        <f t="shared" ref="Z29:Z33" si="22">Y29*X29</f>
        <v>0</v>
      </c>
      <c r="AA29" s="270"/>
      <c r="AB29" s="38">
        <v>0</v>
      </c>
      <c r="AC29" s="349">
        <f>$D$19</f>
        <v>128</v>
      </c>
      <c r="AD29" s="40">
        <f t="shared" ref="AD29:AD33" si="23">AC29*AB29</f>
        <v>0</v>
      </c>
      <c r="AE29" s="62"/>
      <c r="AF29" s="42">
        <f t="shared" si="10"/>
        <v>0</v>
      </c>
      <c r="AG29" s="45" t="str">
        <f t="shared" si="11"/>
        <v/>
      </c>
      <c r="AI29" s="42">
        <f t="shared" si="12"/>
        <v>0</v>
      </c>
      <c r="AJ29" s="45" t="str">
        <f t="shared" si="13"/>
        <v/>
      </c>
      <c r="AL29" s="38">
        <f>AB29</f>
        <v>0</v>
      </c>
      <c r="AM29" s="349">
        <f>$D$19</f>
        <v>128</v>
      </c>
      <c r="AN29" s="40">
        <f t="shared" ref="AN29:AN33" si="24">AM29*AL29</f>
        <v>0</v>
      </c>
      <c r="AO29" s="62"/>
      <c r="AP29" s="42">
        <f t="shared" si="14"/>
        <v>0</v>
      </c>
      <c r="AQ29" s="45" t="str">
        <f t="shared" si="1"/>
        <v/>
      </c>
      <c r="AS29" s="42">
        <f t="shared" si="15"/>
        <v>0</v>
      </c>
      <c r="AT29" s="45" t="str">
        <f t="shared" si="16"/>
        <v/>
      </c>
      <c r="AX29" s="38">
        <v>0</v>
      </c>
      <c r="AY29" s="349">
        <v>128</v>
      </c>
      <c r="AZ29" s="40">
        <v>0</v>
      </c>
      <c r="BA29" s="62"/>
      <c r="BB29" s="38">
        <v>0</v>
      </c>
      <c r="BC29" s="349">
        <v>128</v>
      </c>
      <c r="BD29" s="40">
        <v>0</v>
      </c>
    </row>
    <row r="30" spans="2:56" s="35" customFormat="1" ht="25.5">
      <c r="B30" s="60" t="s">
        <v>45</v>
      </c>
      <c r="D30" s="36" t="s">
        <v>92</v>
      </c>
      <c r="E30" s="37"/>
      <c r="F30" s="38"/>
      <c r="G30" s="260"/>
      <c r="H30" s="40">
        <f t="shared" si="17"/>
        <v>0</v>
      </c>
      <c r="I30" s="61"/>
      <c r="J30" s="38"/>
      <c r="K30" s="349">
        <f>K28</f>
        <v>0.4</v>
      </c>
      <c r="L30" s="40">
        <f t="shared" si="18"/>
        <v>0</v>
      </c>
      <c r="M30" s="62"/>
      <c r="N30" s="42">
        <f t="shared" si="19"/>
        <v>0</v>
      </c>
      <c r="O30" s="43" t="str">
        <f t="shared" si="20"/>
        <v/>
      </c>
      <c r="Q30" s="38">
        <v>0.21459497190453478</v>
      </c>
      <c r="R30" s="349">
        <f>R28</f>
        <v>0.4</v>
      </c>
      <c r="S30" s="261">
        <f t="shared" si="21"/>
        <v>8.5837988761813921E-2</v>
      </c>
      <c r="T30" s="62"/>
      <c r="U30" s="42">
        <f t="shared" si="9"/>
        <v>8.5837988761813921E-2</v>
      </c>
      <c r="V30" s="43" t="str">
        <f t="shared" si="0"/>
        <v/>
      </c>
      <c r="X30" s="38">
        <f>Q30</f>
        <v>0.21459497190453478</v>
      </c>
      <c r="Y30" s="349">
        <f>Y28</f>
        <v>0.4</v>
      </c>
      <c r="Z30" s="263">
        <f t="shared" si="22"/>
        <v>8.5837988761813921E-2</v>
      </c>
      <c r="AA30" s="270"/>
      <c r="AB30" s="38">
        <f>X30</f>
        <v>0.21459497190453478</v>
      </c>
      <c r="AC30" s="349">
        <f>AC28</f>
        <v>0.4</v>
      </c>
      <c r="AD30" s="40">
        <f t="shared" si="23"/>
        <v>8.5837988761813921E-2</v>
      </c>
      <c r="AE30" s="62"/>
      <c r="AF30" s="42">
        <f t="shared" si="10"/>
        <v>0</v>
      </c>
      <c r="AG30" s="45">
        <f t="shared" si="11"/>
        <v>0</v>
      </c>
      <c r="AI30" s="42">
        <f t="shared" si="12"/>
        <v>0</v>
      </c>
      <c r="AJ30" s="45">
        <f t="shared" si="13"/>
        <v>0</v>
      </c>
      <c r="AL30" s="38">
        <f>AB30</f>
        <v>0.21459497190453478</v>
      </c>
      <c r="AM30" s="349">
        <f>AM28</f>
        <v>0.4</v>
      </c>
      <c r="AN30" s="40">
        <f t="shared" si="24"/>
        <v>8.5837988761813921E-2</v>
      </c>
      <c r="AO30" s="62"/>
      <c r="AP30" s="42">
        <f t="shared" si="14"/>
        <v>0</v>
      </c>
      <c r="AQ30" s="45">
        <f t="shared" si="1"/>
        <v>0</v>
      </c>
      <c r="AS30" s="42">
        <f t="shared" si="15"/>
        <v>0</v>
      </c>
      <c r="AT30" s="45">
        <f t="shared" si="16"/>
        <v>0</v>
      </c>
      <c r="AX30" s="38">
        <v>0.21459497190453478</v>
      </c>
      <c r="AY30" s="349">
        <v>0.4</v>
      </c>
      <c r="AZ30" s="40">
        <v>8.5837988761813921E-2</v>
      </c>
      <c r="BA30" s="62"/>
      <c r="BB30" s="38">
        <v>0.21459497190453478</v>
      </c>
      <c r="BC30" s="349">
        <v>0.4</v>
      </c>
      <c r="BD30" s="40">
        <v>8.5837988761813921E-2</v>
      </c>
    </row>
    <row r="31" spans="2:56" s="35" customFormat="1" ht="25.5">
      <c r="B31" s="60" t="s">
        <v>94</v>
      </c>
      <c r="D31" s="36" t="s">
        <v>92</v>
      </c>
      <c r="E31" s="37"/>
      <c r="F31" s="38"/>
      <c r="G31" s="260"/>
      <c r="H31" s="40">
        <f t="shared" si="17"/>
        <v>0</v>
      </c>
      <c r="I31" s="61"/>
      <c r="J31" s="38"/>
      <c r="K31" s="349">
        <f>K28</f>
        <v>0.4</v>
      </c>
      <c r="L31" s="40">
        <f t="shared" si="18"/>
        <v>0</v>
      </c>
      <c r="M31" s="62"/>
      <c r="N31" s="42">
        <f t="shared" si="19"/>
        <v>0</v>
      </c>
      <c r="O31" s="43" t="str">
        <f t="shared" si="20"/>
        <v/>
      </c>
      <c r="Q31" s="38">
        <v>0</v>
      </c>
      <c r="R31" s="349">
        <f>R30</f>
        <v>0.4</v>
      </c>
      <c r="S31" s="261">
        <f t="shared" si="21"/>
        <v>0</v>
      </c>
      <c r="T31" s="62"/>
      <c r="U31" s="42">
        <f t="shared" si="9"/>
        <v>0</v>
      </c>
      <c r="V31" s="43" t="str">
        <f t="shared" si="0"/>
        <v/>
      </c>
      <c r="X31" s="38">
        <f>Q31</f>
        <v>0</v>
      </c>
      <c r="Y31" s="349">
        <f>Y30</f>
        <v>0.4</v>
      </c>
      <c r="Z31" s="263">
        <f t="shared" si="22"/>
        <v>0</v>
      </c>
      <c r="AA31" s="270"/>
      <c r="AB31" s="38">
        <f>X31</f>
        <v>0</v>
      </c>
      <c r="AC31" s="349">
        <f>AC30</f>
        <v>0.4</v>
      </c>
      <c r="AD31" s="40">
        <f t="shared" si="23"/>
        <v>0</v>
      </c>
      <c r="AE31" s="62"/>
      <c r="AF31" s="42">
        <f t="shared" si="10"/>
        <v>0</v>
      </c>
      <c r="AG31" s="45" t="str">
        <f t="shared" si="11"/>
        <v/>
      </c>
      <c r="AI31" s="42">
        <f t="shared" si="12"/>
        <v>0</v>
      </c>
      <c r="AJ31" s="45" t="str">
        <f t="shared" si="13"/>
        <v/>
      </c>
      <c r="AL31" s="38">
        <f>AB31</f>
        <v>0</v>
      </c>
      <c r="AM31" s="349">
        <f>AM30</f>
        <v>0.4</v>
      </c>
      <c r="AN31" s="40">
        <f t="shared" si="24"/>
        <v>0</v>
      </c>
      <c r="AO31" s="62"/>
      <c r="AP31" s="42">
        <f t="shared" si="14"/>
        <v>0</v>
      </c>
      <c r="AQ31" s="45" t="str">
        <f t="shared" si="1"/>
        <v/>
      </c>
      <c r="AS31" s="42">
        <f t="shared" si="15"/>
        <v>0</v>
      </c>
      <c r="AT31" s="45" t="str">
        <f t="shared" si="16"/>
        <v/>
      </c>
      <c r="AX31" s="38">
        <v>0</v>
      </c>
      <c r="AY31" s="349">
        <v>0.4</v>
      </c>
      <c r="AZ31" s="40">
        <v>0</v>
      </c>
      <c r="BA31" s="62"/>
      <c r="BB31" s="38">
        <v>0</v>
      </c>
      <c r="BC31" s="349">
        <v>0.4</v>
      </c>
      <c r="BD31" s="40">
        <v>0</v>
      </c>
    </row>
    <row r="32" spans="2:56" s="35" customFormat="1" ht="38.25">
      <c r="B32" s="60" t="str">
        <f>'App.2-W_(Resi)'!B34</f>
        <v>Deferral &amp; Variance Accounts Disposition Rate Rider for Group 2 DVAs (2015)</v>
      </c>
      <c r="D32" s="36" t="s">
        <v>92</v>
      </c>
      <c r="E32" s="37"/>
      <c r="F32" s="38"/>
      <c r="G32" s="260"/>
      <c r="H32" s="40">
        <f t="shared" si="17"/>
        <v>0</v>
      </c>
      <c r="I32" s="61"/>
      <c r="J32" s="38"/>
      <c r="K32" s="349">
        <f>K30</f>
        <v>0.4</v>
      </c>
      <c r="L32" s="40">
        <f t="shared" si="18"/>
        <v>0</v>
      </c>
      <c r="M32" s="62"/>
      <c r="N32" s="42">
        <f t="shared" si="19"/>
        <v>0</v>
      </c>
      <c r="O32" s="43" t="str">
        <f t="shared" si="20"/>
        <v/>
      </c>
      <c r="Q32" s="38">
        <v>2.3025294513890147E-2</v>
      </c>
      <c r="R32" s="349">
        <f>R31</f>
        <v>0.4</v>
      </c>
      <c r="S32" s="261">
        <f t="shared" si="21"/>
        <v>9.2101178055560597E-3</v>
      </c>
      <c r="T32" s="62"/>
      <c r="U32" s="42">
        <f t="shared" si="9"/>
        <v>9.2101178055560597E-3</v>
      </c>
      <c r="V32" s="43" t="str">
        <f t="shared" si="0"/>
        <v/>
      </c>
      <c r="X32" s="38">
        <f>Q32</f>
        <v>2.3025294513890147E-2</v>
      </c>
      <c r="Y32" s="349">
        <f>Y31</f>
        <v>0.4</v>
      </c>
      <c r="Z32" s="263">
        <f t="shared" si="22"/>
        <v>9.2101178055560597E-3</v>
      </c>
      <c r="AA32" s="270"/>
      <c r="AB32" s="38">
        <f>X32</f>
        <v>2.3025294513890147E-2</v>
      </c>
      <c r="AC32" s="349">
        <f>AC31</f>
        <v>0.4</v>
      </c>
      <c r="AD32" s="40">
        <f t="shared" si="23"/>
        <v>9.2101178055560597E-3</v>
      </c>
      <c r="AE32" s="62"/>
      <c r="AF32" s="42">
        <f t="shared" si="10"/>
        <v>0</v>
      </c>
      <c r="AG32" s="45">
        <f t="shared" si="11"/>
        <v>0</v>
      </c>
      <c r="AI32" s="42">
        <f t="shared" si="12"/>
        <v>0</v>
      </c>
      <c r="AJ32" s="45">
        <f t="shared" si="13"/>
        <v>0</v>
      </c>
      <c r="AL32" s="38">
        <f>AB32</f>
        <v>2.3025294513890147E-2</v>
      </c>
      <c r="AM32" s="349">
        <f>AM31</f>
        <v>0.4</v>
      </c>
      <c r="AN32" s="40">
        <f t="shared" si="24"/>
        <v>9.2101178055560597E-3</v>
      </c>
      <c r="AO32" s="62"/>
      <c r="AP32" s="42">
        <f t="shared" si="14"/>
        <v>0</v>
      </c>
      <c r="AQ32" s="45">
        <f t="shared" si="1"/>
        <v>0</v>
      </c>
      <c r="AS32" s="42">
        <f t="shared" si="15"/>
        <v>0</v>
      </c>
      <c r="AT32" s="45">
        <f t="shared" si="16"/>
        <v>0</v>
      </c>
      <c r="AX32" s="38">
        <v>2.3025294513890147E-2</v>
      </c>
      <c r="AY32" s="349">
        <v>0.4</v>
      </c>
      <c r="AZ32" s="40">
        <v>9.2101178055560597E-3</v>
      </c>
      <c r="BA32" s="62"/>
      <c r="BB32" s="38">
        <v>2.3025294513890147E-2</v>
      </c>
      <c r="BC32" s="349">
        <v>0.4</v>
      </c>
      <c r="BD32" s="40">
        <v>9.2101178055560597E-3</v>
      </c>
    </row>
    <row r="33" spans="2:56" s="35" customFormat="1">
      <c r="B33" s="64" t="s">
        <v>49</v>
      </c>
      <c r="D33" s="36" t="s">
        <v>39</v>
      </c>
      <c r="E33" s="37"/>
      <c r="F33" s="65">
        <f>IF(ISBLANK($D$16)=TRUE, 0, IF($D$16="TOU", 0.64*F43+0.18*F44+0.18*F45, IF(AND($D$16="non-TOU", G47&gt;0), F47,F46)))</f>
        <v>9.2460000000000001E-2</v>
      </c>
      <c r="G33" s="352">
        <f>$D$19*(1+F62)-$D$19</f>
        <v>5.5039999999999907</v>
      </c>
      <c r="H33" s="40">
        <f t="shared" si="17"/>
        <v>0.5088998399999991</v>
      </c>
      <c r="J33" s="65">
        <f>IF(ISBLANK($D$16)=TRUE, 0, IF($D$16="TOU", 0.64*J43+0.18*J44+0.18*J45, IF(AND($D$16="non-TOU", K47&gt;0), J47,J46)))</f>
        <v>9.2460000000000001E-2</v>
      </c>
      <c r="K33" s="352">
        <f>$D$19*(1+J62)-$D$19</f>
        <v>5.5039999999999907</v>
      </c>
      <c r="L33" s="40">
        <f t="shared" si="18"/>
        <v>0.5088998399999991</v>
      </c>
      <c r="N33" s="42">
        <f t="shared" si="19"/>
        <v>0</v>
      </c>
      <c r="O33" s="43">
        <f t="shared" si="20"/>
        <v>0</v>
      </c>
      <c r="Q33" s="65">
        <f>IF(ISBLANK($D$16)=TRUE, 0, IF($D$16="TOU", 0.64*Q43+0.18*Q44+0.18*Q45, IF(AND($D$16="non-TOU", R47&gt;0), Q47,Q46)))</f>
        <v>9.2460000000000001E-2</v>
      </c>
      <c r="R33" s="352">
        <f>$D$19*(1+Q62)-$D$19</f>
        <v>6.227050508611029</v>
      </c>
      <c r="S33" s="261">
        <f t="shared" si="21"/>
        <v>0.5757530900261757</v>
      </c>
      <c r="U33" s="42">
        <f t="shared" si="9"/>
        <v>6.6853250026176592E-2</v>
      </c>
      <c r="V33" s="43">
        <f t="shared" si="0"/>
        <v>0.13136818833776154</v>
      </c>
      <c r="X33" s="65">
        <f>IF(ISBLANK($D$16)=TRUE, 0, IF($D$16="TOU", 0.64*X43+0.18*X44+0.18*X45, IF(AND($D$16="non-TOU", Y47&gt;0), X47,X46)))</f>
        <v>0.11183999999999999</v>
      </c>
      <c r="Y33" s="352">
        <f>$D$19*(1+X62)-$D$19</f>
        <v>6.227050508611029</v>
      </c>
      <c r="Z33" s="263">
        <f t="shared" si="22"/>
        <v>0.69643332888305742</v>
      </c>
      <c r="AB33" s="65">
        <f>IF(ISBLANK($D$16)=TRUE, 0, IF($D$16="TOU", 0.64*AB43+0.18*AB44+0.18*AB45, IF(AND($D$16="non-TOU", AC47&gt;0), AB47,AB46)))</f>
        <v>9.7879999999999995E-2</v>
      </c>
      <c r="AC33" s="352">
        <f>$D$19*(1+AB62)-$D$19</f>
        <v>4.5952000000000055</v>
      </c>
      <c r="AD33" s="40">
        <f t="shared" si="23"/>
        <v>0.44977817600000053</v>
      </c>
      <c r="AF33" s="42">
        <f t="shared" si="10"/>
        <v>-0.24665515288305689</v>
      </c>
      <c r="AG33" s="45">
        <f t="shared" si="11"/>
        <v>-0.35416908216992343</v>
      </c>
      <c r="AI33" s="42">
        <f t="shared" si="12"/>
        <v>-0.12597491402617517</v>
      </c>
      <c r="AJ33" s="45">
        <f t="shared" si="13"/>
        <v>-0.28008231779163739</v>
      </c>
      <c r="AL33" s="65">
        <f>IF(ISBLANK($D$16)=TRUE, 0, IF($D$16="TOU", 0.64*AL43+0.18*AL44+0.18*AL45, IF(AND($D$16="non-TOU", AM47&gt;0), AL47,AL46)))</f>
        <v>9.7879999999999995E-2</v>
      </c>
      <c r="AM33" s="352">
        <f>$D$19*(1+AL62)-$D$19</f>
        <v>4.5952000000000055</v>
      </c>
      <c r="AN33" s="40">
        <f t="shared" si="24"/>
        <v>0.44977817600000053</v>
      </c>
      <c r="AP33" s="42">
        <f t="shared" si="14"/>
        <v>0</v>
      </c>
      <c r="AQ33" s="45">
        <f t="shared" si="1"/>
        <v>0</v>
      </c>
      <c r="AS33" s="42">
        <f t="shared" si="15"/>
        <v>-0.12597491402617517</v>
      </c>
      <c r="AT33" s="45">
        <f t="shared" si="16"/>
        <v>-0.28008231779163739</v>
      </c>
      <c r="AX33" s="65">
        <v>9.2460000000000001E-2</v>
      </c>
      <c r="AY33" s="352">
        <v>6.227050508611029</v>
      </c>
      <c r="AZ33" s="40">
        <v>0.5757530900261757</v>
      </c>
      <c r="BB33" s="65">
        <v>9.2460000000000001E-2</v>
      </c>
      <c r="BC33" s="352">
        <v>6.227050508611029</v>
      </c>
      <c r="BD33" s="40">
        <v>0.5757530900261757</v>
      </c>
    </row>
    <row r="34" spans="2:56" ht="25.5">
      <c r="B34" s="67" t="s">
        <v>51</v>
      </c>
      <c r="C34" s="68"/>
      <c r="D34" s="69"/>
      <c r="E34" s="68"/>
      <c r="F34" s="70"/>
      <c r="G34" s="272"/>
      <c r="H34" s="72">
        <f>SUM(H28:H33)+H27</f>
        <v>7.4298198399999986</v>
      </c>
      <c r="I34" s="54"/>
      <c r="J34" s="71"/>
      <c r="K34" s="353"/>
      <c r="L34" s="72">
        <f>SUM(L28:L33)+L27</f>
        <v>7.4298198399999986</v>
      </c>
      <c r="M34" s="54"/>
      <c r="N34" s="57">
        <f t="shared" si="19"/>
        <v>0</v>
      </c>
      <c r="O34" s="58">
        <f t="shared" si="20"/>
        <v>0</v>
      </c>
      <c r="Q34" s="71"/>
      <c r="R34" s="353"/>
      <c r="S34" s="273">
        <f>SUM(S28:S33)+S27</f>
        <v>9.2392211965935456</v>
      </c>
      <c r="T34" s="54"/>
      <c r="U34" s="57">
        <f t="shared" si="9"/>
        <v>1.809401356593547</v>
      </c>
      <c r="V34" s="58">
        <f t="shared" si="0"/>
        <v>0.24353233262161406</v>
      </c>
      <c r="X34" s="71"/>
      <c r="Y34" s="353"/>
      <c r="Z34" s="275">
        <f>SUM(Z28:Z33)+Z27</f>
        <v>9.2337614354504272</v>
      </c>
      <c r="AA34" s="54"/>
      <c r="AB34" s="71"/>
      <c r="AC34" s="353"/>
      <c r="AD34" s="72">
        <f>SUM(AD28:AD33)+AD27</f>
        <v>9.0492662825673698</v>
      </c>
      <c r="AE34" s="54"/>
      <c r="AF34" s="57">
        <f t="shared" si="10"/>
        <v>-0.1844951528830574</v>
      </c>
      <c r="AG34" s="59">
        <f t="shared" si="11"/>
        <v>-1.998049810716792E-2</v>
      </c>
      <c r="AI34" s="57">
        <f t="shared" si="12"/>
        <v>-0.55029491402617658</v>
      </c>
      <c r="AJ34" s="59">
        <f t="shared" si="13"/>
        <v>-6.0810998023814622E-2</v>
      </c>
      <c r="AL34" s="71"/>
      <c r="AM34" s="353"/>
      <c r="AN34" s="72">
        <f>SUM(AN28:AN33)+AN27</f>
        <v>9.6530062825673717</v>
      </c>
      <c r="AO34" s="54"/>
      <c r="AP34" s="57">
        <f t="shared" si="14"/>
        <v>0.60374000000000194</v>
      </c>
      <c r="AQ34" s="59">
        <f t="shared" si="1"/>
        <v>6.6717011208196508E-2</v>
      </c>
      <c r="AS34" s="57">
        <f t="shared" si="15"/>
        <v>-0.23875491402617399</v>
      </c>
      <c r="AT34" s="59">
        <f t="shared" si="16"/>
        <v>-2.4733736520750848E-2</v>
      </c>
      <c r="AX34" s="71"/>
      <c r="AY34" s="353"/>
      <c r="AZ34" s="72">
        <v>9.5995611965935463</v>
      </c>
      <c r="BA34" s="54"/>
      <c r="BB34" s="71"/>
      <c r="BC34" s="353"/>
      <c r="BD34" s="72">
        <v>9.8917611965935457</v>
      </c>
    </row>
    <row r="35" spans="2:56" s="35" customFormat="1" ht="20.25" customHeight="1">
      <c r="B35" s="35" t="s">
        <v>52</v>
      </c>
      <c r="D35" s="36" t="s">
        <v>92</v>
      </c>
      <c r="E35" s="37"/>
      <c r="F35" s="38">
        <v>1.7041999999999999</v>
      </c>
      <c r="G35" s="349">
        <f>$D$20</f>
        <v>0.4</v>
      </c>
      <c r="H35" s="40">
        <f>G35*F35</f>
        <v>0.68168000000000006</v>
      </c>
      <c r="J35" s="38">
        <f>F35</f>
        <v>1.7041999999999999</v>
      </c>
      <c r="K35" s="354">
        <f>$G35</f>
        <v>0.4</v>
      </c>
      <c r="L35" s="40">
        <f>K35*J35</f>
        <v>0.68168000000000006</v>
      </c>
      <c r="N35" s="42">
        <f t="shared" si="19"/>
        <v>0</v>
      </c>
      <c r="O35" s="43">
        <f t="shared" si="20"/>
        <v>0</v>
      </c>
      <c r="Q35" s="38">
        <v>1.7217</v>
      </c>
      <c r="R35" s="354">
        <f>$G35</f>
        <v>0.4</v>
      </c>
      <c r="S35" s="261">
        <f>R35*Q35</f>
        <v>0.68868000000000007</v>
      </c>
      <c r="U35" s="42">
        <f t="shared" si="9"/>
        <v>7.0000000000000062E-3</v>
      </c>
      <c r="V35" s="43">
        <f t="shared" si="0"/>
        <v>1.0268747799554051E-2</v>
      </c>
      <c r="X35" s="38">
        <v>1.7217</v>
      </c>
      <c r="Y35" s="354">
        <f>$G35</f>
        <v>0.4</v>
      </c>
      <c r="Z35" s="263">
        <f>Y35*X35</f>
        <v>0.68868000000000007</v>
      </c>
      <c r="AB35" s="38">
        <v>1.7579</v>
      </c>
      <c r="AC35" s="354">
        <f>$G35</f>
        <v>0.4</v>
      </c>
      <c r="AD35" s="40">
        <f>AC35*AB35</f>
        <v>0.70316000000000001</v>
      </c>
      <c r="AF35" s="42">
        <f t="shared" si="10"/>
        <v>1.4479999999999937E-2</v>
      </c>
      <c r="AG35" s="45">
        <f t="shared" si="11"/>
        <v>2.1025730382761131E-2</v>
      </c>
      <c r="AI35" s="42">
        <f t="shared" si="12"/>
        <v>-1.8026251392300519E-2</v>
      </c>
      <c r="AJ35" s="45">
        <f t="shared" si="13"/>
        <v>-2.5636059207435745E-2</v>
      </c>
      <c r="AL35" s="38">
        <v>1.7930999999999999</v>
      </c>
      <c r="AM35" s="354">
        <f>$G35</f>
        <v>0.4</v>
      </c>
      <c r="AN35" s="40">
        <f>AM35*AL35</f>
        <v>0.71723999999999999</v>
      </c>
      <c r="AP35" s="42">
        <f t="shared" si="14"/>
        <v>1.4079999999999981E-2</v>
      </c>
      <c r="AQ35" s="45">
        <f t="shared" si="1"/>
        <v>2.0023892144035469E-2</v>
      </c>
      <c r="AS35" s="42">
        <f t="shared" si="15"/>
        <v>-3.9462513923005371E-3</v>
      </c>
      <c r="AT35" s="45">
        <f t="shared" si="16"/>
        <v>-5.5019956950261243E-3</v>
      </c>
      <c r="AX35" s="38">
        <v>1.8029656284807511</v>
      </c>
      <c r="AY35" s="354">
        <v>0.4</v>
      </c>
      <c r="AZ35" s="40">
        <v>0.72118625139230053</v>
      </c>
      <c r="BB35" s="38">
        <v>1.8029656284807511</v>
      </c>
      <c r="BC35" s="354">
        <v>0.4</v>
      </c>
      <c r="BD35" s="40">
        <v>0.72118625139230053</v>
      </c>
    </row>
    <row r="36" spans="2:56" s="35" customFormat="1" ht="25.5">
      <c r="B36" s="75" t="s">
        <v>53</v>
      </c>
      <c r="D36" s="36" t="s">
        <v>92</v>
      </c>
      <c r="E36" s="37"/>
      <c r="F36" s="38">
        <v>2.1802999999999999</v>
      </c>
      <c r="G36" s="349">
        <f>G35</f>
        <v>0.4</v>
      </c>
      <c r="H36" s="40">
        <f>G36*F36</f>
        <v>0.87212000000000001</v>
      </c>
      <c r="J36" s="38">
        <f>F36</f>
        <v>2.1802999999999999</v>
      </c>
      <c r="K36" s="354">
        <f>$G36</f>
        <v>0.4</v>
      </c>
      <c r="L36" s="40">
        <f>K36*J36</f>
        <v>0.87212000000000001</v>
      </c>
      <c r="N36" s="42">
        <f t="shared" si="19"/>
        <v>0</v>
      </c>
      <c r="O36" s="43">
        <f t="shared" si="20"/>
        <v>0</v>
      </c>
      <c r="Q36" s="38">
        <v>2.3559000000000001</v>
      </c>
      <c r="R36" s="354">
        <f>$G36</f>
        <v>0.4</v>
      </c>
      <c r="S36" s="261">
        <f>R36*Q36</f>
        <v>0.94236000000000009</v>
      </c>
      <c r="U36" s="42">
        <f t="shared" si="9"/>
        <v>7.024000000000008E-2</v>
      </c>
      <c r="V36" s="43">
        <f t="shared" si="0"/>
        <v>8.0539375315323666E-2</v>
      </c>
      <c r="X36" s="38">
        <v>2.3559000000000001</v>
      </c>
      <c r="Y36" s="354">
        <f>$G36</f>
        <v>0.4</v>
      </c>
      <c r="Z36" s="263">
        <f>Y36*X36</f>
        <v>0.94236000000000009</v>
      </c>
      <c r="AB36" s="38">
        <v>2.5840000000000001</v>
      </c>
      <c r="AC36" s="354">
        <f>$G36</f>
        <v>0.4</v>
      </c>
      <c r="AD36" s="40">
        <f>AC36*AB36</f>
        <v>1.0336000000000001</v>
      </c>
      <c r="AF36" s="42">
        <f t="shared" si="10"/>
        <v>9.1239999999999988E-2</v>
      </c>
      <c r="AG36" s="45">
        <f t="shared" si="11"/>
        <v>9.6820747909503777E-2</v>
      </c>
      <c r="AI36" s="42">
        <f t="shared" si="12"/>
        <v>8.5963116885162116E-2</v>
      </c>
      <c r="AJ36" s="45">
        <f t="shared" si="13"/>
        <v>8.3168650237192443E-2</v>
      </c>
      <c r="AL36" s="38">
        <v>2.6356999999999999</v>
      </c>
      <c r="AM36" s="354">
        <f>$G36</f>
        <v>0.4</v>
      </c>
      <c r="AN36" s="40">
        <f>AM36*AL36</f>
        <v>1.0542800000000001</v>
      </c>
      <c r="AP36" s="42">
        <f t="shared" si="14"/>
        <v>2.0680000000000032E-2</v>
      </c>
      <c r="AQ36" s="45">
        <f t="shared" si="1"/>
        <v>2.0007739938080523E-2</v>
      </c>
      <c r="AS36" s="42">
        <f t="shared" si="15"/>
        <v>0.10664311688516215</v>
      </c>
      <c r="AT36" s="45">
        <f t="shared" si="16"/>
        <v>0.10115255613799194</v>
      </c>
      <c r="AX36" s="38">
        <v>2.3690922077870948</v>
      </c>
      <c r="AY36" s="354">
        <v>0.4</v>
      </c>
      <c r="AZ36" s="40">
        <v>0.94763688311483796</v>
      </c>
      <c r="BB36" s="38">
        <v>2.3690922077870948</v>
      </c>
      <c r="BC36" s="354">
        <v>0.4</v>
      </c>
      <c r="BD36" s="40">
        <v>0.94763688311483796</v>
      </c>
    </row>
    <row r="37" spans="2:56" ht="25.5">
      <c r="B37" s="67" t="s">
        <v>54</v>
      </c>
      <c r="C37" s="49"/>
      <c r="D37" s="77"/>
      <c r="E37" s="49"/>
      <c r="F37" s="78"/>
      <c r="G37" s="272"/>
      <c r="H37" s="72">
        <f>SUM(H34:H36)</f>
        <v>8.9836198399999994</v>
      </c>
      <c r="I37" s="79"/>
      <c r="J37" s="80"/>
      <c r="K37" s="277"/>
      <c r="L37" s="72">
        <f>SUM(L34:L36)</f>
        <v>8.9836198399999994</v>
      </c>
      <c r="M37" s="79"/>
      <c r="N37" s="57">
        <f t="shared" si="19"/>
        <v>0</v>
      </c>
      <c r="O37" s="58">
        <f>IF((H37)=0,"",(N37/H37))</f>
        <v>0</v>
      </c>
      <c r="Q37" s="80"/>
      <c r="R37" s="277"/>
      <c r="S37" s="273">
        <f>SUM(S34:S36)</f>
        <v>10.870261196593546</v>
      </c>
      <c r="T37" s="79"/>
      <c r="U37" s="57">
        <f t="shared" si="9"/>
        <v>1.8866413565935467</v>
      </c>
      <c r="V37" s="58">
        <f t="shared" si="0"/>
        <v>0.21000903758117473</v>
      </c>
      <c r="X37" s="80"/>
      <c r="Y37" s="277"/>
      <c r="Z37" s="275">
        <f>SUM(Z34:Z36)</f>
        <v>10.864801435450428</v>
      </c>
      <c r="AA37" s="79"/>
      <c r="AB37" s="80"/>
      <c r="AC37" s="277"/>
      <c r="AD37" s="72">
        <f>SUM(AD34:AD36)</f>
        <v>10.78602628256737</v>
      </c>
      <c r="AE37" s="79"/>
      <c r="AF37" s="57">
        <f t="shared" si="10"/>
        <v>-7.8775152883057586E-2</v>
      </c>
      <c r="AG37" s="59">
        <f t="shared" si="11"/>
        <v>-7.250491723302421E-3</v>
      </c>
      <c r="AI37" s="57">
        <f t="shared" si="12"/>
        <v>-0.48235804853331388</v>
      </c>
      <c r="AJ37" s="59">
        <f t="shared" si="13"/>
        <v>-4.4720644646760441E-2</v>
      </c>
      <c r="AL37" s="80"/>
      <c r="AM37" s="277"/>
      <c r="AN37" s="72">
        <f>SUM(AN34:AN36)</f>
        <v>11.424526282567372</v>
      </c>
      <c r="AO37" s="79"/>
      <c r="AP37" s="57">
        <f t="shared" si="14"/>
        <v>0.63850000000000229</v>
      </c>
      <c r="AQ37" s="59">
        <f t="shared" si="1"/>
        <v>5.9196963114391911E-2</v>
      </c>
      <c r="AS37" s="57">
        <f t="shared" si="15"/>
        <v>-0.13605804853331094</v>
      </c>
      <c r="AT37" s="59">
        <f t="shared" si="16"/>
        <v>-1.1909294544748103E-2</v>
      </c>
      <c r="AX37" s="80"/>
      <c r="AY37" s="277"/>
      <c r="AZ37" s="72">
        <v>11.268384331100684</v>
      </c>
      <c r="BA37" s="79"/>
      <c r="BB37" s="80"/>
      <c r="BC37" s="277"/>
      <c r="BD37" s="72">
        <v>11.560584331100683</v>
      </c>
    </row>
    <row r="38" spans="2:56" s="35" customFormat="1" ht="25.5">
      <c r="B38" s="75" t="s">
        <v>55</v>
      </c>
      <c r="D38" s="36" t="s">
        <v>39</v>
      </c>
      <c r="E38" s="37"/>
      <c r="F38" s="82">
        <v>4.4000000000000003E-3</v>
      </c>
      <c r="G38" s="271">
        <f>$D$19*(1+F62)</f>
        <v>133.50399999999999</v>
      </c>
      <c r="H38" s="83">
        <f t="shared" ref="H38:H45" si="25">G38*F38</f>
        <v>0.58741759999999998</v>
      </c>
      <c r="J38" s="82">
        <v>4.4000000000000003E-3</v>
      </c>
      <c r="K38" s="271">
        <f>$D$19*(1+J62)</f>
        <v>133.50399999999999</v>
      </c>
      <c r="L38" s="83">
        <f t="shared" ref="L38:L45" si="26">K38*J38</f>
        <v>0.58741759999999998</v>
      </c>
      <c r="N38" s="42">
        <f t="shared" si="19"/>
        <v>0</v>
      </c>
      <c r="O38" s="84">
        <f t="shared" si="20"/>
        <v>0</v>
      </c>
      <c r="Q38" s="82">
        <v>3.5999999999999999E-3</v>
      </c>
      <c r="R38" s="271">
        <f>$D$19*(1+Q62)</f>
        <v>134.22705050861103</v>
      </c>
      <c r="S38" s="278">
        <f t="shared" ref="S38:S45" si="27">R38*Q38</f>
        <v>0.48321738183099971</v>
      </c>
      <c r="U38" s="42">
        <f t="shared" si="9"/>
        <v>-0.10420021816900027</v>
      </c>
      <c r="V38" s="84">
        <f t="shared" si="0"/>
        <v>-0.17738695294284726</v>
      </c>
      <c r="X38" s="82">
        <v>3.5999999999999999E-3</v>
      </c>
      <c r="Y38" s="271">
        <f>$D$19*(1+X62)</f>
        <v>134.22705050861103</v>
      </c>
      <c r="Z38" s="279">
        <f t="shared" ref="Z38:Z45" si="28">Y38*X38</f>
        <v>0.48321738183099971</v>
      </c>
      <c r="AB38" s="82">
        <f>0.0032+0.0004</f>
        <v>3.6000000000000003E-3</v>
      </c>
      <c r="AC38" s="271">
        <f>$D$19*(1+AB62)</f>
        <v>132.59520000000001</v>
      </c>
      <c r="AD38" s="83">
        <f t="shared" ref="AD38:AD45" si="29">AC38*AB38</f>
        <v>0.47734272000000005</v>
      </c>
      <c r="AF38" s="42">
        <f t="shared" si="10"/>
        <v>-5.8746618309996612E-3</v>
      </c>
      <c r="AG38" s="85">
        <f t="shared" si="11"/>
        <v>-1.2157389307353732E-2</v>
      </c>
      <c r="AI38" s="42">
        <f t="shared" si="12"/>
        <v>-5.8746618309996612E-3</v>
      </c>
      <c r="AJ38" s="85">
        <f t="shared" si="13"/>
        <v>-1.2307010424291503E-2</v>
      </c>
      <c r="AL38" s="82">
        <f>0.0032+0.0004</f>
        <v>3.6000000000000003E-3</v>
      </c>
      <c r="AM38" s="271">
        <f>$D$19*(1+AL62)</f>
        <v>132.59520000000001</v>
      </c>
      <c r="AN38" s="83">
        <f t="shared" ref="AN38:AN45" si="30">AM38*AL38</f>
        <v>0.47734272000000005</v>
      </c>
      <c r="AP38" s="42">
        <f t="shared" si="14"/>
        <v>0</v>
      </c>
      <c r="AQ38" s="85">
        <f t="shared" si="1"/>
        <v>0</v>
      </c>
      <c r="AS38" s="42">
        <f t="shared" si="15"/>
        <v>-5.8746618309996612E-3</v>
      </c>
      <c r="AT38" s="85">
        <f t="shared" si="16"/>
        <v>-1.2307010424291503E-2</v>
      </c>
      <c r="AX38" s="82">
        <v>3.5999999999999999E-3</v>
      </c>
      <c r="AY38" s="271">
        <v>134.22705050861103</v>
      </c>
      <c r="AZ38" s="83">
        <v>0.48321738183099971</v>
      </c>
      <c r="BB38" s="82">
        <v>3.5999999999999999E-3</v>
      </c>
      <c r="BC38" s="271">
        <v>134.22705050861103</v>
      </c>
      <c r="BD38" s="83">
        <v>0.48321738183099971</v>
      </c>
    </row>
    <row r="39" spans="2:56" s="35" customFormat="1" ht="25.5">
      <c r="B39" s="75" t="s">
        <v>56</v>
      </c>
      <c r="D39" s="36" t="s">
        <v>39</v>
      </c>
      <c r="E39" s="37"/>
      <c r="F39" s="82">
        <v>1.2999999999999999E-3</v>
      </c>
      <c r="G39" s="271">
        <f>G38</f>
        <v>133.50399999999999</v>
      </c>
      <c r="H39" s="83">
        <f t="shared" si="25"/>
        <v>0.17355519999999999</v>
      </c>
      <c r="J39" s="82">
        <v>1.2999999999999999E-3</v>
      </c>
      <c r="K39" s="271">
        <f>K38</f>
        <v>133.50399999999999</v>
      </c>
      <c r="L39" s="83">
        <f t="shared" si="26"/>
        <v>0.17355519999999999</v>
      </c>
      <c r="N39" s="42">
        <f t="shared" si="19"/>
        <v>0</v>
      </c>
      <c r="O39" s="84">
        <f t="shared" si="20"/>
        <v>0</v>
      </c>
      <c r="Q39" s="82">
        <v>1.2999999999999999E-3</v>
      </c>
      <c r="R39" s="271">
        <f>R38</f>
        <v>134.22705050861103</v>
      </c>
      <c r="S39" s="278">
        <f t="shared" si="27"/>
        <v>0.17449516566119433</v>
      </c>
      <c r="U39" s="42">
        <f t="shared" si="9"/>
        <v>9.3996566119433633E-4</v>
      </c>
      <c r="V39" s="84">
        <f t="shared" si="0"/>
        <v>5.4159464031866313E-3</v>
      </c>
      <c r="X39" s="82">
        <v>1.2999999999999999E-3</v>
      </c>
      <c r="Y39" s="271">
        <f>Y38</f>
        <v>134.22705050861103</v>
      </c>
      <c r="Z39" s="279">
        <f t="shared" si="28"/>
        <v>0.17449516566119433</v>
      </c>
      <c r="AB39" s="82">
        <v>2.9999999999999997E-4</v>
      </c>
      <c r="AC39" s="271">
        <f>AC38</f>
        <v>132.59520000000001</v>
      </c>
      <c r="AD39" s="83">
        <f t="shared" si="29"/>
        <v>3.9778559999999998E-2</v>
      </c>
      <c r="AF39" s="42">
        <f t="shared" si="10"/>
        <v>-0.13471660566119434</v>
      </c>
      <c r="AG39" s="85">
        <f t="shared" si="11"/>
        <v>-0.77203632060938943</v>
      </c>
      <c r="AI39" s="42">
        <f t="shared" si="12"/>
        <v>-0.13471660566119434</v>
      </c>
      <c r="AJ39" s="85">
        <f t="shared" si="13"/>
        <v>-3.3866637118385969</v>
      </c>
      <c r="AL39" s="82">
        <v>2.9999999999999997E-4</v>
      </c>
      <c r="AM39" s="271">
        <f>AM38</f>
        <v>132.59520000000001</v>
      </c>
      <c r="AN39" s="83">
        <f t="shared" si="30"/>
        <v>3.9778559999999998E-2</v>
      </c>
      <c r="AP39" s="42">
        <f t="shared" si="14"/>
        <v>0</v>
      </c>
      <c r="AQ39" s="85">
        <f t="shared" si="1"/>
        <v>0</v>
      </c>
      <c r="AS39" s="42">
        <f t="shared" si="15"/>
        <v>-0.13471660566119434</v>
      </c>
      <c r="AT39" s="85">
        <f t="shared" si="16"/>
        <v>-3.3866637118385969</v>
      </c>
      <c r="AX39" s="82">
        <v>1.2999999999999999E-3</v>
      </c>
      <c r="AY39" s="271">
        <v>134.22705050861103</v>
      </c>
      <c r="AZ39" s="83">
        <v>0.17449516566119433</v>
      </c>
      <c r="BB39" s="82">
        <v>1.2999999999999999E-3</v>
      </c>
      <c r="BC39" s="271">
        <v>134.22705050861103</v>
      </c>
      <c r="BD39" s="83">
        <v>0.17449516566119433</v>
      </c>
    </row>
    <row r="40" spans="2:56" s="35" customFormat="1" ht="26.25" customHeight="1">
      <c r="B40" s="75" t="str">
        <f>'App.2-W_Bill Impacts StreetLite'!B41</f>
        <v>Ontario Electricity Support Program (OESP)</v>
      </c>
      <c r="D40" s="36" t="s">
        <v>39</v>
      </c>
      <c r="E40" s="37"/>
      <c r="F40" s="82"/>
      <c r="G40" s="271"/>
      <c r="H40" s="83"/>
      <c r="J40" s="82"/>
      <c r="K40" s="276"/>
      <c r="L40" s="83"/>
      <c r="N40" s="42"/>
      <c r="O40" s="84"/>
      <c r="Q40" s="82">
        <v>1.1000000000000001E-3</v>
      </c>
      <c r="R40" s="271">
        <f>R39</f>
        <v>134.22705050861103</v>
      </c>
      <c r="S40" s="278">
        <f t="shared" si="27"/>
        <v>0.14764975555947213</v>
      </c>
      <c r="U40" s="42">
        <f t="shared" si="9"/>
        <v>0.14764975555947213</v>
      </c>
      <c r="V40" s="84" t="str">
        <f t="shared" si="0"/>
        <v/>
      </c>
      <c r="X40" s="82">
        <v>1.1000000000000001E-3</v>
      </c>
      <c r="Y40" s="271">
        <f>Y39</f>
        <v>134.22705050861103</v>
      </c>
      <c r="Z40" s="279">
        <f t="shared" si="28"/>
        <v>0.14764975555947213</v>
      </c>
      <c r="AB40" s="82">
        <v>0</v>
      </c>
      <c r="AC40" s="271">
        <f>AC39</f>
        <v>132.59520000000001</v>
      </c>
      <c r="AD40" s="83">
        <f t="shared" si="29"/>
        <v>0</v>
      </c>
      <c r="AF40" s="42">
        <f t="shared" si="10"/>
        <v>-0.14764975555947213</v>
      </c>
      <c r="AG40" s="85">
        <f t="shared" si="11"/>
        <v>-1</v>
      </c>
      <c r="AI40" s="42">
        <f t="shared" si="12"/>
        <v>-0.14764975555947213</v>
      </c>
      <c r="AJ40" s="85" t="str">
        <f t="shared" si="13"/>
        <v/>
      </c>
      <c r="AL40" s="82">
        <v>0</v>
      </c>
      <c r="AM40" s="271">
        <f>AM39</f>
        <v>132.59520000000001</v>
      </c>
      <c r="AN40" s="83">
        <f t="shared" si="30"/>
        <v>0</v>
      </c>
      <c r="AP40" s="42">
        <f t="shared" si="14"/>
        <v>0</v>
      </c>
      <c r="AQ40" s="85" t="str">
        <f t="shared" si="1"/>
        <v/>
      </c>
      <c r="AS40" s="42">
        <f t="shared" si="15"/>
        <v>-0.14764975555947213</v>
      </c>
      <c r="AT40" s="85" t="str">
        <f t="shared" si="16"/>
        <v/>
      </c>
      <c r="AX40" s="82">
        <v>1.1000000000000001E-3</v>
      </c>
      <c r="AY40" s="271">
        <v>134.22705050861103</v>
      </c>
      <c r="AZ40" s="83">
        <v>0.14764975555947213</v>
      </c>
      <c r="BB40" s="82">
        <v>1.1000000000000001E-3</v>
      </c>
      <c r="BC40" s="271">
        <v>134.22705050861103</v>
      </c>
      <c r="BD40" s="83">
        <v>0.14764975555947213</v>
      </c>
    </row>
    <row r="41" spans="2:56" s="35" customFormat="1">
      <c r="B41" s="35" t="s">
        <v>58</v>
      </c>
      <c r="D41" s="36" t="s">
        <v>36</v>
      </c>
      <c r="E41" s="37"/>
      <c r="F41" s="82">
        <v>0.25</v>
      </c>
      <c r="G41" s="260">
        <v>1</v>
      </c>
      <c r="H41" s="83">
        <f t="shared" si="25"/>
        <v>0.25</v>
      </c>
      <c r="J41" s="82">
        <v>0.25</v>
      </c>
      <c r="K41" s="262">
        <f>$G41</f>
        <v>1</v>
      </c>
      <c r="L41" s="83">
        <f t="shared" si="26"/>
        <v>0.25</v>
      </c>
      <c r="N41" s="42">
        <f t="shared" si="19"/>
        <v>0</v>
      </c>
      <c r="O41" s="84">
        <f t="shared" si="20"/>
        <v>0</v>
      </c>
      <c r="Q41" s="82">
        <v>0.25</v>
      </c>
      <c r="R41" s="262">
        <f>$G41</f>
        <v>1</v>
      </c>
      <c r="S41" s="278">
        <f t="shared" si="27"/>
        <v>0.25</v>
      </c>
      <c r="U41" s="42">
        <f t="shared" si="9"/>
        <v>0</v>
      </c>
      <c r="V41" s="84">
        <f t="shared" si="0"/>
        <v>0</v>
      </c>
      <c r="X41" s="82">
        <v>0.25</v>
      </c>
      <c r="Y41" s="262">
        <f>$G41</f>
        <v>1</v>
      </c>
      <c r="Z41" s="279">
        <f t="shared" si="28"/>
        <v>0.25</v>
      </c>
      <c r="AB41" s="82">
        <v>0.25</v>
      </c>
      <c r="AC41" s="262">
        <f>$G41</f>
        <v>1</v>
      </c>
      <c r="AD41" s="83">
        <f t="shared" si="29"/>
        <v>0.25</v>
      </c>
      <c r="AF41" s="42">
        <f t="shared" si="10"/>
        <v>0</v>
      </c>
      <c r="AG41" s="85">
        <f t="shared" si="11"/>
        <v>0</v>
      </c>
      <c r="AI41" s="42">
        <f t="shared" si="12"/>
        <v>0</v>
      </c>
      <c r="AJ41" s="85">
        <f t="shared" si="13"/>
        <v>0</v>
      </c>
      <c r="AL41" s="82">
        <v>0.25</v>
      </c>
      <c r="AM41" s="262">
        <f>$G41</f>
        <v>1</v>
      </c>
      <c r="AN41" s="83">
        <f t="shared" si="30"/>
        <v>0.25</v>
      </c>
      <c r="AP41" s="42">
        <f t="shared" si="14"/>
        <v>0</v>
      </c>
      <c r="AQ41" s="85">
        <f t="shared" si="1"/>
        <v>0</v>
      </c>
      <c r="AS41" s="42">
        <f t="shared" si="15"/>
        <v>0</v>
      </c>
      <c r="AT41" s="85">
        <f t="shared" si="16"/>
        <v>0</v>
      </c>
      <c r="AX41" s="82">
        <v>0.25</v>
      </c>
      <c r="AY41" s="262">
        <v>1</v>
      </c>
      <c r="AZ41" s="83">
        <v>0.25</v>
      </c>
      <c r="BB41" s="82">
        <v>0.25</v>
      </c>
      <c r="BC41" s="262">
        <v>1</v>
      </c>
      <c r="BD41" s="83">
        <v>0.25</v>
      </c>
    </row>
    <row r="42" spans="2:56" s="35" customFormat="1">
      <c r="B42" s="35" t="s">
        <v>59</v>
      </c>
      <c r="D42" s="36" t="s">
        <v>39</v>
      </c>
      <c r="E42" s="37"/>
      <c r="F42" s="82">
        <v>7.0000000000000001E-3</v>
      </c>
      <c r="G42" s="260">
        <f>$D$19</f>
        <v>128</v>
      </c>
      <c r="H42" s="83">
        <f t="shared" si="25"/>
        <v>0.89600000000000002</v>
      </c>
      <c r="J42" s="82">
        <f>$F42</f>
        <v>7.0000000000000001E-3</v>
      </c>
      <c r="K42" s="262">
        <f t="shared" ref="K42:K47" si="31">$G42</f>
        <v>128</v>
      </c>
      <c r="L42" s="83">
        <f t="shared" si="26"/>
        <v>0.89600000000000002</v>
      </c>
      <c r="N42" s="42">
        <f t="shared" si="19"/>
        <v>0</v>
      </c>
      <c r="O42" s="84">
        <f t="shared" si="20"/>
        <v>0</v>
      </c>
      <c r="Q42" s="82">
        <f>$F42</f>
        <v>7.0000000000000001E-3</v>
      </c>
      <c r="R42" s="262">
        <f t="shared" ref="R42:R47" si="32">$G42</f>
        <v>128</v>
      </c>
      <c r="S42" s="278">
        <f t="shared" si="27"/>
        <v>0.89600000000000002</v>
      </c>
      <c r="U42" s="42">
        <f t="shared" si="9"/>
        <v>0</v>
      </c>
      <c r="V42" s="84">
        <f t="shared" si="0"/>
        <v>0</v>
      </c>
      <c r="X42" s="82">
        <f>$F42</f>
        <v>7.0000000000000001E-3</v>
      </c>
      <c r="Y42" s="262">
        <f t="shared" ref="Y42:Y47" si="33">$G42</f>
        <v>128</v>
      </c>
      <c r="Z42" s="279">
        <f t="shared" si="28"/>
        <v>0.89600000000000002</v>
      </c>
      <c r="AB42" s="82">
        <v>0</v>
      </c>
      <c r="AC42" s="262">
        <f t="shared" ref="AC42:AC47" si="34">$G42</f>
        <v>128</v>
      </c>
      <c r="AD42" s="83">
        <f t="shared" si="29"/>
        <v>0</v>
      </c>
      <c r="AF42" s="42">
        <f t="shared" si="10"/>
        <v>-0.89600000000000002</v>
      </c>
      <c r="AG42" s="85">
        <f t="shared" si="11"/>
        <v>-1</v>
      </c>
      <c r="AI42" s="42">
        <f t="shared" si="12"/>
        <v>-0.89600000000000002</v>
      </c>
      <c r="AJ42" s="85" t="str">
        <f t="shared" si="13"/>
        <v/>
      </c>
      <c r="AL42" s="82">
        <v>0</v>
      </c>
      <c r="AM42" s="262">
        <f t="shared" ref="AM42:AM47" si="35">$G42</f>
        <v>128</v>
      </c>
      <c r="AN42" s="83">
        <f t="shared" si="30"/>
        <v>0</v>
      </c>
      <c r="AP42" s="42">
        <f t="shared" si="14"/>
        <v>0</v>
      </c>
      <c r="AQ42" s="85" t="str">
        <f t="shared" si="1"/>
        <v/>
      </c>
      <c r="AS42" s="42">
        <f t="shared" si="15"/>
        <v>-0.89600000000000002</v>
      </c>
      <c r="AT42" s="85" t="str">
        <f t="shared" si="16"/>
        <v/>
      </c>
      <c r="AX42" s="82">
        <v>7.0000000000000001E-3</v>
      </c>
      <c r="AY42" s="262">
        <v>128</v>
      </c>
      <c r="AZ42" s="83">
        <v>0.89600000000000002</v>
      </c>
      <c r="BB42" s="82">
        <v>7.0000000000000001E-3</v>
      </c>
      <c r="BC42" s="262">
        <v>128</v>
      </c>
      <c r="BD42" s="83">
        <v>0.89600000000000002</v>
      </c>
    </row>
    <row r="43" spans="2:56" s="35" customFormat="1">
      <c r="B43" s="64" t="s">
        <v>60</v>
      </c>
      <c r="D43" s="36" t="s">
        <v>39</v>
      </c>
      <c r="E43" s="37"/>
      <c r="F43" s="89">
        <v>7.4999999999999997E-2</v>
      </c>
      <c r="G43" s="280">
        <f>0.64*$D$19</f>
        <v>81.92</v>
      </c>
      <c r="H43" s="83">
        <f t="shared" si="25"/>
        <v>6.1440000000000001</v>
      </c>
      <c r="J43" s="82">
        <f t="shared" ref="J43:J47" si="36">$F43</f>
        <v>7.4999999999999997E-2</v>
      </c>
      <c r="K43" s="280">
        <f t="shared" si="31"/>
        <v>81.92</v>
      </c>
      <c r="L43" s="83">
        <f t="shared" si="26"/>
        <v>6.1440000000000001</v>
      </c>
      <c r="N43" s="42">
        <f t="shared" si="19"/>
        <v>0</v>
      </c>
      <c r="O43" s="84">
        <f t="shared" si="20"/>
        <v>0</v>
      </c>
      <c r="Q43" s="82">
        <f t="shared" ref="Q43:Q47" si="37">$F43</f>
        <v>7.4999999999999997E-2</v>
      </c>
      <c r="R43" s="280">
        <f t="shared" si="32"/>
        <v>81.92</v>
      </c>
      <c r="S43" s="278">
        <f t="shared" si="27"/>
        <v>6.1440000000000001</v>
      </c>
      <c r="U43" s="42">
        <f t="shared" si="9"/>
        <v>0</v>
      </c>
      <c r="V43" s="84">
        <f t="shared" si="0"/>
        <v>0</v>
      </c>
      <c r="X43" s="82">
        <f>'App.2-W_(Resi)'!X47</f>
        <v>8.6999999999999994E-2</v>
      </c>
      <c r="Y43" s="280">
        <f t="shared" si="33"/>
        <v>81.92</v>
      </c>
      <c r="Z43" s="279">
        <f t="shared" si="28"/>
        <v>7.12704</v>
      </c>
      <c r="AB43" s="82">
        <f>'App.2-W_(Resi)'!AB47</f>
        <v>7.6999999999999999E-2</v>
      </c>
      <c r="AC43" s="280">
        <f t="shared" si="34"/>
        <v>81.92</v>
      </c>
      <c r="AD43" s="83">
        <f t="shared" si="29"/>
        <v>6.3078399999999997</v>
      </c>
      <c r="AF43" s="42">
        <f t="shared" si="10"/>
        <v>-0.81920000000000037</v>
      </c>
      <c r="AG43" s="85">
        <f t="shared" si="11"/>
        <v>-0.11494252873563224</v>
      </c>
      <c r="AI43" s="42">
        <f t="shared" si="12"/>
        <v>0.16383999999999954</v>
      </c>
      <c r="AJ43" s="85">
        <f t="shared" si="13"/>
        <v>2.5974025974025903E-2</v>
      </c>
      <c r="AL43" s="82">
        <f t="shared" ref="AL43:AL45" si="38">AB43</f>
        <v>7.6999999999999999E-2</v>
      </c>
      <c r="AM43" s="280">
        <f t="shared" si="35"/>
        <v>81.92</v>
      </c>
      <c r="AN43" s="83">
        <f t="shared" si="30"/>
        <v>6.3078399999999997</v>
      </c>
      <c r="AP43" s="42">
        <f t="shared" si="14"/>
        <v>0</v>
      </c>
      <c r="AQ43" s="85">
        <f t="shared" si="1"/>
        <v>0</v>
      </c>
      <c r="AS43" s="42">
        <f t="shared" si="15"/>
        <v>0.16383999999999954</v>
      </c>
      <c r="AT43" s="85">
        <f t="shared" si="16"/>
        <v>2.5974025974025903E-2</v>
      </c>
      <c r="AX43" s="82">
        <v>7.4999999999999997E-2</v>
      </c>
      <c r="AY43" s="280">
        <v>81.92</v>
      </c>
      <c r="AZ43" s="83">
        <v>6.1440000000000001</v>
      </c>
      <c r="BB43" s="82">
        <v>7.4999999999999997E-2</v>
      </c>
      <c r="BC43" s="280">
        <v>81.92</v>
      </c>
      <c r="BD43" s="83">
        <v>6.1440000000000001</v>
      </c>
    </row>
    <row r="44" spans="2:56" s="35" customFormat="1">
      <c r="B44" s="64" t="s">
        <v>61</v>
      </c>
      <c r="D44" s="36" t="s">
        <v>39</v>
      </c>
      <c r="E44" s="37"/>
      <c r="F44" s="89">
        <v>0.112</v>
      </c>
      <c r="G44" s="280">
        <f>0.18*$D$19</f>
        <v>23.04</v>
      </c>
      <c r="H44" s="83">
        <f t="shared" si="25"/>
        <v>2.5804800000000001</v>
      </c>
      <c r="J44" s="82">
        <f t="shared" si="36"/>
        <v>0.112</v>
      </c>
      <c r="K44" s="280">
        <f t="shared" si="31"/>
        <v>23.04</v>
      </c>
      <c r="L44" s="83">
        <f t="shared" si="26"/>
        <v>2.5804800000000001</v>
      </c>
      <c r="N44" s="42">
        <f t="shared" si="19"/>
        <v>0</v>
      </c>
      <c r="O44" s="84">
        <f t="shared" si="20"/>
        <v>0</v>
      </c>
      <c r="Q44" s="82">
        <f t="shared" si="37"/>
        <v>0.112</v>
      </c>
      <c r="R44" s="280">
        <f t="shared" si="32"/>
        <v>23.04</v>
      </c>
      <c r="S44" s="278">
        <f t="shared" si="27"/>
        <v>2.5804800000000001</v>
      </c>
      <c r="U44" s="42">
        <f t="shared" si="9"/>
        <v>0</v>
      </c>
      <c r="V44" s="84">
        <f t="shared" si="0"/>
        <v>0</v>
      </c>
      <c r="X44" s="82">
        <f>'App.2-W_(Resi)'!X48</f>
        <v>0.13200000000000001</v>
      </c>
      <c r="Y44" s="280">
        <f t="shared" si="33"/>
        <v>23.04</v>
      </c>
      <c r="Z44" s="279">
        <f t="shared" si="28"/>
        <v>3.04128</v>
      </c>
      <c r="AB44" s="82">
        <f>'App.2-W_(Resi)'!AB48</f>
        <v>0.113</v>
      </c>
      <c r="AC44" s="280">
        <f t="shared" si="34"/>
        <v>23.04</v>
      </c>
      <c r="AD44" s="83">
        <f t="shared" si="29"/>
        <v>2.6035200000000001</v>
      </c>
      <c r="AF44" s="42">
        <f t="shared" si="10"/>
        <v>-0.43775999999999993</v>
      </c>
      <c r="AG44" s="85">
        <f t="shared" si="11"/>
        <v>-0.14393939393939392</v>
      </c>
      <c r="AI44" s="42">
        <f t="shared" si="12"/>
        <v>2.3039999999999949E-2</v>
      </c>
      <c r="AJ44" s="85">
        <f t="shared" si="13"/>
        <v>8.8495575221238746E-3</v>
      </c>
      <c r="AL44" s="82">
        <f t="shared" si="38"/>
        <v>0.113</v>
      </c>
      <c r="AM44" s="280">
        <f t="shared" si="35"/>
        <v>23.04</v>
      </c>
      <c r="AN44" s="83">
        <f t="shared" si="30"/>
        <v>2.6035200000000001</v>
      </c>
      <c r="AP44" s="42">
        <f t="shared" si="14"/>
        <v>0</v>
      </c>
      <c r="AQ44" s="85">
        <f t="shared" si="1"/>
        <v>0</v>
      </c>
      <c r="AS44" s="42">
        <f t="shared" si="15"/>
        <v>2.3039999999999949E-2</v>
      </c>
      <c r="AT44" s="85">
        <f t="shared" si="16"/>
        <v>8.8495575221238746E-3</v>
      </c>
      <c r="AX44" s="82">
        <v>0.112</v>
      </c>
      <c r="AY44" s="280">
        <v>23.04</v>
      </c>
      <c r="AZ44" s="83">
        <v>2.5804800000000001</v>
      </c>
      <c r="BB44" s="82">
        <v>0.112</v>
      </c>
      <c r="BC44" s="280">
        <v>23.04</v>
      </c>
      <c r="BD44" s="83">
        <v>2.5804800000000001</v>
      </c>
    </row>
    <row r="45" spans="2:56" s="35" customFormat="1" ht="13.5" thickBot="1">
      <c r="B45" s="64" t="s">
        <v>62</v>
      </c>
      <c r="D45" s="36" t="s">
        <v>39</v>
      </c>
      <c r="E45" s="37"/>
      <c r="F45" s="89">
        <v>0.13500000000000001</v>
      </c>
      <c r="G45" s="280">
        <f>0.18*$D$19</f>
        <v>23.04</v>
      </c>
      <c r="H45" s="83">
        <f t="shared" si="25"/>
        <v>3.1104000000000003</v>
      </c>
      <c r="J45" s="82">
        <f t="shared" si="36"/>
        <v>0.13500000000000001</v>
      </c>
      <c r="K45" s="280">
        <f t="shared" si="31"/>
        <v>23.04</v>
      </c>
      <c r="L45" s="83">
        <f t="shared" si="26"/>
        <v>3.1104000000000003</v>
      </c>
      <c r="N45" s="42">
        <f t="shared" si="19"/>
        <v>0</v>
      </c>
      <c r="O45" s="84">
        <f t="shared" si="20"/>
        <v>0</v>
      </c>
      <c r="Q45" s="82">
        <f t="shared" si="37"/>
        <v>0.13500000000000001</v>
      </c>
      <c r="R45" s="280">
        <f t="shared" si="32"/>
        <v>23.04</v>
      </c>
      <c r="S45" s="278">
        <f t="shared" si="27"/>
        <v>3.1104000000000003</v>
      </c>
      <c r="U45" s="42">
        <f t="shared" si="9"/>
        <v>0</v>
      </c>
      <c r="V45" s="84">
        <f t="shared" si="0"/>
        <v>0</v>
      </c>
      <c r="X45" s="82">
        <f>'App.2-W_(Resi)'!X49</f>
        <v>0.18</v>
      </c>
      <c r="Y45" s="280">
        <f t="shared" si="33"/>
        <v>23.04</v>
      </c>
      <c r="Z45" s="279">
        <f t="shared" si="28"/>
        <v>4.1471999999999998</v>
      </c>
      <c r="AB45" s="82">
        <f>'App.2-W_(Resi)'!AB49</f>
        <v>0.157</v>
      </c>
      <c r="AC45" s="280">
        <f t="shared" si="34"/>
        <v>23.04</v>
      </c>
      <c r="AD45" s="83">
        <f t="shared" si="29"/>
        <v>3.6172800000000001</v>
      </c>
      <c r="AF45" s="42">
        <f t="shared" si="10"/>
        <v>-0.52991999999999972</v>
      </c>
      <c r="AG45" s="85">
        <f t="shared" si="11"/>
        <v>-0.12777777777777771</v>
      </c>
      <c r="AI45" s="42">
        <f t="shared" si="12"/>
        <v>0.50687999999999978</v>
      </c>
      <c r="AJ45" s="85">
        <f t="shared" si="13"/>
        <v>0.14012738853503179</v>
      </c>
      <c r="AL45" s="82">
        <f t="shared" si="38"/>
        <v>0.157</v>
      </c>
      <c r="AM45" s="280">
        <f t="shared" si="35"/>
        <v>23.04</v>
      </c>
      <c r="AN45" s="83">
        <f t="shared" si="30"/>
        <v>3.6172800000000001</v>
      </c>
      <c r="AP45" s="42">
        <f t="shared" si="14"/>
        <v>0</v>
      </c>
      <c r="AQ45" s="85">
        <f t="shared" si="1"/>
        <v>0</v>
      </c>
      <c r="AS45" s="42">
        <f t="shared" si="15"/>
        <v>0.50687999999999978</v>
      </c>
      <c r="AT45" s="85">
        <f t="shared" si="16"/>
        <v>0.14012738853503179</v>
      </c>
      <c r="AX45" s="82">
        <v>0.13500000000000001</v>
      </c>
      <c r="AY45" s="280">
        <v>23.04</v>
      </c>
      <c r="AZ45" s="83">
        <v>3.1104000000000003</v>
      </c>
      <c r="BB45" s="82">
        <v>0.13500000000000001</v>
      </c>
      <c r="BC45" s="280">
        <v>23.04</v>
      </c>
      <c r="BD45" s="83">
        <v>3.1104000000000003</v>
      </c>
    </row>
    <row r="46" spans="2:56" s="92" customFormat="1" ht="13.5" hidden="1" thickBot="1">
      <c r="B46" s="91" t="s">
        <v>63</v>
      </c>
      <c r="D46" s="93" t="s">
        <v>39</v>
      </c>
      <c r="E46" s="94"/>
      <c r="F46" s="89">
        <v>8.3000000000000004E-2</v>
      </c>
      <c r="G46" s="281">
        <f>IF(AND($A$1=1, D19&gt;=600), 600, IF(AND($A$1=1, AND(D19&lt;600, D19&gt;=0)), D19, IF(AND($A$1=2, D19&gt;=1000), 1000, IF(AND($A$1=2, AND(D19&lt;1000, D19&gt;=0)), D19))))</f>
        <v>128</v>
      </c>
      <c r="H46" s="278">
        <f>G46*F46</f>
        <v>10.624000000000001</v>
      </c>
      <c r="J46" s="82">
        <f t="shared" si="36"/>
        <v>8.3000000000000004E-2</v>
      </c>
      <c r="K46" s="281">
        <f t="shared" si="31"/>
        <v>128</v>
      </c>
      <c r="L46" s="278">
        <f>K46*J46</f>
        <v>10.624000000000001</v>
      </c>
      <c r="N46" s="96">
        <f t="shared" si="19"/>
        <v>0</v>
      </c>
      <c r="O46" s="84">
        <f t="shared" si="20"/>
        <v>0</v>
      </c>
      <c r="Q46" s="82">
        <f t="shared" si="37"/>
        <v>8.3000000000000004E-2</v>
      </c>
      <c r="R46" s="281">
        <f t="shared" si="32"/>
        <v>128</v>
      </c>
      <c r="S46" s="278">
        <f>R46*Q46</f>
        <v>10.624000000000001</v>
      </c>
      <c r="U46" s="96">
        <f t="shared" si="9"/>
        <v>0</v>
      </c>
      <c r="V46" s="84">
        <f t="shared" si="0"/>
        <v>0</v>
      </c>
      <c r="X46" s="82">
        <f t="shared" ref="X46:X47" si="39">$F46</f>
        <v>8.3000000000000004E-2</v>
      </c>
      <c r="Y46" s="281">
        <f t="shared" si="33"/>
        <v>128</v>
      </c>
      <c r="Z46" s="279">
        <f>Y46*X46</f>
        <v>10.624000000000001</v>
      </c>
      <c r="AB46" s="82">
        <f t="shared" ref="AB46:AB47" si="40">$F46</f>
        <v>8.3000000000000004E-2</v>
      </c>
      <c r="AC46" s="281">
        <f t="shared" si="34"/>
        <v>128</v>
      </c>
      <c r="AD46" s="278">
        <f>AC46*AB46</f>
        <v>10.624000000000001</v>
      </c>
      <c r="AF46" s="96">
        <f t="shared" si="10"/>
        <v>0</v>
      </c>
      <c r="AG46" s="85">
        <f t="shared" si="11"/>
        <v>0</v>
      </c>
      <c r="AI46" s="96">
        <f>AG46-AC46</f>
        <v>-128</v>
      </c>
      <c r="AJ46" s="85">
        <f>IF((AC46)=0,"",(AI46/AC46))</f>
        <v>-1</v>
      </c>
      <c r="AL46" s="82">
        <f t="shared" ref="AL46:AL47" si="41">$F46</f>
        <v>8.3000000000000004E-2</v>
      </c>
      <c r="AM46" s="281">
        <f t="shared" si="35"/>
        <v>128</v>
      </c>
      <c r="AN46" s="278">
        <f>AM46*AL46</f>
        <v>10.624000000000001</v>
      </c>
      <c r="AP46" s="96">
        <f t="shared" si="14"/>
        <v>0</v>
      </c>
      <c r="AQ46" s="85">
        <f t="shared" si="1"/>
        <v>0</v>
      </c>
      <c r="AS46" s="96">
        <f>AQ46-AM46</f>
        <v>-128</v>
      </c>
      <c r="AT46" s="85">
        <f>IF((AM46)=0,"",(AS46/AM46))</f>
        <v>-1</v>
      </c>
      <c r="AX46" s="82">
        <v>8.3000000000000004E-2</v>
      </c>
      <c r="AY46" s="281">
        <v>128</v>
      </c>
      <c r="AZ46" s="278">
        <v>10.624000000000001</v>
      </c>
      <c r="BB46" s="82">
        <v>8.3000000000000004E-2</v>
      </c>
      <c r="BC46" s="281">
        <v>128</v>
      </c>
      <c r="BD46" s="278">
        <v>10.624000000000001</v>
      </c>
    </row>
    <row r="47" spans="2:56" s="92" customFormat="1" ht="13.5" hidden="1" thickBot="1">
      <c r="B47" s="91" t="s">
        <v>64</v>
      </c>
      <c r="D47" s="93" t="s">
        <v>39</v>
      </c>
      <c r="E47" s="94"/>
      <c r="F47" s="89">
        <v>9.7000000000000003E-2</v>
      </c>
      <c r="G47" s="281">
        <f>IF(AND($A$1=1, D19&gt;=600), D19-600, IF(AND($A$1=1, AND(D19&lt;600, D19&gt;=0)), 0, IF(AND($A$1=2, D19&gt;=1000), D19-1000, IF(AND($A$1=2, AND(D19&lt;1000, D19&gt;=0)), 0))))</f>
        <v>0</v>
      </c>
      <c r="H47" s="278">
        <f>G47*F47</f>
        <v>0</v>
      </c>
      <c r="J47" s="82">
        <f t="shared" si="36"/>
        <v>9.7000000000000003E-2</v>
      </c>
      <c r="K47" s="281">
        <f t="shared" si="31"/>
        <v>0</v>
      </c>
      <c r="L47" s="278">
        <f>K47*J47</f>
        <v>0</v>
      </c>
      <c r="N47" s="96">
        <f t="shared" si="19"/>
        <v>0</v>
      </c>
      <c r="O47" s="84" t="str">
        <f t="shared" si="20"/>
        <v/>
      </c>
      <c r="Q47" s="82">
        <f t="shared" si="37"/>
        <v>9.7000000000000003E-2</v>
      </c>
      <c r="R47" s="281">
        <f t="shared" si="32"/>
        <v>0</v>
      </c>
      <c r="S47" s="278">
        <f>R47*Q47</f>
        <v>0</v>
      </c>
      <c r="U47" s="96">
        <f t="shared" si="9"/>
        <v>0</v>
      </c>
      <c r="V47" s="84" t="str">
        <f t="shared" si="0"/>
        <v/>
      </c>
      <c r="X47" s="82">
        <f t="shared" si="39"/>
        <v>9.7000000000000003E-2</v>
      </c>
      <c r="Y47" s="281">
        <f t="shared" si="33"/>
        <v>0</v>
      </c>
      <c r="Z47" s="279">
        <f>Y47*X47</f>
        <v>0</v>
      </c>
      <c r="AB47" s="82">
        <f t="shared" si="40"/>
        <v>9.7000000000000003E-2</v>
      </c>
      <c r="AC47" s="281">
        <f t="shared" si="34"/>
        <v>0</v>
      </c>
      <c r="AD47" s="278">
        <f>AC47*AB47</f>
        <v>0</v>
      </c>
      <c r="AF47" s="96">
        <f t="shared" si="10"/>
        <v>0</v>
      </c>
      <c r="AG47" s="85" t="str">
        <f t="shared" si="11"/>
        <v/>
      </c>
      <c r="AI47" s="96" t="e">
        <f>AG47-AC47</f>
        <v>#VALUE!</v>
      </c>
      <c r="AJ47" s="85" t="str">
        <f>IF((AC47)=0,"",(AI47/AC47))</f>
        <v/>
      </c>
      <c r="AL47" s="82">
        <f t="shared" si="41"/>
        <v>9.7000000000000003E-2</v>
      </c>
      <c r="AM47" s="281">
        <f t="shared" si="35"/>
        <v>0</v>
      </c>
      <c r="AN47" s="278">
        <f>AM47*AL47</f>
        <v>0</v>
      </c>
      <c r="AP47" s="96">
        <f t="shared" si="14"/>
        <v>0</v>
      </c>
      <c r="AQ47" s="85" t="str">
        <f t="shared" si="1"/>
        <v/>
      </c>
      <c r="AS47" s="96" t="e">
        <f>AQ47-AM47</f>
        <v>#VALUE!</v>
      </c>
      <c r="AT47" s="85" t="str">
        <f>IF((AM47)=0,"",(AS47/AM47))</f>
        <v/>
      </c>
      <c r="AX47" s="82">
        <v>9.7000000000000003E-2</v>
      </c>
      <c r="AY47" s="281">
        <v>0</v>
      </c>
      <c r="AZ47" s="278">
        <v>0</v>
      </c>
      <c r="BB47" s="82">
        <v>9.7000000000000003E-2</v>
      </c>
      <c r="BC47" s="281">
        <v>0</v>
      </c>
      <c r="BD47" s="278">
        <v>0</v>
      </c>
    </row>
    <row r="48" spans="2:56" ht="8.25" customHeight="1" thickBot="1">
      <c r="B48" s="97"/>
      <c r="C48" s="98"/>
      <c r="D48" s="99"/>
      <c r="E48" s="98"/>
      <c r="F48" s="100"/>
      <c r="G48" s="282"/>
      <c r="H48" s="283"/>
      <c r="I48" s="103"/>
      <c r="J48" s="100"/>
      <c r="K48" s="284"/>
      <c r="L48" s="283"/>
      <c r="M48" s="103"/>
      <c r="N48" s="105"/>
      <c r="O48" s="106"/>
      <c r="Q48" s="100"/>
      <c r="R48" s="284"/>
      <c r="S48" s="283"/>
      <c r="T48" s="103"/>
      <c r="U48" s="105"/>
      <c r="V48" s="106"/>
      <c r="X48" s="100"/>
      <c r="Y48" s="284"/>
      <c r="Z48" s="285"/>
      <c r="AA48" s="103"/>
      <c r="AB48" s="100"/>
      <c r="AC48" s="284"/>
      <c r="AD48" s="283"/>
      <c r="AE48" s="103"/>
      <c r="AF48" s="105"/>
      <c r="AG48" s="107"/>
      <c r="AI48" s="105"/>
      <c r="AJ48" s="107"/>
      <c r="AL48" s="100"/>
      <c r="AM48" s="284"/>
      <c r="AN48" s="283"/>
      <c r="AO48" s="103"/>
      <c r="AP48" s="105"/>
      <c r="AQ48" s="107"/>
      <c r="AS48" s="105"/>
      <c r="AT48" s="107"/>
      <c r="AX48" s="100"/>
      <c r="AY48" s="284"/>
      <c r="AZ48" s="283"/>
      <c r="BA48" s="103"/>
      <c r="BB48" s="100"/>
      <c r="BC48" s="284"/>
      <c r="BD48" s="283"/>
    </row>
    <row r="49" spans="2:56">
      <c r="B49" s="108" t="s">
        <v>65</v>
      </c>
      <c r="C49" s="109"/>
      <c r="D49" s="109"/>
      <c r="E49" s="109"/>
      <c r="F49" s="110"/>
      <c r="G49" s="286"/>
      <c r="H49" s="112">
        <f>SUM(H38:H45,H37)</f>
        <v>22.72547264</v>
      </c>
      <c r="I49" s="113"/>
      <c r="J49" s="114"/>
      <c r="K49" s="288"/>
      <c r="L49" s="112">
        <f>SUM(L38:L45,L37)</f>
        <v>22.72547264</v>
      </c>
      <c r="M49" s="115"/>
      <c r="N49" s="116">
        <f t="shared" ref="N49" si="42">L49-H49</f>
        <v>0</v>
      </c>
      <c r="O49" s="117">
        <f t="shared" ref="O49" si="43">IF((H49)=0,"",(N49/H49))</f>
        <v>0</v>
      </c>
      <c r="Q49" s="114"/>
      <c r="R49" s="288"/>
      <c r="S49" s="112">
        <f>SUM(S38:S45,S37)</f>
        <v>24.656503499645211</v>
      </c>
      <c r="T49" s="115"/>
      <c r="U49" s="116">
        <f>S49-L49</f>
        <v>1.9310308596452117</v>
      </c>
      <c r="V49" s="117">
        <f>IF((L49)=0,"",(U49/L49))</f>
        <v>8.4972087940046986E-2</v>
      </c>
      <c r="X49" s="114"/>
      <c r="Y49" s="288"/>
      <c r="Z49" s="116">
        <f>SUM(Z38:Z45,Z37)</f>
        <v>27.131683738502094</v>
      </c>
      <c r="AA49" s="290"/>
      <c r="AB49" s="114"/>
      <c r="AC49" s="288"/>
      <c r="AD49" s="112">
        <f>SUM(AD38:AD45,AD37)</f>
        <v>24.081787562567371</v>
      </c>
      <c r="AE49" s="115"/>
      <c r="AF49" s="116">
        <f>AD49-Z49</f>
        <v>-3.0498961759347232</v>
      </c>
      <c r="AG49" s="118">
        <f>IF((Z49)=0,"",(AF49/Z49))</f>
        <v>-0.11241087008568765</v>
      </c>
      <c r="AI49" s="116">
        <f t="shared" ref="AI49:AI53" si="44">AD49-AZ49</f>
        <v>-0.9728390715849784</v>
      </c>
      <c r="AJ49" s="118">
        <f t="shared" ref="AJ49:AJ53" si="45">IF((AD49)=0,"",(AI49/AD49))</f>
        <v>-4.039729480452503E-2</v>
      </c>
      <c r="AL49" s="114"/>
      <c r="AM49" s="288"/>
      <c r="AN49" s="112">
        <f>SUM(AN38:AN45,AN37)</f>
        <v>24.720287562567371</v>
      </c>
      <c r="AO49" s="115"/>
      <c r="AP49" s="116">
        <f>AN49-AD49</f>
        <v>0.63850000000000051</v>
      </c>
      <c r="AQ49" s="118">
        <f>IF((AD49)=0,"",(AP49/AD49))</f>
        <v>2.6513812495899691E-2</v>
      </c>
      <c r="AS49" s="116">
        <f t="shared" ref="AS49:AS53" si="46">AN49-BD49</f>
        <v>-0.62653907158497901</v>
      </c>
      <c r="AT49" s="118">
        <f t="shared" ref="AT49:AT53" si="47">IF((AN49)=0,"",(AS49/AN49))</f>
        <v>-2.5345136863768287E-2</v>
      </c>
      <c r="AX49" s="114"/>
      <c r="AY49" s="288"/>
      <c r="AZ49" s="112">
        <v>25.054626634152349</v>
      </c>
      <c r="BA49" s="115"/>
      <c r="BB49" s="114"/>
      <c r="BC49" s="288"/>
      <c r="BD49" s="112">
        <v>25.34682663415235</v>
      </c>
    </row>
    <row r="50" spans="2:56">
      <c r="B50" s="119" t="s">
        <v>66</v>
      </c>
      <c r="C50" s="109"/>
      <c r="D50" s="109"/>
      <c r="E50" s="109"/>
      <c r="F50" s="120">
        <v>0.13</v>
      </c>
      <c r="G50" s="286"/>
      <c r="H50" s="122">
        <f>H49*F50</f>
        <v>2.9543114431999999</v>
      </c>
      <c r="I50" s="123"/>
      <c r="J50" s="124">
        <v>0.13</v>
      </c>
      <c r="K50" s="293"/>
      <c r="L50" s="125">
        <f>L49*J50</f>
        <v>2.9543114431999999</v>
      </c>
      <c r="M50" s="126"/>
      <c r="N50" s="127">
        <f t="shared" si="19"/>
        <v>0</v>
      </c>
      <c r="O50" s="128">
        <f t="shared" si="20"/>
        <v>0</v>
      </c>
      <c r="Q50" s="124">
        <v>0.13</v>
      </c>
      <c r="R50" s="293"/>
      <c r="S50" s="125">
        <f>S49*Q50</f>
        <v>3.2053454549538776</v>
      </c>
      <c r="T50" s="126"/>
      <c r="U50" s="127">
        <f>S50-L50</f>
        <v>0.25103401175387763</v>
      </c>
      <c r="V50" s="128">
        <f>IF((L50)=0,"",(U50/L50))</f>
        <v>8.4972087940047028E-2</v>
      </c>
      <c r="X50" s="124">
        <v>0.13</v>
      </c>
      <c r="Y50" s="293"/>
      <c r="Z50" s="127">
        <f>Z49*X50</f>
        <v>3.5271188860052725</v>
      </c>
      <c r="AA50" s="126"/>
      <c r="AB50" s="124">
        <v>0.13</v>
      </c>
      <c r="AC50" s="293"/>
      <c r="AD50" s="125">
        <f>AD49*AB50</f>
        <v>3.1306323831337584</v>
      </c>
      <c r="AE50" s="126"/>
      <c r="AF50" s="127">
        <f>AD50-Z50</f>
        <v>-0.3964865028715141</v>
      </c>
      <c r="AG50" s="129">
        <f>IF((Z50)=0,"",(AF50/Z50))</f>
        <v>-0.11241087008568768</v>
      </c>
      <c r="AI50" s="127">
        <f t="shared" si="44"/>
        <v>-0.12646907930604723</v>
      </c>
      <c r="AJ50" s="129">
        <f t="shared" si="45"/>
        <v>-4.0397294804525044E-2</v>
      </c>
      <c r="AL50" s="124">
        <v>0.13</v>
      </c>
      <c r="AM50" s="293"/>
      <c r="AN50" s="125">
        <f>AN49*AL50</f>
        <v>3.2136373831337584</v>
      </c>
      <c r="AO50" s="126"/>
      <c r="AP50" s="127">
        <f>AN50-AD50</f>
        <v>8.3004999999999995E-2</v>
      </c>
      <c r="AQ50" s="129">
        <f>IF((AD50)=0,"",(AP50/AD50))</f>
        <v>2.6513812495899666E-2</v>
      </c>
      <c r="AS50" s="127">
        <f t="shared" si="46"/>
        <v>-8.1450079306047307E-2</v>
      </c>
      <c r="AT50" s="129">
        <f t="shared" si="47"/>
        <v>-2.5345136863768297E-2</v>
      </c>
      <c r="AX50" s="124">
        <v>0.13</v>
      </c>
      <c r="AY50" s="293"/>
      <c r="AZ50" s="125">
        <v>3.2571014624398056</v>
      </c>
      <c r="BA50" s="126"/>
      <c r="BB50" s="124">
        <v>0.13</v>
      </c>
      <c r="BC50" s="293"/>
      <c r="BD50" s="125">
        <v>3.2950874624398057</v>
      </c>
    </row>
    <row r="51" spans="2:56" ht="13.5" thickBot="1">
      <c r="B51" s="130" t="s">
        <v>67</v>
      </c>
      <c r="C51" s="109"/>
      <c r="D51" s="109"/>
      <c r="E51" s="109"/>
      <c r="F51" s="131"/>
      <c r="G51" s="286"/>
      <c r="H51" s="122">
        <f>H49+H50</f>
        <v>25.679784083199998</v>
      </c>
      <c r="I51" s="123"/>
      <c r="J51" s="123"/>
      <c r="K51" s="293"/>
      <c r="L51" s="125">
        <f>L49+L50</f>
        <v>25.679784083199998</v>
      </c>
      <c r="M51" s="126"/>
      <c r="N51" s="127">
        <f t="shared" si="19"/>
        <v>0</v>
      </c>
      <c r="O51" s="128">
        <f t="shared" si="20"/>
        <v>0</v>
      </c>
      <c r="Q51" s="123"/>
      <c r="R51" s="293"/>
      <c r="S51" s="125">
        <f>S49+S50</f>
        <v>27.86184895459909</v>
      </c>
      <c r="T51" s="126"/>
      <c r="U51" s="127">
        <f>S51-L51</f>
        <v>2.182064871399092</v>
      </c>
      <c r="V51" s="128">
        <f>IF((L51)=0,"",(U51/L51))</f>
        <v>8.4972087940047097E-2</v>
      </c>
      <c r="X51" s="123"/>
      <c r="Y51" s="293"/>
      <c r="Z51" s="127">
        <f>Z49+Z50</f>
        <v>30.658802624507366</v>
      </c>
      <c r="AA51" s="126"/>
      <c r="AB51" s="123"/>
      <c r="AC51" s="293"/>
      <c r="AD51" s="125">
        <f>AD49+AD50</f>
        <v>27.212419945701129</v>
      </c>
      <c r="AE51" s="126"/>
      <c r="AF51" s="127">
        <f>AD51-Z51</f>
        <v>-3.4463826788062377</v>
      </c>
      <c r="AG51" s="129">
        <f>IF((Z51)=0,"",(AF51/Z51))</f>
        <v>-0.11241087008568768</v>
      </c>
      <c r="AI51" s="127">
        <f t="shared" si="44"/>
        <v>-1.0993081508910265</v>
      </c>
      <c r="AJ51" s="129">
        <f t="shared" si="45"/>
        <v>-4.0397294804525065E-2</v>
      </c>
      <c r="AL51" s="123"/>
      <c r="AM51" s="293"/>
      <c r="AN51" s="125">
        <f>AN49+AN50</f>
        <v>27.933924945701129</v>
      </c>
      <c r="AO51" s="126"/>
      <c r="AP51" s="127">
        <f>AN51-AD51</f>
        <v>0.72150500000000051</v>
      </c>
      <c r="AQ51" s="129">
        <f>IF((AD51)=0,"",(AP51/AD51))</f>
        <v>2.6513812495899687E-2</v>
      </c>
      <c r="AS51" s="127">
        <f t="shared" si="46"/>
        <v>-0.70798915089102721</v>
      </c>
      <c r="AT51" s="129">
        <f t="shared" si="47"/>
        <v>-2.5345136863768322E-2</v>
      </c>
      <c r="AX51" s="123"/>
      <c r="AY51" s="293"/>
      <c r="AZ51" s="125">
        <v>28.311728096592155</v>
      </c>
      <c r="BA51" s="126"/>
      <c r="BB51" s="123"/>
      <c r="BC51" s="293"/>
      <c r="BD51" s="125">
        <v>28.641914096592156</v>
      </c>
    </row>
    <row r="52" spans="2:56" ht="15.75" hidden="1" customHeight="1">
      <c r="B52" s="379" t="s">
        <v>68</v>
      </c>
      <c r="C52" s="379"/>
      <c r="D52" s="379"/>
      <c r="E52" s="109"/>
      <c r="F52" s="131"/>
      <c r="G52" s="286"/>
      <c r="H52" s="132">
        <f>ROUND(-H51*10%,2)</f>
        <v>-2.57</v>
      </c>
      <c r="I52" s="123"/>
      <c r="J52" s="123"/>
      <c r="K52" s="293"/>
      <c r="L52" s="133">
        <f>ROUND(-L51*10%,2)</f>
        <v>-2.57</v>
      </c>
      <c r="M52" s="126"/>
      <c r="N52" s="134">
        <f t="shared" si="19"/>
        <v>0</v>
      </c>
      <c r="O52" s="135">
        <f t="shared" si="20"/>
        <v>0</v>
      </c>
      <c r="Q52" s="123"/>
      <c r="R52" s="293"/>
      <c r="S52" s="133"/>
      <c r="T52" s="126"/>
      <c r="U52" s="134">
        <f>S52-L52</f>
        <v>2.57</v>
      </c>
      <c r="V52" s="135">
        <f>IF((L52)=0,"",(U52/L52))</f>
        <v>-1</v>
      </c>
      <c r="X52" s="123"/>
      <c r="Y52" s="293"/>
      <c r="Z52" s="134"/>
      <c r="AA52" s="126"/>
      <c r="AB52" s="123"/>
      <c r="AC52" s="293"/>
      <c r="AD52" s="133"/>
      <c r="AE52" s="126"/>
      <c r="AF52" s="134">
        <f>AD52-Z52</f>
        <v>0</v>
      </c>
      <c r="AG52" s="136" t="str">
        <f>IF((Z52)=0,"",(AF52/Z52))</f>
        <v/>
      </c>
      <c r="AI52" s="134">
        <f t="shared" si="44"/>
        <v>0</v>
      </c>
      <c r="AJ52" s="136" t="str">
        <f t="shared" si="45"/>
        <v/>
      </c>
      <c r="AL52" s="123"/>
      <c r="AM52" s="293"/>
      <c r="AN52" s="133"/>
      <c r="AO52" s="126"/>
      <c r="AP52" s="134">
        <f>AN52-AD52</f>
        <v>0</v>
      </c>
      <c r="AQ52" s="136" t="str">
        <f>IF((AD52)=0,"",(AP52/AD52))</f>
        <v/>
      </c>
      <c r="AS52" s="134">
        <f t="shared" si="46"/>
        <v>0</v>
      </c>
      <c r="AT52" s="136" t="str">
        <f t="shared" si="47"/>
        <v/>
      </c>
      <c r="AX52" s="123"/>
      <c r="AY52" s="293"/>
      <c r="AZ52" s="133"/>
      <c r="BA52" s="126"/>
      <c r="BB52" s="123"/>
      <c r="BC52" s="293"/>
      <c r="BD52" s="133"/>
    </row>
    <row r="53" spans="2:56" ht="13.5" hidden="1" customHeight="1" thickBot="1">
      <c r="B53" s="380" t="s">
        <v>69</v>
      </c>
      <c r="C53" s="380"/>
      <c r="D53" s="380"/>
      <c r="E53" s="137"/>
      <c r="F53" s="138"/>
      <c r="G53" s="300"/>
      <c r="H53" s="140">
        <f>H51+H52</f>
        <v>23.109784083199997</v>
      </c>
      <c r="I53" s="141"/>
      <c r="J53" s="141"/>
      <c r="K53" s="302"/>
      <c r="L53" s="142">
        <f>L51+L52</f>
        <v>23.109784083199997</v>
      </c>
      <c r="M53" s="143"/>
      <c r="N53" s="144">
        <f t="shared" si="19"/>
        <v>0</v>
      </c>
      <c r="O53" s="145">
        <f>IF((H53)=0,"",(N53/H53))</f>
        <v>0</v>
      </c>
      <c r="Q53" s="141"/>
      <c r="R53" s="302"/>
      <c r="S53" s="142">
        <f>S51+S52</f>
        <v>27.86184895459909</v>
      </c>
      <c r="T53" s="143"/>
      <c r="U53" s="144">
        <f>S53-L53</f>
        <v>4.7520648713990923</v>
      </c>
      <c r="V53" s="145">
        <f>IF((L53)=0,"",(U53/L53))</f>
        <v>0.20562999871788837</v>
      </c>
      <c r="X53" s="141"/>
      <c r="Y53" s="302"/>
      <c r="Z53" s="144">
        <f>Z51+Z52</f>
        <v>30.658802624507366</v>
      </c>
      <c r="AA53" s="143"/>
      <c r="AB53" s="141"/>
      <c r="AC53" s="302"/>
      <c r="AD53" s="142">
        <f>AD51+AD52</f>
        <v>27.212419945701129</v>
      </c>
      <c r="AE53" s="143"/>
      <c r="AF53" s="144">
        <f>AD53-Z53</f>
        <v>-3.4463826788062377</v>
      </c>
      <c r="AG53" s="146">
        <f>IF((Z53)=0,"",(AF53/Z53))</f>
        <v>-0.11241087008568768</v>
      </c>
      <c r="AI53" s="144">
        <f t="shared" si="44"/>
        <v>-1.0993081508910265</v>
      </c>
      <c r="AJ53" s="146">
        <f t="shared" si="45"/>
        <v>-4.0397294804525065E-2</v>
      </c>
      <c r="AL53" s="141"/>
      <c r="AM53" s="302"/>
      <c r="AN53" s="142">
        <f>AN51+AN52</f>
        <v>27.933924945701129</v>
      </c>
      <c r="AO53" s="143"/>
      <c r="AP53" s="144">
        <f>AN53-AD53</f>
        <v>0.72150500000000051</v>
      </c>
      <c r="AQ53" s="146">
        <f>IF((AD53)=0,"",(AP53/AD53))</f>
        <v>2.6513812495899687E-2</v>
      </c>
      <c r="AS53" s="144">
        <f t="shared" si="46"/>
        <v>-0.70798915089102721</v>
      </c>
      <c r="AT53" s="146">
        <f t="shared" si="47"/>
        <v>-2.5345136863768322E-2</v>
      </c>
      <c r="AX53" s="141"/>
      <c r="AY53" s="302"/>
      <c r="AZ53" s="142">
        <v>28.311728096592155</v>
      </c>
      <c r="BA53" s="143"/>
      <c r="BB53" s="141"/>
      <c r="BC53" s="302"/>
      <c r="BD53" s="142">
        <v>28.641914096592156</v>
      </c>
    </row>
    <row r="54" spans="2:56" s="154" customFormat="1" ht="8.25" hidden="1" customHeight="1" thickBot="1">
      <c r="B54" s="147"/>
      <c r="C54" s="148"/>
      <c r="D54" s="149"/>
      <c r="E54" s="148"/>
      <c r="F54" s="100"/>
      <c r="G54" s="306"/>
      <c r="H54" s="283"/>
      <c r="I54" s="151"/>
      <c r="J54" s="100"/>
      <c r="K54" s="307"/>
      <c r="L54" s="283"/>
      <c r="M54" s="151"/>
      <c r="N54" s="153"/>
      <c r="O54" s="106"/>
      <c r="Q54" s="100"/>
      <c r="R54" s="307"/>
      <c r="S54" s="102"/>
      <c r="T54" s="151"/>
      <c r="U54" s="153"/>
      <c r="V54" s="106"/>
      <c r="X54" s="100"/>
      <c r="Y54" s="307"/>
      <c r="Z54" s="308"/>
      <c r="AA54" s="151"/>
      <c r="AB54" s="100"/>
      <c r="AC54" s="307"/>
      <c r="AD54" s="102"/>
      <c r="AE54" s="151"/>
      <c r="AF54" s="153"/>
      <c r="AG54" s="107"/>
      <c r="AI54" s="153"/>
      <c r="AJ54" s="107"/>
      <c r="AL54" s="100"/>
      <c r="AM54" s="307"/>
      <c r="AN54" s="102"/>
      <c r="AO54" s="151"/>
      <c r="AP54" s="153"/>
      <c r="AQ54" s="107"/>
      <c r="AS54" s="153"/>
      <c r="AT54" s="107"/>
      <c r="AX54" s="100"/>
      <c r="AY54" s="307"/>
      <c r="AZ54" s="102"/>
      <c r="BA54" s="151"/>
      <c r="BB54" s="100"/>
      <c r="BC54" s="307"/>
      <c r="BD54" s="102"/>
    </row>
    <row r="55" spans="2:56" s="154" customFormat="1" ht="13.5" hidden="1" thickBot="1">
      <c r="B55" s="155" t="s">
        <v>70</v>
      </c>
      <c r="C55" s="156"/>
      <c r="D55" s="156"/>
      <c r="E55" s="156"/>
      <c r="F55" s="157"/>
      <c r="G55" s="309"/>
      <c r="H55" s="310">
        <f>SUM(H46:H47,H37,H38:H42)</f>
        <v>21.514592639999996</v>
      </c>
      <c r="I55" s="160"/>
      <c r="J55" s="161"/>
      <c r="K55" s="311"/>
      <c r="L55" s="310">
        <f>SUM(L46:L47,L37,L38:L42)</f>
        <v>21.514592639999996</v>
      </c>
      <c r="M55" s="162"/>
      <c r="N55" s="163">
        <f t="shared" ref="N55:N59" si="48">L55-H55</f>
        <v>0</v>
      </c>
      <c r="O55" s="117">
        <f t="shared" ref="O55:O59" si="49">IF((H55)=0,"",(N55/H55))</f>
        <v>0</v>
      </c>
      <c r="Q55" s="161"/>
      <c r="R55" s="311"/>
      <c r="S55" s="159">
        <f>SUM(S46:S47,S37,S38:S42)</f>
        <v>23.445623499645215</v>
      </c>
      <c r="T55" s="162"/>
      <c r="U55" s="163">
        <f>S55-L55</f>
        <v>1.9310308596452188</v>
      </c>
      <c r="V55" s="117">
        <f>IF((L55)=0,"",(U55/L55))</f>
        <v>8.9754469998889974E-2</v>
      </c>
      <c r="X55" s="161"/>
      <c r="Y55" s="311"/>
      <c r="Z55" s="163">
        <f>SUM(Z46:Z47,Z37,Z38:Z42)</f>
        <v>23.440163738502093</v>
      </c>
      <c r="AA55" s="312"/>
      <c r="AB55" s="161"/>
      <c r="AC55" s="311"/>
      <c r="AD55" s="159">
        <f>SUM(AD46:AD47,AD37,AD38:AD42)</f>
        <v>22.17714756256737</v>
      </c>
      <c r="AE55" s="162"/>
      <c r="AF55" s="163">
        <f>AD55-Z55</f>
        <v>-1.2630161759347232</v>
      </c>
      <c r="AG55" s="118">
        <f>IF((Z55)=0,"",(AF55/Z55))</f>
        <v>-5.3882566266383693E-2</v>
      </c>
      <c r="AI55" s="163">
        <f>AG55-AC55</f>
        <v>-5.3882566266383693E-2</v>
      </c>
      <c r="AJ55" s="118" t="str">
        <f>IF((AC55)=0,"",(AI55/AC55))</f>
        <v/>
      </c>
      <c r="AL55" s="161"/>
      <c r="AM55" s="311"/>
      <c r="AN55" s="159">
        <f>SUM(AN46:AN47,AN37,AN38:AN42)</f>
        <v>22.815647562567371</v>
      </c>
      <c r="AO55" s="162"/>
      <c r="AP55" s="163">
        <f>AN55-AD55</f>
        <v>0.63850000000000051</v>
      </c>
      <c r="AQ55" s="118">
        <f>IF((AD55)=0,"",(AP55/AD55))</f>
        <v>2.8790898297386069E-2</v>
      </c>
      <c r="AS55" s="163">
        <f>AQ55-AM55</f>
        <v>2.8790898297386069E-2</v>
      </c>
      <c r="AT55" s="118" t="str">
        <f>IF((AM55)=0,"",(AS55/AM55))</f>
        <v/>
      </c>
      <c r="AX55" s="161"/>
      <c r="AY55" s="311"/>
      <c r="AZ55" s="159">
        <v>23.843746634152353</v>
      </c>
      <c r="BA55" s="162"/>
      <c r="BB55" s="161"/>
      <c r="BC55" s="311"/>
      <c r="BD55" s="159">
        <v>24.135946634152351</v>
      </c>
    </row>
    <row r="56" spans="2:56" s="154" customFormat="1" ht="13.5" hidden="1" thickBot="1">
      <c r="B56" s="164" t="s">
        <v>66</v>
      </c>
      <c r="C56" s="156"/>
      <c r="D56" s="156"/>
      <c r="E56" s="156"/>
      <c r="F56" s="165">
        <v>0.13</v>
      </c>
      <c r="G56" s="309"/>
      <c r="H56" s="313">
        <f>H55*F56</f>
        <v>2.7968970431999995</v>
      </c>
      <c r="I56" s="167"/>
      <c r="J56" s="168">
        <v>0.13</v>
      </c>
      <c r="K56" s="314"/>
      <c r="L56" s="315">
        <f>L55*J56</f>
        <v>2.7968970431999995</v>
      </c>
      <c r="M56" s="171"/>
      <c r="N56" s="172">
        <f t="shared" si="48"/>
        <v>0</v>
      </c>
      <c r="O56" s="128">
        <f t="shared" si="49"/>
        <v>0</v>
      </c>
      <c r="Q56" s="168">
        <v>0.13</v>
      </c>
      <c r="R56" s="314"/>
      <c r="S56" s="170">
        <f>S55*Q56</f>
        <v>3.0479310549538781</v>
      </c>
      <c r="T56" s="171"/>
      <c r="U56" s="172">
        <f>S56-L56</f>
        <v>0.25103401175387852</v>
      </c>
      <c r="V56" s="128">
        <f>IF((L56)=0,"",(U56/L56))</f>
        <v>8.9754469998890002E-2</v>
      </c>
      <c r="X56" s="168">
        <v>0.13</v>
      </c>
      <c r="Y56" s="314"/>
      <c r="Z56" s="172">
        <f>Z55*X56</f>
        <v>3.0472212860052723</v>
      </c>
      <c r="AA56" s="171"/>
      <c r="AB56" s="168">
        <v>0.13</v>
      </c>
      <c r="AC56" s="314"/>
      <c r="AD56" s="170">
        <f>AD55*AB56</f>
        <v>2.8830291831337584</v>
      </c>
      <c r="AE56" s="171"/>
      <c r="AF56" s="172">
        <f>AD56-Z56</f>
        <v>-0.16419210287151387</v>
      </c>
      <c r="AG56" s="129">
        <f>IF((Z56)=0,"",(AF56/Z56))</f>
        <v>-5.3882566266383644E-2</v>
      </c>
      <c r="AI56" s="172">
        <f>AG56-AC56</f>
        <v>-5.3882566266383644E-2</v>
      </c>
      <c r="AJ56" s="129" t="str">
        <f>IF((AC56)=0,"",(AI56/AC56))</f>
        <v/>
      </c>
      <c r="AL56" s="168">
        <v>0.13</v>
      </c>
      <c r="AM56" s="314"/>
      <c r="AN56" s="170">
        <f>AN55*AL56</f>
        <v>2.9660341831337584</v>
      </c>
      <c r="AO56" s="171"/>
      <c r="AP56" s="172">
        <f>AN56-AD56</f>
        <v>8.3004999999999995E-2</v>
      </c>
      <c r="AQ56" s="129">
        <f>IF((AD56)=0,"",(AP56/AD56))</f>
        <v>2.8790898297386042E-2</v>
      </c>
      <c r="AS56" s="172">
        <f>AQ56-AM56</f>
        <v>2.8790898297386042E-2</v>
      </c>
      <c r="AT56" s="129" t="str">
        <f>IF((AM56)=0,"",(AS56/AM56))</f>
        <v/>
      </c>
      <c r="AX56" s="168">
        <v>0.13</v>
      </c>
      <c r="AY56" s="314"/>
      <c r="AZ56" s="170">
        <v>3.0996870624398061</v>
      </c>
      <c r="BA56" s="171"/>
      <c r="BB56" s="168">
        <v>0.13</v>
      </c>
      <c r="BC56" s="314"/>
      <c r="BD56" s="170">
        <v>3.1376730624398057</v>
      </c>
    </row>
    <row r="57" spans="2:56" s="154" customFormat="1" ht="13.5" hidden="1" thickBot="1">
      <c r="B57" s="173" t="s">
        <v>67</v>
      </c>
      <c r="C57" s="156"/>
      <c r="D57" s="156"/>
      <c r="E57" s="156"/>
      <c r="F57" s="174"/>
      <c r="G57" s="309"/>
      <c r="H57" s="313">
        <f>H55+H56</f>
        <v>24.311489683199994</v>
      </c>
      <c r="I57" s="167"/>
      <c r="J57" s="167"/>
      <c r="K57" s="314"/>
      <c r="L57" s="315">
        <f>L55+L56</f>
        <v>24.311489683199994</v>
      </c>
      <c r="M57" s="171"/>
      <c r="N57" s="172">
        <f t="shared" si="48"/>
        <v>0</v>
      </c>
      <c r="O57" s="128">
        <f t="shared" si="49"/>
        <v>0</v>
      </c>
      <c r="Q57" s="167"/>
      <c r="R57" s="314"/>
      <c r="S57" s="170">
        <f>S55+S56</f>
        <v>26.493554554599093</v>
      </c>
      <c r="T57" s="171"/>
      <c r="U57" s="172">
        <f>S57-L57</f>
        <v>2.1820648713990991</v>
      </c>
      <c r="V57" s="128">
        <f>IF((L57)=0,"",(U57/L57))</f>
        <v>8.9754469998890057E-2</v>
      </c>
      <c r="X57" s="167"/>
      <c r="Y57" s="314"/>
      <c r="Z57" s="172">
        <f>Z55+Z56</f>
        <v>26.487385024507365</v>
      </c>
      <c r="AA57" s="171"/>
      <c r="AB57" s="167"/>
      <c r="AC57" s="314"/>
      <c r="AD57" s="170">
        <f>AD55+AD56</f>
        <v>25.060176745701128</v>
      </c>
      <c r="AE57" s="171"/>
      <c r="AF57" s="172">
        <f>AD57-Z57</f>
        <v>-1.427208278806237</v>
      </c>
      <c r="AG57" s="129">
        <f>IF((Z57)=0,"",(AF57/Z57))</f>
        <v>-5.3882566266383686E-2</v>
      </c>
      <c r="AI57" s="172">
        <f>AG57-AC57</f>
        <v>-5.3882566266383686E-2</v>
      </c>
      <c r="AJ57" s="129" t="str">
        <f>IF((AC57)=0,"",(AI57/AC57))</f>
        <v/>
      </c>
      <c r="AL57" s="167"/>
      <c r="AM57" s="314"/>
      <c r="AN57" s="170">
        <f>AN55+AN56</f>
        <v>25.781681745701128</v>
      </c>
      <c r="AO57" s="171"/>
      <c r="AP57" s="172">
        <f>AN57-AD57</f>
        <v>0.72150500000000051</v>
      </c>
      <c r="AQ57" s="129">
        <f>IF((AD57)=0,"",(AP57/AD57))</f>
        <v>2.8790898297386066E-2</v>
      </c>
      <c r="AS57" s="172">
        <f>AQ57-AM57</f>
        <v>2.8790898297386066E-2</v>
      </c>
      <c r="AT57" s="129" t="str">
        <f>IF((AM57)=0,"",(AS57/AM57))</f>
        <v/>
      </c>
      <c r="AX57" s="167"/>
      <c r="AY57" s="314"/>
      <c r="AZ57" s="170">
        <v>26.943433696592159</v>
      </c>
      <c r="BA57" s="171"/>
      <c r="BB57" s="167"/>
      <c r="BC57" s="314"/>
      <c r="BD57" s="170">
        <v>27.273619696592156</v>
      </c>
    </row>
    <row r="58" spans="2:56" s="154" customFormat="1" ht="15.75" hidden="1" customHeight="1">
      <c r="B58" s="381" t="s">
        <v>68</v>
      </c>
      <c r="C58" s="381"/>
      <c r="D58" s="381"/>
      <c r="E58" s="156"/>
      <c r="F58" s="174"/>
      <c r="G58" s="309"/>
      <c r="H58" s="316">
        <f>ROUND(-H57*10%,2)</f>
        <v>-2.4300000000000002</v>
      </c>
      <c r="I58" s="167"/>
      <c r="J58" s="167"/>
      <c r="K58" s="314"/>
      <c r="L58" s="317">
        <f>ROUND(-L57*10%,2)</f>
        <v>-2.4300000000000002</v>
      </c>
      <c r="M58" s="171"/>
      <c r="N58" s="178">
        <f t="shared" si="48"/>
        <v>0</v>
      </c>
      <c r="O58" s="135">
        <f t="shared" si="49"/>
        <v>0</v>
      </c>
      <c r="Q58" s="167"/>
      <c r="R58" s="314"/>
      <c r="S58" s="177">
        <f>ROUND(-S57*10%,2)</f>
        <v>-2.65</v>
      </c>
      <c r="T58" s="171"/>
      <c r="U58" s="178">
        <f>S58-L58</f>
        <v>-0.21999999999999975</v>
      </c>
      <c r="V58" s="135">
        <f>IF((L58)=0,"",(U58/L58))</f>
        <v>9.0534979423868206E-2</v>
      </c>
      <c r="X58" s="167"/>
      <c r="Y58" s="314"/>
      <c r="Z58" s="178">
        <f>ROUND(-Z57*10%,2)</f>
        <v>-2.65</v>
      </c>
      <c r="AA58" s="171"/>
      <c r="AB58" s="167"/>
      <c r="AC58" s="314"/>
      <c r="AD58" s="177">
        <f>ROUND(-AD57*10%,2)</f>
        <v>-2.5099999999999998</v>
      </c>
      <c r="AE58" s="171"/>
      <c r="AF58" s="178">
        <f>AD58-Z58</f>
        <v>0.14000000000000012</v>
      </c>
      <c r="AG58" s="136">
        <f>IF((Z58)=0,"",(AF58/Z58))</f>
        <v>-5.2830188679245334E-2</v>
      </c>
      <c r="AI58" s="178">
        <f>AG58-AC58</f>
        <v>-5.2830188679245334E-2</v>
      </c>
      <c r="AJ58" s="136" t="str">
        <f>IF((AC58)=0,"",(AI58/AC58))</f>
        <v/>
      </c>
      <c r="AL58" s="167"/>
      <c r="AM58" s="314"/>
      <c r="AN58" s="177">
        <f>ROUND(-AN57*10%,2)</f>
        <v>-2.58</v>
      </c>
      <c r="AO58" s="171"/>
      <c r="AP58" s="178">
        <f>AN58-AD58</f>
        <v>-7.0000000000000284E-2</v>
      </c>
      <c r="AQ58" s="136">
        <f>IF((AD58)=0,"",(AP58/AD58))</f>
        <v>2.7888446215139556E-2</v>
      </c>
      <c r="AS58" s="178">
        <f>AQ58-AM58</f>
        <v>2.7888446215139556E-2</v>
      </c>
      <c r="AT58" s="136" t="str">
        <f>IF((AM58)=0,"",(AS58/AM58))</f>
        <v/>
      </c>
      <c r="AX58" s="167"/>
      <c r="AY58" s="314"/>
      <c r="AZ58" s="177">
        <v>-2.69</v>
      </c>
      <c r="BA58" s="171"/>
      <c r="BB58" s="167"/>
      <c r="BC58" s="314"/>
      <c r="BD58" s="177">
        <v>-2.73</v>
      </c>
    </row>
    <row r="59" spans="2:56" s="154" customFormat="1" ht="13.5" hidden="1" customHeight="1" thickBot="1">
      <c r="B59" s="385" t="s">
        <v>71</v>
      </c>
      <c r="C59" s="385"/>
      <c r="D59" s="385"/>
      <c r="E59" s="179"/>
      <c r="F59" s="180"/>
      <c r="G59" s="318"/>
      <c r="H59" s="319">
        <f>SUM(H57:H58)</f>
        <v>21.881489683199995</v>
      </c>
      <c r="I59" s="183"/>
      <c r="J59" s="183"/>
      <c r="K59" s="320"/>
      <c r="L59" s="321">
        <f>SUM(L57:L58)</f>
        <v>21.881489683199995</v>
      </c>
      <c r="M59" s="185"/>
      <c r="N59" s="186">
        <f t="shared" si="48"/>
        <v>0</v>
      </c>
      <c r="O59" s="187">
        <f t="shared" si="49"/>
        <v>0</v>
      </c>
      <c r="Q59" s="183"/>
      <c r="R59" s="320"/>
      <c r="S59" s="184">
        <f>SUM(S57:S58)</f>
        <v>23.843554554599095</v>
      </c>
      <c r="T59" s="185"/>
      <c r="U59" s="186">
        <f>S59-L59</f>
        <v>1.9620648713991002</v>
      </c>
      <c r="V59" s="187">
        <f>IF((L59)=0,"",(U59/L59))</f>
        <v>8.966779226669927E-2</v>
      </c>
      <c r="X59" s="183"/>
      <c r="Y59" s="320"/>
      <c r="Z59" s="186">
        <f>SUM(Z57:Z58)</f>
        <v>23.837385024507366</v>
      </c>
      <c r="AA59" s="185"/>
      <c r="AB59" s="183"/>
      <c r="AC59" s="320"/>
      <c r="AD59" s="184">
        <f>SUM(AD57:AD58)</f>
        <v>22.55017674570113</v>
      </c>
      <c r="AE59" s="185"/>
      <c r="AF59" s="186">
        <f>AD59-Z59</f>
        <v>-1.2872082788062365</v>
      </c>
      <c r="AG59" s="188">
        <f>IF((Z59)=0,"",(AF59/Z59))</f>
        <v>-5.3999558990335955E-2</v>
      </c>
      <c r="AI59" s="186">
        <f>AG59-AC59</f>
        <v>-5.3999558990335955E-2</v>
      </c>
      <c r="AJ59" s="188" t="str">
        <f>IF((AC59)=0,"",(AI59/AC59))</f>
        <v/>
      </c>
      <c r="AL59" s="183"/>
      <c r="AM59" s="320"/>
      <c r="AN59" s="184">
        <f>SUM(AN57:AN58)</f>
        <v>23.20168174570113</v>
      </c>
      <c r="AO59" s="185"/>
      <c r="AP59" s="186">
        <f>AN59-AD59</f>
        <v>0.65150500000000022</v>
      </c>
      <c r="AQ59" s="188">
        <f>IF((AD59)=0,"",(AP59/AD59))</f>
        <v>2.8891347830530878E-2</v>
      </c>
      <c r="AS59" s="186">
        <f>AQ59-AM59</f>
        <v>2.8891347830530878E-2</v>
      </c>
      <c r="AT59" s="188" t="str">
        <f>IF((AM59)=0,"",(AS59/AM59))</f>
        <v/>
      </c>
      <c r="AX59" s="183"/>
      <c r="AY59" s="320"/>
      <c r="AZ59" s="184">
        <v>24.253433696592158</v>
      </c>
      <c r="BA59" s="185"/>
      <c r="BB59" s="183"/>
      <c r="BC59" s="320"/>
      <c r="BD59" s="184">
        <v>24.543619696592156</v>
      </c>
    </row>
    <row r="60" spans="2:56" s="154" customFormat="1" ht="8.25" customHeight="1" thickBot="1">
      <c r="B60" s="147"/>
      <c r="C60" s="148"/>
      <c r="D60" s="149"/>
      <c r="E60" s="148"/>
      <c r="F60" s="189"/>
      <c r="G60" s="322"/>
      <c r="H60" s="323"/>
      <c r="I60" s="192"/>
      <c r="J60" s="189"/>
      <c r="K60" s="306"/>
      <c r="L60" s="324"/>
      <c r="M60" s="151"/>
      <c r="N60" s="194"/>
      <c r="O60" s="106"/>
      <c r="Q60" s="189"/>
      <c r="R60" s="306"/>
      <c r="S60" s="193"/>
      <c r="T60" s="151"/>
      <c r="U60" s="194"/>
      <c r="V60" s="106"/>
      <c r="X60" s="189"/>
      <c r="Y60" s="306"/>
      <c r="Z60" s="325"/>
      <c r="AA60" s="151"/>
      <c r="AB60" s="189"/>
      <c r="AC60" s="306"/>
      <c r="AD60" s="193"/>
      <c r="AE60" s="151"/>
      <c r="AF60" s="194"/>
      <c r="AG60" s="107"/>
      <c r="AI60" s="194"/>
      <c r="AJ60" s="107"/>
      <c r="AL60" s="189"/>
      <c r="AM60" s="306"/>
      <c r="AN60" s="193"/>
      <c r="AO60" s="151"/>
      <c r="AP60" s="194"/>
      <c r="AQ60" s="107"/>
      <c r="AS60" s="194"/>
      <c r="AT60" s="107"/>
      <c r="AX60" s="189"/>
      <c r="AY60" s="306"/>
      <c r="AZ60" s="193"/>
      <c r="BA60" s="151"/>
      <c r="BB60" s="189"/>
      <c r="BC60" s="306"/>
      <c r="BD60" s="193"/>
    </row>
    <row r="61" spans="2:56" ht="10.5" customHeight="1">
      <c r="G61" s="248"/>
      <c r="H61" s="254"/>
      <c r="K61" s="248"/>
      <c r="S61" s="195"/>
      <c r="Z61" s="195"/>
      <c r="AD61" s="195"/>
      <c r="AG61" s="196"/>
      <c r="AJ61" s="196"/>
      <c r="AN61" s="195"/>
      <c r="AQ61" s="196"/>
      <c r="AT61" s="196"/>
      <c r="AZ61" s="195"/>
      <c r="BD61" s="195"/>
    </row>
    <row r="62" spans="2:56">
      <c r="B62" s="25" t="s">
        <v>72</v>
      </c>
      <c r="F62" s="197">
        <v>4.2999999999999997E-2</v>
      </c>
      <c r="G62" s="248"/>
      <c r="H62" s="254"/>
      <c r="J62" s="197">
        <f>F62</f>
        <v>4.2999999999999997E-2</v>
      </c>
      <c r="K62" s="248"/>
      <c r="Q62" s="197">
        <v>4.8648832098523664E-2</v>
      </c>
      <c r="X62" s="197">
        <f>$Q62</f>
        <v>4.8648832098523664E-2</v>
      </c>
      <c r="AB62" s="197">
        <v>3.5900000000000001E-2</v>
      </c>
      <c r="AG62" s="196"/>
      <c r="AJ62" s="196"/>
      <c r="AL62" s="197">
        <f>AB62</f>
        <v>3.5900000000000001E-2</v>
      </c>
      <c r="AQ62" s="196"/>
      <c r="AT62" s="196"/>
      <c r="AX62" s="197">
        <v>4.8648832098523664E-2</v>
      </c>
      <c r="BB62" s="197">
        <v>4.8648832098523664E-2</v>
      </c>
    </row>
    <row r="63" spans="2:56" s="15" customFormat="1">
      <c r="B63" s="326"/>
      <c r="F63" s="203"/>
      <c r="G63" s="327"/>
      <c r="H63" s="328"/>
      <c r="J63" s="203"/>
      <c r="K63" s="327"/>
      <c r="L63" s="328"/>
      <c r="Q63" s="203"/>
      <c r="R63" s="327"/>
      <c r="X63" s="203"/>
      <c r="Y63" s="327"/>
      <c r="Z63" s="328"/>
      <c r="AB63" s="203"/>
      <c r="AC63" s="327"/>
      <c r="AD63" s="328"/>
      <c r="AG63" s="205"/>
      <c r="AJ63" s="205"/>
      <c r="AL63" s="203"/>
      <c r="AM63" s="327"/>
      <c r="AN63" s="328"/>
      <c r="AQ63" s="205"/>
      <c r="AT63" s="205"/>
      <c r="AX63" s="203"/>
      <c r="AY63" s="327"/>
      <c r="AZ63" s="328"/>
      <c r="BB63" s="203"/>
      <c r="BC63" s="327"/>
      <c r="BD63" s="328"/>
    </row>
    <row r="64" spans="2:56" s="15" customFormat="1">
      <c r="B64" s="202" t="s">
        <v>74</v>
      </c>
      <c r="F64" s="203"/>
      <c r="G64" s="327"/>
      <c r="H64" s="328"/>
      <c r="J64" s="203"/>
      <c r="K64" s="327"/>
      <c r="L64" s="328"/>
      <c r="Q64" s="203"/>
      <c r="R64" s="327"/>
      <c r="S64" s="328"/>
      <c r="X64" s="203"/>
      <c r="Y64" s="327"/>
      <c r="Z64" s="328"/>
      <c r="AB64" s="203"/>
      <c r="AC64" s="327"/>
      <c r="AD64" s="328"/>
      <c r="AG64" s="205"/>
      <c r="AJ64" s="205"/>
      <c r="AL64" s="203"/>
      <c r="AM64" s="327"/>
      <c r="AN64" s="328"/>
      <c r="AQ64" s="205"/>
      <c r="AT64" s="205"/>
      <c r="AX64" s="203"/>
      <c r="AY64" s="327"/>
      <c r="AZ64" s="328"/>
      <c r="BB64" s="203"/>
      <c r="BC64" s="327"/>
      <c r="BD64" s="328"/>
    </row>
    <row r="65" spans="1:56" s="35" customFormat="1">
      <c r="B65" s="35" t="s">
        <v>35</v>
      </c>
      <c r="D65" s="36" t="s">
        <v>36</v>
      </c>
      <c r="E65" s="37"/>
      <c r="F65" s="329">
        <f>F23</f>
        <v>4.34</v>
      </c>
      <c r="G65" s="330">
        <f>G23</f>
        <v>1</v>
      </c>
      <c r="H65" s="356">
        <f>G65*F65</f>
        <v>4.34</v>
      </c>
      <c r="J65" s="329">
        <f>J23</f>
        <v>4.34</v>
      </c>
      <c r="K65" s="330">
        <f>K23</f>
        <v>1</v>
      </c>
      <c r="L65" s="356">
        <f>K65*J65</f>
        <v>4.34</v>
      </c>
      <c r="N65" s="209">
        <f>L65-H65</f>
        <v>0</v>
      </c>
      <c r="O65" s="210">
        <f>IF((H65)=0,"",(N65/H65))</f>
        <v>0</v>
      </c>
      <c r="Q65" s="329">
        <f>Q23</f>
        <v>5.2568999999999999</v>
      </c>
      <c r="R65" s="330">
        <f>R23</f>
        <v>1</v>
      </c>
      <c r="S65" s="356">
        <f>R65*Q65</f>
        <v>5.2568999999999999</v>
      </c>
      <c r="U65" s="209">
        <f>S65-L65</f>
        <v>0.91690000000000005</v>
      </c>
      <c r="V65" s="210">
        <f>IF((L65)=0,"",(U65/L65))</f>
        <v>0.2112672811059908</v>
      </c>
      <c r="X65" s="329">
        <f>X23</f>
        <v>5.3738000000000001</v>
      </c>
      <c r="Y65" s="330">
        <f>Y23</f>
        <v>1</v>
      </c>
      <c r="Z65" s="356">
        <f>Y65*X65</f>
        <v>5.3738000000000001</v>
      </c>
      <c r="AB65" s="329">
        <f>AB23</f>
        <v>5.5659999999999998</v>
      </c>
      <c r="AC65" s="330">
        <f>AC23</f>
        <v>1</v>
      </c>
      <c r="AD65" s="356">
        <f>AC65*AB65</f>
        <v>5.5659999999999998</v>
      </c>
      <c r="AF65" s="209">
        <f>AD65-Z65</f>
        <v>0.1921999999999997</v>
      </c>
      <c r="AG65" s="212">
        <f>IF((Z65)=0,"",(AF65/Z65))</f>
        <v>3.5766124530127598E-2</v>
      </c>
      <c r="AI65" s="209">
        <f t="shared" ref="AI65:AI67" si="50">AD65-AZ65</f>
        <v>-0.11600000000000055</v>
      </c>
      <c r="AJ65" s="212">
        <f t="shared" ref="AJ65:AJ67" si="51">IF((AD65)=0,"",(AI65/AD65))</f>
        <v>-2.0840819259791692E-2</v>
      </c>
      <c r="AL65" s="329">
        <f>AL23</f>
        <v>5.7976999999999999</v>
      </c>
      <c r="AM65" s="330">
        <f>AM23</f>
        <v>1</v>
      </c>
      <c r="AN65" s="356">
        <f>AM65*AL65</f>
        <v>5.7976999999999999</v>
      </c>
      <c r="AP65" s="209">
        <f>AN65-AD65</f>
        <v>0.23170000000000002</v>
      </c>
      <c r="AQ65" s="212">
        <f>IF((AD65)=0,"",(AP65/AD65))</f>
        <v>4.1627739849083724E-2</v>
      </c>
      <c r="AS65" s="209">
        <f t="shared" ref="AS65:AS67" si="52">AN65-BD65</f>
        <v>-6.9500000000000561E-2</v>
      </c>
      <c r="AT65" s="212">
        <f t="shared" ref="AT65:AT67" si="53">IF((AN65)=0,"",(AS65/AN65))</f>
        <v>-1.1987512289356222E-2</v>
      </c>
      <c r="AX65" s="329">
        <v>5.6820000000000004</v>
      </c>
      <c r="AY65" s="330">
        <v>1</v>
      </c>
      <c r="AZ65" s="356">
        <v>5.6820000000000004</v>
      </c>
      <c r="BB65" s="329">
        <v>5.8672000000000004</v>
      </c>
      <c r="BC65" s="330">
        <v>1</v>
      </c>
      <c r="BD65" s="356">
        <v>5.8672000000000004</v>
      </c>
    </row>
    <row r="66" spans="1:56" s="35" customFormat="1">
      <c r="B66" s="35" t="s">
        <v>40</v>
      </c>
      <c r="D66" s="36" t="s">
        <v>92</v>
      </c>
      <c r="E66" s="37"/>
      <c r="F66" s="213">
        <f>F25</f>
        <v>6.2114000000000003</v>
      </c>
      <c r="G66" s="357">
        <f>$D$20</f>
        <v>0.4</v>
      </c>
      <c r="H66" s="358">
        <f t="shared" ref="H66" si="54">G66*F66</f>
        <v>2.4845600000000001</v>
      </c>
      <c r="J66" s="213">
        <f>J25</f>
        <v>6.2114000000000003</v>
      </c>
      <c r="K66" s="357">
        <f>$D$20</f>
        <v>0.4</v>
      </c>
      <c r="L66" s="358">
        <f t="shared" ref="L66" si="55">K66*J66</f>
        <v>2.4845600000000001</v>
      </c>
      <c r="N66" s="216">
        <f t="shared" ref="N66" si="56">L66-H66</f>
        <v>0</v>
      </c>
      <c r="O66" s="217">
        <f>IF((H66)=0,"",(N66/H66))</f>
        <v>0</v>
      </c>
      <c r="Q66" s="213">
        <f>Q25</f>
        <v>7.5087999999999999</v>
      </c>
      <c r="R66" s="357">
        <f>$D$20</f>
        <v>0.4</v>
      </c>
      <c r="S66" s="358">
        <f t="shared" ref="S66" si="57">R66*Q66</f>
        <v>3.00352</v>
      </c>
      <c r="U66" s="216">
        <f>S66-L66</f>
        <v>0.51895999999999987</v>
      </c>
      <c r="V66" s="217">
        <f>IF((L66)=0,"",(U66/L66))</f>
        <v>0.20887400586019247</v>
      </c>
      <c r="X66" s="213">
        <f>X25</f>
        <v>7.6711999999999998</v>
      </c>
      <c r="Y66" s="357">
        <f>$D$20</f>
        <v>0.4</v>
      </c>
      <c r="Z66" s="358">
        <f t="shared" ref="Z66" si="58">Y66*X66</f>
        <v>3.0684800000000001</v>
      </c>
      <c r="AB66" s="213">
        <f>AB25</f>
        <v>7.9512</v>
      </c>
      <c r="AC66" s="357">
        <f>$D$20</f>
        <v>0.4</v>
      </c>
      <c r="AD66" s="358">
        <f t="shared" ref="AD66" si="59">AC66*AB66</f>
        <v>3.1804800000000002</v>
      </c>
      <c r="AF66" s="216">
        <f>AD66-Z66</f>
        <v>0.1120000000000001</v>
      </c>
      <c r="AG66" s="218">
        <f>IF((Z66)=0,"",(AF66/Z66))</f>
        <v>3.650015642924187E-2</v>
      </c>
      <c r="AI66" s="216">
        <f t="shared" si="50"/>
        <v>-6.6279999999999895E-2</v>
      </c>
      <c r="AJ66" s="218">
        <f t="shared" si="51"/>
        <v>-2.0839621692323135E-2</v>
      </c>
      <c r="AL66" s="213">
        <f>AL25</f>
        <v>8.2761999999999993</v>
      </c>
      <c r="AM66" s="357">
        <f>$D$20</f>
        <v>0.4</v>
      </c>
      <c r="AN66" s="358">
        <f t="shared" ref="AN66" si="60">AM66*AL66</f>
        <v>3.3104800000000001</v>
      </c>
      <c r="AP66" s="216">
        <f>AN66-AD66</f>
        <v>0.12999999999999989</v>
      </c>
      <c r="AQ66" s="218">
        <f>IF((AD66)=0,"",(AP66/AD66))</f>
        <v>4.0874333433947044E-2</v>
      </c>
      <c r="AS66" s="216">
        <f t="shared" si="52"/>
        <v>-4.3279999999999763E-2</v>
      </c>
      <c r="AT66" s="218">
        <f t="shared" si="53"/>
        <v>-1.3073632826659506E-2</v>
      </c>
      <c r="AX66" s="213">
        <v>8.1168999999999993</v>
      </c>
      <c r="AY66" s="357">
        <v>0.4</v>
      </c>
      <c r="AZ66" s="358">
        <v>3.2467600000000001</v>
      </c>
      <c r="BB66" s="213">
        <v>8.3843999999999994</v>
      </c>
      <c r="BC66" s="357">
        <v>0.4</v>
      </c>
      <c r="BD66" s="358">
        <v>3.3537599999999999</v>
      </c>
    </row>
    <row r="67" spans="1:56" s="219" customFormat="1" ht="13.5" thickBot="1">
      <c r="B67" s="220" t="s">
        <v>75</v>
      </c>
      <c r="C67" s="221"/>
      <c r="D67" s="222"/>
      <c r="E67" s="221"/>
      <c r="F67" s="223"/>
      <c r="G67" s="224"/>
      <c r="H67" s="359">
        <f>SUM(H65:H66)</f>
        <v>6.82456</v>
      </c>
      <c r="I67" s="226"/>
      <c r="J67" s="223"/>
      <c r="K67" s="335"/>
      <c r="L67" s="359">
        <f>SUM(L65:L66)</f>
        <v>6.82456</v>
      </c>
      <c r="M67" s="226"/>
      <c r="N67" s="227">
        <f>L67-H67</f>
        <v>0</v>
      </c>
      <c r="O67" s="228">
        <f>IF((H67)=0,"",(N67/H67))</f>
        <v>0</v>
      </c>
      <c r="Q67" s="223"/>
      <c r="R67" s="335"/>
      <c r="S67" s="359">
        <f>SUM(S65:S66)</f>
        <v>8.2604199999999999</v>
      </c>
      <c r="T67" s="226"/>
      <c r="U67" s="227">
        <f>S67-L67</f>
        <v>1.4358599999999999</v>
      </c>
      <c r="V67" s="228">
        <f>IF((L67)=0,"",(U67/L67))</f>
        <v>0.21039598157243836</v>
      </c>
      <c r="X67" s="223"/>
      <c r="Y67" s="335"/>
      <c r="Z67" s="359">
        <f>SUM(Z65:Z66)</f>
        <v>8.4422800000000002</v>
      </c>
      <c r="AA67" s="226"/>
      <c r="AB67" s="223"/>
      <c r="AC67" s="335"/>
      <c r="AD67" s="359">
        <f>SUM(AD65:AD66)</f>
        <v>8.74648</v>
      </c>
      <c r="AE67" s="226"/>
      <c r="AF67" s="227">
        <f>AD67-Z67</f>
        <v>0.3041999999999998</v>
      </c>
      <c r="AG67" s="229">
        <f>IF((Z67)=0,"",(AF67/Z67))</f>
        <v>3.6032920016867455E-2</v>
      </c>
      <c r="AI67" s="227">
        <f t="shared" si="50"/>
        <v>-0.18228000000000044</v>
      </c>
      <c r="AJ67" s="229">
        <f t="shared" si="51"/>
        <v>-2.0840383788678467E-2</v>
      </c>
      <c r="AL67" s="223"/>
      <c r="AM67" s="335"/>
      <c r="AN67" s="359">
        <f>SUM(AN65:AN66)</f>
        <v>9.1081800000000008</v>
      </c>
      <c r="AO67" s="226"/>
      <c r="AP67" s="227">
        <f>AN67-AD67</f>
        <v>0.3617000000000008</v>
      </c>
      <c r="AQ67" s="229">
        <f>IF((AD67)=0,"",(AP67/AD67))</f>
        <v>4.1353778891622776E-2</v>
      </c>
      <c r="AS67" s="227">
        <f t="shared" si="52"/>
        <v>-0.11277999999999899</v>
      </c>
      <c r="AT67" s="229">
        <f t="shared" si="53"/>
        <v>-1.2382276151766762E-2</v>
      </c>
      <c r="AX67" s="223"/>
      <c r="AY67" s="335"/>
      <c r="AZ67" s="359">
        <v>8.9287600000000005</v>
      </c>
      <c r="BA67" s="226"/>
      <c r="BB67" s="223"/>
      <c r="BC67" s="335"/>
      <c r="BD67" s="359">
        <v>9.2209599999999998</v>
      </c>
    </row>
    <row r="68" spans="1:56" s="219" customFormat="1" ht="13.5" thickTop="1">
      <c r="B68" s="220"/>
      <c r="C68" s="221"/>
      <c r="D68" s="222"/>
      <c r="E68" s="221"/>
      <c r="F68" s="223"/>
      <c r="G68" s="224"/>
      <c r="H68" s="342"/>
      <c r="I68" s="226"/>
      <c r="J68" s="223"/>
      <c r="K68" s="335"/>
      <c r="L68" s="342"/>
      <c r="M68" s="226"/>
      <c r="N68" s="343"/>
      <c r="O68" s="344"/>
      <c r="Q68" s="223"/>
      <c r="R68" s="335"/>
      <c r="S68" s="342"/>
      <c r="T68" s="226"/>
      <c r="U68" s="343"/>
      <c r="V68" s="344"/>
      <c r="X68" s="223"/>
      <c r="Y68" s="335"/>
      <c r="Z68" s="342"/>
      <c r="AA68" s="226"/>
      <c r="AB68" s="223"/>
      <c r="AC68" s="335"/>
      <c r="AD68" s="342"/>
      <c r="AE68" s="226"/>
      <c r="AF68" s="343"/>
      <c r="AG68" s="344"/>
      <c r="AI68" s="343"/>
      <c r="AJ68" s="344"/>
      <c r="AL68" s="223"/>
      <c r="AM68" s="335"/>
      <c r="AN68" s="342"/>
      <c r="AO68" s="226"/>
      <c r="AP68" s="343"/>
      <c r="AQ68" s="344"/>
      <c r="AS68" s="343"/>
      <c r="AT68" s="344"/>
      <c r="AX68" s="223"/>
      <c r="AY68" s="335"/>
      <c r="AZ68" s="342"/>
      <c r="BA68" s="226"/>
      <c r="BB68" s="223"/>
      <c r="BC68" s="335"/>
      <c r="BD68" s="342"/>
    </row>
    <row r="69" spans="1:56" ht="10.5" customHeight="1">
      <c r="K69" s="248"/>
      <c r="S69" s="254"/>
      <c r="AN69" s="254"/>
      <c r="BD69" s="254"/>
    </row>
    <row r="70" spans="1:56" ht="10.5" customHeight="1">
      <c r="A70" s="230" t="s">
        <v>76</v>
      </c>
    </row>
    <row r="71" spans="1:56" ht="10.5" customHeight="1"/>
    <row r="72" spans="1:56">
      <c r="A72" s="11" t="s">
        <v>77</v>
      </c>
    </row>
    <row r="73" spans="1:56">
      <c r="A73" s="11" t="s">
        <v>78</v>
      </c>
    </row>
    <row r="75" spans="1:56">
      <c r="A75" s="28" t="s">
        <v>79</v>
      </c>
    </row>
    <row r="76" spans="1:56">
      <c r="A76" s="28" t="s">
        <v>80</v>
      </c>
    </row>
    <row r="78" spans="1:56">
      <c r="A78" s="11" t="s">
        <v>81</v>
      </c>
    </row>
    <row r="79" spans="1:56">
      <c r="A79" s="11" t="s">
        <v>82</v>
      </c>
    </row>
    <row r="80" spans="1:56">
      <c r="A80" s="11" t="s">
        <v>83</v>
      </c>
    </row>
    <row r="81" spans="1:55">
      <c r="A81" s="11" t="s">
        <v>84</v>
      </c>
    </row>
    <row r="82" spans="1:55">
      <c r="A82" s="11" t="s">
        <v>85</v>
      </c>
    </row>
    <row r="84" spans="1:55">
      <c r="A84" s="231"/>
      <c r="B84" s="11" t="s">
        <v>86</v>
      </c>
    </row>
    <row r="91" spans="1:55" s="248" customFormat="1">
      <c r="B91" s="336" t="s">
        <v>87</v>
      </c>
      <c r="D91" s="337" t="str">
        <f>ROUND(F91,1)&amp;"/"&amp;ROUND(J91,1)</f>
        <v>5.5/5.5</v>
      </c>
      <c r="F91" s="366">
        <f>G33</f>
        <v>5.5039999999999907</v>
      </c>
      <c r="G91" s="366"/>
      <c r="H91" s="366"/>
      <c r="I91" s="366"/>
      <c r="J91" s="366">
        <f>K33</f>
        <v>5.5039999999999907</v>
      </c>
      <c r="K91" s="367"/>
      <c r="L91" s="367"/>
      <c r="M91" s="367"/>
      <c r="N91" s="367"/>
      <c r="O91" s="367"/>
      <c r="P91" s="367"/>
      <c r="Q91" s="366">
        <f>R33</f>
        <v>6.227050508611029</v>
      </c>
      <c r="R91" s="367"/>
      <c r="S91" s="367"/>
      <c r="T91" s="367"/>
      <c r="U91" s="367"/>
      <c r="V91" s="367"/>
      <c r="W91" s="367"/>
      <c r="X91" s="366">
        <f>Y33</f>
        <v>6.227050508611029</v>
      </c>
      <c r="Y91" s="367"/>
      <c r="Z91" s="367"/>
      <c r="AA91" s="367"/>
      <c r="AB91" s="366">
        <f>AC33</f>
        <v>4.5952000000000055</v>
      </c>
      <c r="AC91" s="367"/>
      <c r="AD91" s="367"/>
      <c r="AL91" s="338">
        <f>AM33</f>
        <v>4.5952000000000055</v>
      </c>
      <c r="AX91" s="366">
        <f>AY33</f>
        <v>6.227050508611029</v>
      </c>
      <c r="AY91" s="367"/>
      <c r="AZ91" s="367"/>
      <c r="BB91" s="338">
        <f>BC33</f>
        <v>6.227050508611029</v>
      </c>
    </row>
    <row r="92" spans="1:55">
      <c r="B92" s="28"/>
      <c r="L92" s="11"/>
      <c r="R92" s="11"/>
      <c r="Y92" s="11"/>
      <c r="AC92" s="11"/>
      <c r="AM92" s="11"/>
      <c r="AY92" s="11"/>
      <c r="BC92" s="11"/>
    </row>
    <row r="93" spans="1:55">
      <c r="D93" s="339"/>
      <c r="L93" s="11"/>
      <c r="R93" s="11"/>
      <c r="Y93" s="11"/>
      <c r="AC93" s="11"/>
      <c r="AM93" s="11"/>
      <c r="AY93" s="11"/>
      <c r="BC93" s="11"/>
    </row>
    <row r="94" spans="1:55">
      <c r="D94" s="240">
        <f>ROUND(F91,1)</f>
        <v>5.5</v>
      </c>
      <c r="L94" s="11"/>
      <c r="R94" s="11"/>
      <c r="Y94" s="11"/>
      <c r="AC94" s="11"/>
      <c r="AM94" s="11"/>
      <c r="AY94" s="11"/>
      <c r="BC94" s="11"/>
    </row>
    <row r="95" spans="1:55">
      <c r="D95" s="240">
        <f>ROUND(J91,1)</f>
        <v>5.5</v>
      </c>
      <c r="L95" s="11"/>
      <c r="R95" s="11"/>
      <c r="Y95" s="11"/>
      <c r="AC95" s="11"/>
      <c r="AM95" s="11"/>
      <c r="AY95" s="11"/>
      <c r="BC95" s="11"/>
    </row>
    <row r="96" spans="1:55">
      <c r="L96" s="11"/>
      <c r="R96" s="11"/>
      <c r="Y96" s="11"/>
      <c r="AB96" s="248"/>
      <c r="AC96" s="11"/>
      <c r="AM96" s="11"/>
      <c r="AX96" s="248"/>
      <c r="AY96" s="11"/>
      <c r="BC96" s="11"/>
    </row>
    <row r="97" spans="2:54">
      <c r="B97" s="11" t="s">
        <v>95</v>
      </c>
      <c r="D97" s="337" t="str">
        <f>ROUND(F97,1)&amp;"/"&amp;ROUND(J97,1)</f>
        <v>133.5/133.5</v>
      </c>
      <c r="F97" s="367">
        <f>G38</f>
        <v>133.50399999999999</v>
      </c>
      <c r="G97" s="367"/>
      <c r="H97" s="367"/>
      <c r="I97" s="367"/>
      <c r="J97" s="367">
        <f>K38</f>
        <v>133.50399999999999</v>
      </c>
      <c r="K97" s="367"/>
      <c r="L97" s="367"/>
      <c r="M97" s="367"/>
      <c r="N97" s="367"/>
      <c r="O97" s="367"/>
      <c r="P97" s="367"/>
      <c r="Q97" s="367">
        <f>R38</f>
        <v>134.22705050861103</v>
      </c>
      <c r="R97" s="367"/>
      <c r="S97" s="367"/>
      <c r="T97" s="367"/>
      <c r="U97" s="367"/>
      <c r="V97" s="367"/>
      <c r="W97" s="367"/>
      <c r="X97" s="367">
        <f>Y38</f>
        <v>134.22705050861103</v>
      </c>
      <c r="Y97" s="367"/>
      <c r="Z97" s="367"/>
      <c r="AA97" s="367"/>
      <c r="AB97" s="367">
        <f>AC38</f>
        <v>132.59520000000001</v>
      </c>
      <c r="AC97" s="367"/>
      <c r="AL97" s="248">
        <f>AM38</f>
        <v>132.59520000000001</v>
      </c>
      <c r="AX97" s="367">
        <f>AY38</f>
        <v>134.22705050861103</v>
      </c>
      <c r="AY97" s="367"/>
      <c r="BB97" s="248">
        <f>BC38</f>
        <v>134.22705050861103</v>
      </c>
    </row>
  </sheetData>
  <sheetProtection selectLockedCells="1"/>
  <mergeCells count="32">
    <mergeCell ref="B52:D52"/>
    <mergeCell ref="B53:D53"/>
    <mergeCell ref="B58:D58"/>
    <mergeCell ref="B59:D59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60 E46:E47 E54">
      <formula1>#REF!</formula1>
    </dataValidation>
    <dataValidation type="list" allowBlank="1" showInputMessage="1" showErrorMessage="1" prompt="Select Charge Unit - monthly, per kWh, per kW" sqref="D65:D66 D38:D48 D60 D54 D35:D36 D23:D26 D28:D33">
      <formula1>"Monthly, per kWh, per kW"</formula1>
    </dataValidation>
    <dataValidation type="list" allowBlank="1" showInputMessage="1" showErrorMessage="1" sqref="E65:E66 E48 E38:E45 E35:E36 E23:E26 E28:E33">
      <formula1>#REF!</formula1>
    </dataValidation>
  </dataValidations>
  <pageMargins left="0.15748031496062992" right="0.15748031496062992" top="0.39370078740157483" bottom="0.39370078740157483" header="0.31496062992125984" footer="0.31496062992125984"/>
  <pageSetup paperSize="5" scale="81" orientation="landscape" r:id="rId1"/>
  <headerFooter alignWithMargins="0"/>
  <colBreaks count="1" manualBreakCount="1">
    <brk id="22" min="19" max="6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0">
    <tabColor rgb="FFFFFF00"/>
    <pageSetUpPr fitToPage="1"/>
  </sheetPr>
  <dimension ref="A1:BD93"/>
  <sheetViews>
    <sheetView showGridLines="0" topLeftCell="A10" zoomScale="93" zoomScaleNormal="93" workbookViewId="0">
      <pane xSplit="5" ySplit="13" topLeftCell="X23" activePane="bottomRight" state="frozen"/>
      <selection activeCell="X33" sqref="X33"/>
      <selection pane="topRight" activeCell="X33" sqref="X33"/>
      <selection pane="bottomLeft" activeCell="X33" sqref="X33"/>
      <selection pane="bottomRight" activeCell="AL42" sqref="AL42"/>
    </sheetView>
  </sheetViews>
  <sheetFormatPr defaultColWidth="9.140625" defaultRowHeight="12.75" outlineLevelRow="1" outlineLevelCol="1"/>
  <cols>
    <col min="1" max="1" width="2.140625" style="11" customWidth="1"/>
    <col min="2" max="2" width="27" style="11" customWidth="1"/>
    <col min="3" max="3" width="1.28515625" style="11" customWidth="1"/>
    <col min="4" max="4" width="13" style="11" bestFit="1" customWidth="1"/>
    <col min="5" max="5" width="1.28515625" style="11" customWidth="1"/>
    <col min="6" max="6" width="10.7109375" style="11" hidden="1" customWidth="1"/>
    <col min="7" max="7" width="8.5703125" style="11" hidden="1" customWidth="1"/>
    <col min="8" max="8" width="9.7109375" style="11" hidden="1" customWidth="1"/>
    <col min="9" max="9" width="2.85546875" style="11" hidden="1" customWidth="1"/>
    <col min="10" max="10" width="10.7109375" style="11" hidden="1" customWidth="1"/>
    <col min="11" max="11" width="8.5703125" style="11" hidden="1" customWidth="1"/>
    <col min="12" max="12" width="9.7109375" style="11" hidden="1" customWidth="1"/>
    <col min="13" max="13" width="2.85546875" style="11" hidden="1" customWidth="1"/>
    <col min="14" max="14" width="9" style="11" hidden="1" customWidth="1"/>
    <col min="15" max="15" width="8.5703125" style="11" hidden="1" customWidth="1"/>
    <col min="16" max="16" width="3.85546875" style="11" hidden="1" customWidth="1"/>
    <col min="17" max="17" width="10.42578125" style="11" hidden="1" customWidth="1"/>
    <col min="18" max="18" width="8.5703125" style="11" hidden="1" customWidth="1"/>
    <col min="19" max="19" width="11.85546875" style="11" hidden="1" customWidth="1"/>
    <col min="20" max="20" width="2.85546875" style="11" hidden="1" customWidth="1"/>
    <col min="21" max="21" width="9" style="11" hidden="1" customWidth="1"/>
    <col min="22" max="22" width="10" style="11" hidden="1" customWidth="1"/>
    <col min="23" max="23" width="3.85546875" style="11" hidden="1" customWidth="1"/>
    <col min="24" max="24" width="9.140625" style="11" customWidth="1" outlineLevel="1"/>
    <col min="25" max="25" width="8.5703125" style="11" customWidth="1" outlineLevel="1"/>
    <col min="26" max="26" width="9.7109375" style="11" customWidth="1" outlineLevel="1"/>
    <col min="27" max="27" width="2.85546875" style="11" customWidth="1" outlineLevel="1"/>
    <col min="28" max="28" width="10.140625" style="11" customWidth="1"/>
    <col min="29" max="29" width="8.5703125" style="11" customWidth="1"/>
    <col min="30" max="30" width="11.42578125" style="11" bestFit="1" customWidth="1"/>
    <col min="31" max="31" width="2.85546875" style="11" customWidth="1"/>
    <col min="32" max="32" width="8" style="11" customWidth="1"/>
    <col min="33" max="33" width="8.5703125" style="11" customWidth="1"/>
    <col min="34" max="34" width="2.28515625" style="11" customWidth="1"/>
    <col min="35" max="35" width="9.5703125" style="11" customWidth="1"/>
    <col min="36" max="36" width="9" style="11" customWidth="1"/>
    <col min="37" max="37" width="2.28515625" style="11" customWidth="1"/>
    <col min="38" max="38" width="10.140625" style="11" customWidth="1"/>
    <col min="39" max="39" width="8.5703125" style="11" customWidth="1"/>
    <col min="40" max="40" width="8.140625" style="11" bestFit="1" customWidth="1"/>
    <col min="41" max="41" width="2.85546875" style="11" customWidth="1"/>
    <col min="42" max="42" width="7.7109375" style="11" customWidth="1"/>
    <col min="43" max="43" width="8.5703125" style="11" customWidth="1"/>
    <col min="44" max="44" width="2.28515625" style="11" customWidth="1"/>
    <col min="45" max="45" width="9.5703125" style="11" customWidth="1"/>
    <col min="46" max="46" width="9.28515625" style="11" customWidth="1"/>
    <col min="47" max="47" width="1.140625" style="11" customWidth="1"/>
    <col min="48" max="48" width="3.28515625" style="11" customWidth="1"/>
    <col min="49" max="49" width="2.85546875" style="11" customWidth="1"/>
    <col min="50" max="50" width="10.42578125" style="11" bestFit="1" customWidth="1"/>
    <col min="51" max="51" width="8.5703125" style="11" customWidth="1"/>
    <col min="52" max="52" width="11.42578125" style="11" bestFit="1" customWidth="1"/>
    <col min="53" max="53" width="2.28515625" style="11" customWidth="1"/>
    <col min="54" max="54" width="10.28515625" style="11" bestFit="1" customWidth="1"/>
    <col min="55" max="55" width="8.5703125" style="11" customWidth="1"/>
    <col min="56" max="56" width="8.140625" style="11" bestFit="1" customWidth="1"/>
    <col min="57" max="16384" width="9.140625" style="11"/>
  </cols>
  <sheetData>
    <row r="1" spans="1:56" s="5" customFormat="1" ht="15" customHeight="1">
      <c r="A1" s="1">
        <v>1</v>
      </c>
      <c r="B1" s="2" t="s">
        <v>0</v>
      </c>
      <c r="C1" s="3"/>
      <c r="D1" s="3" t="s">
        <v>103</v>
      </c>
      <c r="E1" s="4"/>
      <c r="F1" s="4"/>
      <c r="G1" s="4"/>
      <c r="H1" s="4"/>
      <c r="I1" s="4"/>
      <c r="J1" s="4"/>
      <c r="K1" s="4"/>
      <c r="P1"/>
      <c r="Q1" s="4"/>
      <c r="R1" s="4"/>
    </row>
    <row r="2" spans="1:56" s="5" customFormat="1" ht="15" customHeight="1">
      <c r="A2" s="6"/>
      <c r="B2" s="2" t="s">
        <v>1</v>
      </c>
      <c r="C2" s="3"/>
      <c r="D2" s="7"/>
      <c r="E2" s="6"/>
      <c r="F2" s="6"/>
      <c r="G2" s="6"/>
      <c r="H2" s="6"/>
      <c r="I2" s="6"/>
      <c r="J2" s="6"/>
      <c r="K2" s="6"/>
      <c r="P2"/>
      <c r="Q2" s="6"/>
      <c r="R2" s="6"/>
    </row>
    <row r="3" spans="1:56" s="5" customFormat="1" ht="15" customHeight="1">
      <c r="A3" s="6"/>
      <c r="B3" s="2" t="s">
        <v>2</v>
      </c>
      <c r="C3" s="3"/>
      <c r="D3" s="7"/>
      <c r="E3" s="6"/>
      <c r="F3" s="6"/>
      <c r="G3" s="6"/>
      <c r="H3" s="6"/>
      <c r="I3" s="6"/>
      <c r="J3" s="6"/>
      <c r="K3" s="6"/>
      <c r="P3"/>
    </row>
    <row r="4" spans="1:56" s="5" customFormat="1" ht="15" customHeight="1">
      <c r="A4" s="6"/>
      <c r="B4" s="2" t="s">
        <v>3</v>
      </c>
      <c r="C4" s="3"/>
      <c r="D4" s="7"/>
      <c r="E4" s="6"/>
      <c r="F4" s="6"/>
      <c r="G4" s="6"/>
      <c r="H4" s="6"/>
      <c r="I4" s="8"/>
      <c r="J4" s="8"/>
      <c r="K4" s="8"/>
      <c r="P4"/>
      <c r="Q4" s="8"/>
      <c r="R4" s="8"/>
    </row>
    <row r="5" spans="1:56" s="5" customFormat="1" ht="15" customHeight="1">
      <c r="B5" s="2" t="s">
        <v>4</v>
      </c>
      <c r="C5" s="3"/>
      <c r="D5" s="9"/>
      <c r="E5" s="10"/>
      <c r="P5"/>
    </row>
    <row r="6" spans="1:56" s="5" customFormat="1" ht="9" customHeight="1">
      <c r="B6" s="2"/>
      <c r="C6" s="3"/>
      <c r="D6" s="3"/>
      <c r="P6"/>
    </row>
    <row r="7" spans="1:56" s="5" customFormat="1">
      <c r="B7" s="2" t="s">
        <v>5</v>
      </c>
      <c r="C7" s="3"/>
      <c r="D7" s="9"/>
      <c r="P7"/>
    </row>
    <row r="8" spans="1:56" s="5" customFormat="1" ht="15" customHeight="1">
      <c r="C8" s="3"/>
      <c r="N8" s="11"/>
      <c r="O8"/>
      <c r="P8"/>
    </row>
    <row r="9" spans="1:56" ht="7.5" customHeight="1">
      <c r="L9"/>
      <c r="M9"/>
      <c r="N9"/>
      <c r="O9"/>
      <c r="P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18.75" customHeight="1"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/>
      <c r="Q10" s="13" t="str">
        <f>B15&amp;" (i of ii)"</f>
        <v>Residential (i of ii)</v>
      </c>
      <c r="AN10" s="13"/>
      <c r="BD10" s="13"/>
    </row>
    <row r="11" spans="1:56" ht="18.75" hidden="1" customHeight="1"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/>
      <c r="W11"/>
      <c r="AH11"/>
      <c r="AK11"/>
      <c r="AR11"/>
      <c r="AU11"/>
      <c r="BA11"/>
    </row>
    <row r="12" spans="1:56" ht="7.5" hidden="1" customHeight="1">
      <c r="L12"/>
      <c r="M12"/>
      <c r="N12"/>
      <c r="O12"/>
      <c r="P12"/>
      <c r="S12"/>
      <c r="T12"/>
      <c r="U12"/>
      <c r="V12"/>
      <c r="W12"/>
      <c r="Z12"/>
      <c r="AA12"/>
      <c r="AD12"/>
      <c r="AE12"/>
      <c r="AF12"/>
      <c r="AG12"/>
      <c r="AH12"/>
      <c r="AI12"/>
      <c r="AJ12"/>
      <c r="AK12"/>
      <c r="AN12"/>
      <c r="AO12"/>
      <c r="AP12"/>
      <c r="AQ12"/>
      <c r="AR12"/>
      <c r="AS12"/>
      <c r="AT12"/>
      <c r="AU12"/>
      <c r="AZ12"/>
      <c r="BA12"/>
      <c r="BD12"/>
    </row>
    <row r="13" spans="1:56" ht="7.5" customHeight="1">
      <c r="L13"/>
      <c r="M13"/>
      <c r="N13"/>
      <c r="O13"/>
      <c r="P13"/>
      <c r="S13"/>
      <c r="T13"/>
      <c r="U13"/>
      <c r="V13"/>
      <c r="W13"/>
      <c r="Z13"/>
      <c r="AA13"/>
      <c r="AD13"/>
      <c r="AE13"/>
      <c r="AF13"/>
      <c r="AG13"/>
      <c r="AH13"/>
      <c r="AI13"/>
      <c r="AJ13"/>
      <c r="AK13"/>
      <c r="AN13"/>
      <c r="AO13"/>
      <c r="AP13"/>
      <c r="AQ13"/>
      <c r="AR13"/>
      <c r="AS13"/>
      <c r="AT13"/>
      <c r="AU13"/>
      <c r="AZ13"/>
      <c r="BA13"/>
      <c r="BD13"/>
    </row>
    <row r="14" spans="1:56" ht="15.75" hidden="1">
      <c r="B14" s="14" t="s">
        <v>8</v>
      </c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56" ht="15.75">
      <c r="B15" s="17" t="s">
        <v>9</v>
      </c>
      <c r="C15" s="18"/>
      <c r="D15" s="19"/>
      <c r="E15" s="19"/>
      <c r="F15" s="20"/>
      <c r="G15" s="20"/>
      <c r="H15" s="20"/>
      <c r="I15" s="20"/>
      <c r="J15" s="21"/>
      <c r="K15" s="20"/>
      <c r="L15" s="20"/>
      <c r="M15" s="20"/>
      <c r="N15" s="20"/>
      <c r="O15" s="20"/>
      <c r="R15" s="20"/>
      <c r="S15" s="20"/>
      <c r="T15" s="20"/>
      <c r="U15" s="20"/>
      <c r="V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I15" s="20"/>
      <c r="AJ15" s="20"/>
      <c r="AL15" s="20"/>
      <c r="AM15" s="20"/>
      <c r="AN15" s="20"/>
      <c r="AO15" s="20"/>
      <c r="AP15" s="20"/>
      <c r="AQ15" s="20"/>
      <c r="AS15" s="20"/>
      <c r="AT15" s="20"/>
      <c r="AX15" s="20"/>
      <c r="AY15" s="20"/>
      <c r="AZ15" s="20"/>
      <c r="BB15" s="20"/>
      <c r="BC15" s="20"/>
      <c r="BD15" s="20"/>
    </row>
    <row r="16" spans="1:56" ht="15.75" hidden="1">
      <c r="B16" s="22" t="s">
        <v>10</v>
      </c>
      <c r="D16" s="23" t="s">
        <v>11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I16" s="20"/>
      <c r="AJ16" s="20"/>
      <c r="AL16" s="20"/>
      <c r="AM16" s="20"/>
      <c r="AN16" s="20"/>
      <c r="AO16" s="20"/>
      <c r="AP16" s="20"/>
      <c r="AQ16" s="20"/>
      <c r="AS16" s="20"/>
      <c r="AT16" s="20"/>
      <c r="AX16" s="20"/>
      <c r="AY16" s="20"/>
      <c r="AZ16" s="20"/>
      <c r="BB16" s="20"/>
      <c r="BC16" s="20"/>
      <c r="BD16" s="20"/>
    </row>
    <row r="17" spans="2:56" ht="6.95" customHeight="1">
      <c r="B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Q17" s="20"/>
      <c r="R17" s="20"/>
      <c r="S17" s="20"/>
      <c r="T17" s="20"/>
      <c r="U17" s="20"/>
      <c r="V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20"/>
      <c r="AJ17" s="20"/>
      <c r="AL17" s="20"/>
      <c r="AM17" s="20"/>
      <c r="AN17" s="20"/>
      <c r="AO17" s="20"/>
      <c r="AP17" s="20"/>
      <c r="AQ17" s="20"/>
      <c r="AS17" s="20"/>
      <c r="AT17" s="20"/>
      <c r="AX17" s="20"/>
      <c r="AY17" s="20"/>
      <c r="AZ17" s="20"/>
      <c r="BB17" s="20"/>
      <c r="BC17" s="20"/>
      <c r="BD17" s="20"/>
    </row>
    <row r="18" spans="2:56">
      <c r="D18" s="22" t="s">
        <v>12</v>
      </c>
      <c r="E18" s="25"/>
    </row>
    <row r="19" spans="2:56">
      <c r="B19" s="22" t="s">
        <v>13</v>
      </c>
      <c r="D19" s="26">
        <v>800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</row>
    <row r="20" spans="2:56">
      <c r="D20" s="27"/>
      <c r="E20" s="27"/>
      <c r="F20" s="369" t="s">
        <v>14</v>
      </c>
      <c r="G20" s="372"/>
      <c r="H20" s="370"/>
      <c r="J20" s="369" t="s">
        <v>15</v>
      </c>
      <c r="K20" s="372"/>
      <c r="L20" s="370"/>
      <c r="N20" s="369" t="s">
        <v>16</v>
      </c>
      <c r="O20" s="370"/>
      <c r="Q20" s="369" t="s">
        <v>17</v>
      </c>
      <c r="R20" s="372"/>
      <c r="S20" s="370"/>
      <c r="U20" s="369" t="s">
        <v>18</v>
      </c>
      <c r="V20" s="370"/>
      <c r="X20" s="369" t="s">
        <v>19</v>
      </c>
      <c r="Y20" s="372"/>
      <c r="Z20" s="370"/>
      <c r="AB20" s="369" t="s">
        <v>20</v>
      </c>
      <c r="AC20" s="372"/>
      <c r="AD20" s="370"/>
      <c r="AF20" s="369" t="s">
        <v>21</v>
      </c>
      <c r="AG20" s="370"/>
      <c r="AI20" s="369" t="s">
        <v>22</v>
      </c>
      <c r="AJ20" s="370"/>
      <c r="AL20" s="369" t="s">
        <v>23</v>
      </c>
      <c r="AM20" s="372"/>
      <c r="AN20" s="370"/>
      <c r="AP20" s="369" t="s">
        <v>24</v>
      </c>
      <c r="AQ20" s="370"/>
      <c r="AS20" s="369" t="s">
        <v>25</v>
      </c>
      <c r="AT20" s="370"/>
      <c r="AX20" s="369" t="s">
        <v>26</v>
      </c>
      <c r="AY20" s="372"/>
      <c r="AZ20" s="370"/>
      <c r="BB20" s="369" t="s">
        <v>27</v>
      </c>
      <c r="BC20" s="372"/>
      <c r="BD20" s="370"/>
    </row>
    <row r="21" spans="2:56" ht="13.15" customHeight="1">
      <c r="B21" s="28"/>
      <c r="D21" s="373" t="s">
        <v>28</v>
      </c>
      <c r="E21" s="29"/>
      <c r="F21" s="30" t="s">
        <v>29</v>
      </c>
      <c r="G21" s="30" t="s">
        <v>30</v>
      </c>
      <c r="H21" s="31" t="s">
        <v>31</v>
      </c>
      <c r="J21" s="30" t="s">
        <v>29</v>
      </c>
      <c r="K21" s="32" t="s">
        <v>30</v>
      </c>
      <c r="L21" s="31" t="s">
        <v>31</v>
      </c>
      <c r="N21" s="375" t="s">
        <v>32</v>
      </c>
      <c r="O21" s="377" t="s">
        <v>33</v>
      </c>
      <c r="Q21" s="30" t="s">
        <v>29</v>
      </c>
      <c r="R21" s="32" t="s">
        <v>30</v>
      </c>
      <c r="S21" s="31" t="s">
        <v>31</v>
      </c>
      <c r="U21" s="375" t="s">
        <v>32</v>
      </c>
      <c r="V21" s="377" t="s">
        <v>33</v>
      </c>
      <c r="X21" s="30" t="s">
        <v>29</v>
      </c>
      <c r="Y21" s="32" t="s">
        <v>30</v>
      </c>
      <c r="Z21" s="31" t="s">
        <v>31</v>
      </c>
      <c r="AB21" s="30" t="s">
        <v>29</v>
      </c>
      <c r="AC21" s="32" t="s">
        <v>30</v>
      </c>
      <c r="AD21" s="31" t="s">
        <v>31</v>
      </c>
      <c r="AF21" s="375" t="s">
        <v>32</v>
      </c>
      <c r="AG21" s="377" t="s">
        <v>33</v>
      </c>
      <c r="AI21" s="375" t="s">
        <v>32</v>
      </c>
      <c r="AJ21" s="377" t="s">
        <v>33</v>
      </c>
      <c r="AL21" s="30" t="s">
        <v>29</v>
      </c>
      <c r="AM21" s="32" t="s">
        <v>30</v>
      </c>
      <c r="AN21" s="31" t="s">
        <v>31</v>
      </c>
      <c r="AP21" s="375" t="s">
        <v>32</v>
      </c>
      <c r="AQ21" s="377" t="s">
        <v>33</v>
      </c>
      <c r="AS21" s="375" t="s">
        <v>32</v>
      </c>
      <c r="AT21" s="377" t="s">
        <v>33</v>
      </c>
      <c r="AX21" s="30" t="s">
        <v>29</v>
      </c>
      <c r="AY21" s="32" t="s">
        <v>30</v>
      </c>
      <c r="AZ21" s="31" t="s">
        <v>31</v>
      </c>
      <c r="BB21" s="30" t="s">
        <v>29</v>
      </c>
      <c r="BC21" s="32" t="s">
        <v>30</v>
      </c>
      <c r="BD21" s="31" t="s">
        <v>31</v>
      </c>
    </row>
    <row r="22" spans="2:56">
      <c r="B22" s="28"/>
      <c r="D22" s="374"/>
      <c r="E22" s="29"/>
      <c r="F22" s="33" t="s">
        <v>34</v>
      </c>
      <c r="G22" s="33"/>
      <c r="H22" s="34" t="s">
        <v>34</v>
      </c>
      <c r="J22" s="33" t="s">
        <v>34</v>
      </c>
      <c r="K22" s="34"/>
      <c r="L22" s="34" t="s">
        <v>34</v>
      </c>
      <c r="N22" s="376"/>
      <c r="O22" s="378"/>
      <c r="Q22" s="33" t="s">
        <v>34</v>
      </c>
      <c r="R22" s="34"/>
      <c r="S22" s="34" t="s">
        <v>34</v>
      </c>
      <c r="U22" s="376"/>
      <c r="V22" s="378"/>
      <c r="X22" s="33" t="s">
        <v>34</v>
      </c>
      <c r="Y22" s="34"/>
      <c r="Z22" s="34" t="s">
        <v>34</v>
      </c>
      <c r="AB22" s="33" t="s">
        <v>34</v>
      </c>
      <c r="AC22" s="34"/>
      <c r="AD22" s="34" t="s">
        <v>34</v>
      </c>
      <c r="AF22" s="376"/>
      <c r="AG22" s="378"/>
      <c r="AI22" s="376"/>
      <c r="AJ22" s="378"/>
      <c r="AL22" s="33" t="s">
        <v>34</v>
      </c>
      <c r="AM22" s="34"/>
      <c r="AN22" s="34" t="s">
        <v>34</v>
      </c>
      <c r="AP22" s="376"/>
      <c r="AQ22" s="378"/>
      <c r="AS22" s="376"/>
      <c r="AT22" s="378"/>
      <c r="AX22" s="33" t="s">
        <v>34</v>
      </c>
      <c r="AY22" s="34"/>
      <c r="AZ22" s="34" t="s">
        <v>34</v>
      </c>
      <c r="BB22" s="33" t="s">
        <v>34</v>
      </c>
      <c r="BC22" s="34"/>
      <c r="BD22" s="34" t="s">
        <v>34</v>
      </c>
    </row>
    <row r="23" spans="2:56" s="35" customFormat="1">
      <c r="B23" s="35" t="s">
        <v>35</v>
      </c>
      <c r="D23" s="36" t="s">
        <v>36</v>
      </c>
      <c r="E23" s="37"/>
      <c r="F23" s="38">
        <v>8.4700000000000006</v>
      </c>
      <c r="G23" s="39">
        <v>1</v>
      </c>
      <c r="H23" s="40">
        <f>G23*F23</f>
        <v>8.4700000000000006</v>
      </c>
      <c r="J23" s="38">
        <f>F23</f>
        <v>8.4700000000000006</v>
      </c>
      <c r="K23" s="41">
        <v>1</v>
      </c>
      <c r="L23" s="40">
        <f>K23*J23</f>
        <v>8.4700000000000006</v>
      </c>
      <c r="N23" s="42">
        <f>L23-H23</f>
        <v>0</v>
      </c>
      <c r="O23" s="43">
        <f>IF((H23)=0,"",(N23/H23))</f>
        <v>0</v>
      </c>
      <c r="Q23" s="38">
        <v>11.21</v>
      </c>
      <c r="R23" s="41">
        <v>1</v>
      </c>
      <c r="S23" s="40">
        <f>R23*Q23</f>
        <v>11.21</v>
      </c>
      <c r="U23" s="42">
        <f>S23-L23</f>
        <v>2.74</v>
      </c>
      <c r="V23" s="43">
        <f t="shared" ref="V23:V51" si="0">IF((L23)=0,"",(U23/L23))</f>
        <v>0.32349468713105078</v>
      </c>
      <c r="X23" s="44">
        <v>14.22</v>
      </c>
      <c r="Y23" s="41">
        <v>1</v>
      </c>
      <c r="Z23" s="40">
        <f>Y23*X23</f>
        <v>14.22</v>
      </c>
      <c r="AB23" s="44">
        <v>17.350000000000001</v>
      </c>
      <c r="AC23" s="41">
        <v>1</v>
      </c>
      <c r="AD23" s="40">
        <f>AC23*AB23</f>
        <v>17.350000000000001</v>
      </c>
      <c r="AF23" s="42">
        <f t="shared" ref="AF23:AF51" si="1">AD23-Z23</f>
        <v>3.1300000000000008</v>
      </c>
      <c r="AG23" s="45">
        <f t="shared" ref="AG23:AG51" si="2">IF((Z23)=0,"",(AF23/Z23))</f>
        <v>0.22011251758087205</v>
      </c>
      <c r="AI23" s="42">
        <f>AD23-AZ23</f>
        <v>-0.57999999999999829</v>
      </c>
      <c r="AJ23" s="45">
        <f>IF((AD23)=0,"",(AI23/AD23))</f>
        <v>-3.3429394812680015E-2</v>
      </c>
      <c r="AL23" s="44">
        <v>20.97</v>
      </c>
      <c r="AM23" s="41">
        <v>1</v>
      </c>
      <c r="AN23" s="40">
        <f>AM23*AL23</f>
        <v>20.97</v>
      </c>
      <c r="AP23" s="42">
        <f>AN23-AD23</f>
        <v>3.6199999999999974</v>
      </c>
      <c r="AQ23" s="45">
        <f t="shared" ref="AQ23:AQ51" si="3">IF((AD23)=0,"",(AP23/AD23))</f>
        <v>0.2086455331412102</v>
      </c>
      <c r="AS23" s="42">
        <f>AN23-BD23</f>
        <v>-0.58000000000000185</v>
      </c>
      <c r="AT23" s="45">
        <f>IF((AN23)=0,"",(AS23/AN23))</f>
        <v>-2.7658559847401138E-2</v>
      </c>
      <c r="AX23" s="44">
        <v>17.93</v>
      </c>
      <c r="AY23" s="41">
        <v>1</v>
      </c>
      <c r="AZ23" s="40">
        <v>17.93</v>
      </c>
      <c r="BB23" s="44">
        <v>21.55</v>
      </c>
      <c r="BC23" s="41">
        <v>1</v>
      </c>
      <c r="BD23" s="40">
        <v>21.55</v>
      </c>
    </row>
    <row r="24" spans="2:56" s="35" customFormat="1" hidden="1">
      <c r="B24" s="35" t="s">
        <v>37</v>
      </c>
      <c r="D24" s="36" t="s">
        <v>36</v>
      </c>
      <c r="E24" s="37"/>
      <c r="F24" s="38">
        <v>0.1</v>
      </c>
      <c r="G24" s="39">
        <v>1</v>
      </c>
      <c r="H24" s="40">
        <f t="shared" ref="H24:H28" si="4">G24*F24</f>
        <v>0.1</v>
      </c>
      <c r="J24" s="38">
        <v>0.1</v>
      </c>
      <c r="K24" s="41">
        <v>1</v>
      </c>
      <c r="L24" s="40">
        <f>K24*J24</f>
        <v>0.1</v>
      </c>
      <c r="N24" s="42">
        <f>L24-H24</f>
        <v>0</v>
      </c>
      <c r="O24" s="43">
        <f>IF((H24)=0,"",(N24/H24))</f>
        <v>0</v>
      </c>
      <c r="Q24" s="38">
        <v>0</v>
      </c>
      <c r="R24" s="41">
        <v>1</v>
      </c>
      <c r="S24" s="40">
        <f>R24*Q24</f>
        <v>0</v>
      </c>
      <c r="U24" s="42">
        <f t="shared" ref="U24:U51" si="5">S24-L24</f>
        <v>-0.1</v>
      </c>
      <c r="V24" s="43">
        <f t="shared" si="0"/>
        <v>-1</v>
      </c>
      <c r="X24" s="38">
        <v>0</v>
      </c>
      <c r="Y24" s="41">
        <v>1</v>
      </c>
      <c r="Z24" s="40">
        <f>Y24*X24</f>
        <v>0</v>
      </c>
      <c r="AB24" s="38">
        <v>0</v>
      </c>
      <c r="AC24" s="41">
        <v>1</v>
      </c>
      <c r="AD24" s="40">
        <f>AC24*AB24</f>
        <v>0</v>
      </c>
      <c r="AF24" s="42">
        <f t="shared" si="1"/>
        <v>0</v>
      </c>
      <c r="AG24" s="45" t="str">
        <f t="shared" si="2"/>
        <v/>
      </c>
      <c r="AI24" s="42">
        <f t="shared" ref="AI24:AI29" si="6">AD24-AZ24</f>
        <v>0</v>
      </c>
      <c r="AJ24" s="45" t="str">
        <f t="shared" ref="AJ24:AJ51" si="7">IF((AD24)=0,"",(AI24/AD24))</f>
        <v/>
      </c>
      <c r="AL24" s="38">
        <v>0</v>
      </c>
      <c r="AM24" s="41">
        <v>1</v>
      </c>
      <c r="AN24" s="40">
        <f>AM24*AL24</f>
        <v>0</v>
      </c>
      <c r="AP24" s="42">
        <f t="shared" ref="AP24:AP51" si="8">AN24-AD24</f>
        <v>0</v>
      </c>
      <c r="AQ24" s="45" t="str">
        <f t="shared" si="3"/>
        <v/>
      </c>
      <c r="AS24" s="42">
        <f t="shared" ref="AS24:AS29" si="9">AN24-BD24</f>
        <v>0</v>
      </c>
      <c r="AT24" s="45" t="str">
        <f t="shared" ref="AT24:AT51" si="10">IF((AN24)=0,"",(AS24/AN24))</f>
        <v/>
      </c>
      <c r="AX24" s="38">
        <v>0</v>
      </c>
      <c r="AY24" s="41">
        <v>1</v>
      </c>
      <c r="AZ24" s="40">
        <v>0</v>
      </c>
      <c r="BB24" s="38">
        <v>0</v>
      </c>
      <c r="BC24" s="41">
        <v>1</v>
      </c>
      <c r="BD24" s="40">
        <v>0</v>
      </c>
    </row>
    <row r="25" spans="2:56" s="35" customFormat="1" hidden="1">
      <c r="B25" s="35" t="s">
        <v>38</v>
      </c>
      <c r="D25" s="36" t="s">
        <v>36</v>
      </c>
      <c r="E25" s="37"/>
      <c r="F25" s="38">
        <v>0.56999999999999995</v>
      </c>
      <c r="G25" s="39">
        <v>1</v>
      </c>
      <c r="H25" s="40">
        <f t="shared" si="4"/>
        <v>0.56999999999999995</v>
      </c>
      <c r="J25" s="38">
        <v>0.56999999999999995</v>
      </c>
      <c r="K25" s="41">
        <v>1</v>
      </c>
      <c r="L25" s="40">
        <f t="shared" ref="L25:L28" si="11">K25*J25</f>
        <v>0.56999999999999995</v>
      </c>
      <c r="N25" s="42">
        <f t="shared" ref="N25:N29" si="12">L25-H25</f>
        <v>0</v>
      </c>
      <c r="O25" s="43">
        <f t="shared" ref="O25:O29" si="13">IF((H25)=0,"",(N25/H25))</f>
        <v>0</v>
      </c>
      <c r="Q25" s="38">
        <v>0</v>
      </c>
      <c r="R25" s="41">
        <v>1</v>
      </c>
      <c r="S25" s="40">
        <f t="shared" ref="S25:S28" si="14">R25*Q25</f>
        <v>0</v>
      </c>
      <c r="U25" s="42">
        <f t="shared" si="5"/>
        <v>-0.56999999999999995</v>
      </c>
      <c r="V25" s="43">
        <f t="shared" si="0"/>
        <v>-1</v>
      </c>
      <c r="X25" s="38">
        <v>0</v>
      </c>
      <c r="Y25" s="41">
        <v>1</v>
      </c>
      <c r="Z25" s="40">
        <f t="shared" ref="Z25:Z28" si="15">Y25*X25</f>
        <v>0</v>
      </c>
      <c r="AB25" s="38">
        <v>0</v>
      </c>
      <c r="AC25" s="41">
        <v>1</v>
      </c>
      <c r="AD25" s="40">
        <f t="shared" ref="AD25:AD28" si="16">AC25*AB25</f>
        <v>0</v>
      </c>
      <c r="AF25" s="42">
        <f t="shared" si="1"/>
        <v>0</v>
      </c>
      <c r="AG25" s="45" t="str">
        <f t="shared" si="2"/>
        <v/>
      </c>
      <c r="AI25" s="42">
        <f t="shared" si="6"/>
        <v>0</v>
      </c>
      <c r="AJ25" s="45" t="str">
        <f t="shared" si="7"/>
        <v/>
      </c>
      <c r="AL25" s="38">
        <v>0</v>
      </c>
      <c r="AM25" s="41">
        <v>1</v>
      </c>
      <c r="AN25" s="40">
        <f t="shared" ref="AN25:AN28" si="17">AM25*AL25</f>
        <v>0</v>
      </c>
      <c r="AP25" s="42">
        <f t="shared" si="8"/>
        <v>0</v>
      </c>
      <c r="AQ25" s="45" t="str">
        <f t="shared" si="3"/>
        <v/>
      </c>
      <c r="AS25" s="42">
        <f t="shared" si="9"/>
        <v>0</v>
      </c>
      <c r="AT25" s="45" t="str">
        <f t="shared" si="10"/>
        <v/>
      </c>
      <c r="AX25" s="38">
        <v>0</v>
      </c>
      <c r="AY25" s="41">
        <v>1</v>
      </c>
      <c r="AZ25" s="40">
        <v>0</v>
      </c>
      <c r="BB25" s="38">
        <v>0</v>
      </c>
      <c r="BC25" s="41">
        <v>1</v>
      </c>
      <c r="BD25" s="40">
        <v>0</v>
      </c>
    </row>
    <row r="26" spans="2:56" s="35" customFormat="1" hidden="1">
      <c r="B26" s="46"/>
      <c r="D26" s="36" t="s">
        <v>39</v>
      </c>
      <c r="E26" s="37"/>
      <c r="F26" s="38"/>
      <c r="G26" s="39">
        <f>G27</f>
        <v>800</v>
      </c>
      <c r="H26" s="40">
        <f t="shared" si="4"/>
        <v>0</v>
      </c>
      <c r="J26" s="38"/>
      <c r="K26" s="39">
        <f>K27</f>
        <v>800</v>
      </c>
      <c r="L26" s="40">
        <f t="shared" si="11"/>
        <v>0</v>
      </c>
      <c r="N26" s="42">
        <f t="shared" si="12"/>
        <v>0</v>
      </c>
      <c r="O26" s="43" t="str">
        <f t="shared" si="13"/>
        <v/>
      </c>
      <c r="Q26" s="38"/>
      <c r="R26" s="39">
        <f>R27</f>
        <v>800</v>
      </c>
      <c r="S26" s="40">
        <f t="shared" si="14"/>
        <v>0</v>
      </c>
      <c r="U26" s="42">
        <f>S26-L26</f>
        <v>0</v>
      </c>
      <c r="V26" s="43" t="str">
        <f t="shared" si="0"/>
        <v/>
      </c>
      <c r="X26" s="38"/>
      <c r="Y26" s="39">
        <f>Y27</f>
        <v>800</v>
      </c>
      <c r="Z26" s="40">
        <f t="shared" si="15"/>
        <v>0</v>
      </c>
      <c r="AB26" s="38"/>
      <c r="AC26" s="39">
        <f>AC27</f>
        <v>800</v>
      </c>
      <c r="AD26" s="40">
        <f t="shared" si="16"/>
        <v>0</v>
      </c>
      <c r="AF26" s="42">
        <f t="shared" si="1"/>
        <v>0</v>
      </c>
      <c r="AG26" s="45" t="str">
        <f t="shared" si="2"/>
        <v/>
      </c>
      <c r="AI26" s="42">
        <f t="shared" si="6"/>
        <v>0</v>
      </c>
      <c r="AJ26" s="45" t="str">
        <f t="shared" si="7"/>
        <v/>
      </c>
      <c r="AL26" s="38"/>
      <c r="AM26" s="39">
        <f>AM27</f>
        <v>800</v>
      </c>
      <c r="AN26" s="40">
        <f t="shared" si="17"/>
        <v>0</v>
      </c>
      <c r="AP26" s="42">
        <f t="shared" si="8"/>
        <v>0</v>
      </c>
      <c r="AQ26" s="45" t="str">
        <f t="shared" si="3"/>
        <v/>
      </c>
      <c r="AS26" s="42">
        <f t="shared" si="9"/>
        <v>0</v>
      </c>
      <c r="AT26" s="45" t="str">
        <f t="shared" si="10"/>
        <v/>
      </c>
      <c r="AX26" s="38"/>
      <c r="AY26" s="39">
        <v>800</v>
      </c>
      <c r="AZ26" s="40">
        <v>0</v>
      </c>
      <c r="BB26" s="38"/>
      <c r="BC26" s="39">
        <v>800</v>
      </c>
      <c r="BD26" s="40">
        <v>0</v>
      </c>
    </row>
    <row r="27" spans="2:56" s="35" customFormat="1">
      <c r="B27" s="35" t="s">
        <v>40</v>
      </c>
      <c r="D27" s="36" t="s">
        <v>39</v>
      </c>
      <c r="E27" s="37"/>
      <c r="F27" s="38">
        <v>1.2E-2</v>
      </c>
      <c r="G27" s="39">
        <f>$D$19</f>
        <v>800</v>
      </c>
      <c r="H27" s="40">
        <f t="shared" si="4"/>
        <v>9.6</v>
      </c>
      <c r="J27" s="38">
        <f>F27</f>
        <v>1.2E-2</v>
      </c>
      <c r="K27" s="39">
        <f>$G27</f>
        <v>800</v>
      </c>
      <c r="L27" s="40">
        <f t="shared" si="11"/>
        <v>9.6</v>
      </c>
      <c r="N27" s="42">
        <f t="shared" si="12"/>
        <v>0</v>
      </c>
      <c r="O27" s="43">
        <f t="shared" si="13"/>
        <v>0</v>
      </c>
      <c r="Q27" s="38">
        <v>1.4200000000000001E-2</v>
      </c>
      <c r="R27" s="39">
        <f>$G27</f>
        <v>800</v>
      </c>
      <c r="S27" s="40">
        <f t="shared" si="14"/>
        <v>11.360000000000001</v>
      </c>
      <c r="U27" s="42">
        <f t="shared" si="5"/>
        <v>1.7600000000000016</v>
      </c>
      <c r="V27" s="43">
        <f t="shared" si="0"/>
        <v>0.18333333333333351</v>
      </c>
      <c r="X27" s="38">
        <v>1.09E-2</v>
      </c>
      <c r="Y27" s="39">
        <f>$G27</f>
        <v>800</v>
      </c>
      <c r="Z27" s="40">
        <f t="shared" si="15"/>
        <v>8.7200000000000006</v>
      </c>
      <c r="AB27" s="38">
        <v>7.7999999999999996E-3</v>
      </c>
      <c r="AC27" s="39">
        <f>$G27</f>
        <v>800</v>
      </c>
      <c r="AD27" s="40">
        <f t="shared" si="16"/>
        <v>6.2399999999999993</v>
      </c>
      <c r="AF27" s="42">
        <f t="shared" si="1"/>
        <v>-2.4800000000000013</v>
      </c>
      <c r="AG27" s="45">
        <f t="shared" si="2"/>
        <v>-0.28440366972477077</v>
      </c>
      <c r="AI27" s="42">
        <f t="shared" si="6"/>
        <v>0</v>
      </c>
      <c r="AJ27" s="45">
        <f t="shared" si="7"/>
        <v>0</v>
      </c>
      <c r="AL27" s="38">
        <v>4.1000000000000003E-3</v>
      </c>
      <c r="AM27" s="39">
        <f>$G27</f>
        <v>800</v>
      </c>
      <c r="AN27" s="40">
        <f t="shared" si="17"/>
        <v>3.2800000000000002</v>
      </c>
      <c r="AP27" s="42">
        <f t="shared" si="8"/>
        <v>-2.9599999999999991</v>
      </c>
      <c r="AQ27" s="45">
        <f t="shared" si="3"/>
        <v>-0.47435897435897428</v>
      </c>
      <c r="AS27" s="42">
        <f t="shared" si="9"/>
        <v>0</v>
      </c>
      <c r="AT27" s="45">
        <f t="shared" si="10"/>
        <v>0</v>
      </c>
      <c r="AV27" s="47"/>
      <c r="AX27" s="38">
        <v>7.7999999999999996E-3</v>
      </c>
      <c r="AY27" s="39">
        <v>800</v>
      </c>
      <c r="AZ27" s="40">
        <v>6.2399999999999993</v>
      </c>
      <c r="BB27" s="38">
        <v>4.1000000000000003E-3</v>
      </c>
      <c r="BC27" s="39">
        <v>800</v>
      </c>
      <c r="BD27" s="40">
        <v>3.2800000000000002</v>
      </c>
    </row>
    <row r="28" spans="2:56" s="35" customFormat="1" hidden="1">
      <c r="B28" s="46" t="s">
        <v>41</v>
      </c>
      <c r="D28" s="36" t="s">
        <v>36</v>
      </c>
      <c r="E28" s="37"/>
      <c r="F28" s="38"/>
      <c r="G28" s="39">
        <v>1</v>
      </c>
      <c r="H28" s="40">
        <f t="shared" si="4"/>
        <v>0</v>
      </c>
      <c r="J28" s="38"/>
      <c r="K28" s="39">
        <v>1</v>
      </c>
      <c r="L28" s="40">
        <f t="shared" si="11"/>
        <v>0</v>
      </c>
      <c r="N28" s="42">
        <f t="shared" si="12"/>
        <v>0</v>
      </c>
      <c r="O28" s="43" t="str">
        <f t="shared" si="13"/>
        <v/>
      </c>
      <c r="Q28" s="38">
        <v>0.6</v>
      </c>
      <c r="R28" s="39">
        <f>$G28</f>
        <v>1</v>
      </c>
      <c r="S28" s="40">
        <f t="shared" si="14"/>
        <v>0.6</v>
      </c>
      <c r="U28" s="42">
        <f t="shared" si="5"/>
        <v>0.6</v>
      </c>
      <c r="V28" s="43" t="str">
        <f>IF((L28)=0,"",(U28/L28))</f>
        <v/>
      </c>
      <c r="X28" s="38">
        <v>0</v>
      </c>
      <c r="Y28" s="39">
        <f>$G28</f>
        <v>1</v>
      </c>
      <c r="Z28" s="40">
        <f t="shared" si="15"/>
        <v>0</v>
      </c>
      <c r="AB28" s="38">
        <v>0</v>
      </c>
      <c r="AC28" s="39">
        <f>$G28</f>
        <v>1</v>
      </c>
      <c r="AD28" s="40">
        <f t="shared" si="16"/>
        <v>0</v>
      </c>
      <c r="AF28" s="42">
        <f t="shared" si="1"/>
        <v>0</v>
      </c>
      <c r="AG28" s="45" t="str">
        <f t="shared" si="2"/>
        <v/>
      </c>
      <c r="AI28" s="42">
        <f t="shared" si="6"/>
        <v>0</v>
      </c>
      <c r="AJ28" s="45" t="str">
        <f t="shared" si="7"/>
        <v/>
      </c>
      <c r="AL28" s="38">
        <v>0</v>
      </c>
      <c r="AM28" s="39">
        <f>$G28</f>
        <v>1</v>
      </c>
      <c r="AN28" s="40">
        <f t="shared" si="17"/>
        <v>0</v>
      </c>
      <c r="AP28" s="42">
        <f t="shared" si="8"/>
        <v>0</v>
      </c>
      <c r="AQ28" s="45" t="str">
        <f t="shared" si="3"/>
        <v/>
      </c>
      <c r="AS28" s="42">
        <f t="shared" si="9"/>
        <v>0</v>
      </c>
      <c r="AT28" s="45" t="str">
        <f t="shared" si="10"/>
        <v/>
      </c>
      <c r="AX28" s="38">
        <v>0</v>
      </c>
      <c r="AY28" s="39">
        <v>1</v>
      </c>
      <c r="AZ28" s="40">
        <v>0</v>
      </c>
      <c r="BB28" s="38">
        <v>0</v>
      </c>
      <c r="BC28" s="39">
        <v>1</v>
      </c>
      <c r="BD28" s="40">
        <v>0</v>
      </c>
    </row>
    <row r="29" spans="2:56" s="15" customFormat="1">
      <c r="B29" s="48" t="s">
        <v>42</v>
      </c>
      <c r="C29" s="49"/>
      <c r="D29" s="50"/>
      <c r="E29" s="49"/>
      <c r="F29" s="51"/>
      <c r="G29" s="52"/>
      <c r="H29" s="53">
        <f>SUM(H23:H28)</f>
        <v>18.740000000000002</v>
      </c>
      <c r="I29" s="54"/>
      <c r="J29" s="55"/>
      <c r="K29" s="56"/>
      <c r="L29" s="53">
        <f>SUM(L23:L28)</f>
        <v>18.740000000000002</v>
      </c>
      <c r="M29" s="54"/>
      <c r="N29" s="57">
        <f t="shared" si="12"/>
        <v>0</v>
      </c>
      <c r="O29" s="58">
        <f t="shared" si="13"/>
        <v>0</v>
      </c>
      <c r="Q29" s="55"/>
      <c r="R29" s="56"/>
      <c r="S29" s="53">
        <f>SUM(S23:S28)</f>
        <v>23.17</v>
      </c>
      <c r="T29" s="54"/>
      <c r="U29" s="57">
        <f t="shared" si="5"/>
        <v>4.43</v>
      </c>
      <c r="V29" s="58">
        <f t="shared" si="0"/>
        <v>0.23639274279615791</v>
      </c>
      <c r="X29" s="55"/>
      <c r="Y29" s="56"/>
      <c r="Z29" s="53">
        <f>SUM(Z23:Z28)</f>
        <v>22.94</v>
      </c>
      <c r="AA29" s="54"/>
      <c r="AB29" s="55"/>
      <c r="AC29" s="56"/>
      <c r="AD29" s="53">
        <f>SUM(AD23:AD28)</f>
        <v>23.59</v>
      </c>
      <c r="AE29" s="54"/>
      <c r="AF29" s="57">
        <f t="shared" si="1"/>
        <v>0.64999999999999858</v>
      </c>
      <c r="AG29" s="59">
        <f t="shared" si="2"/>
        <v>2.8334786399302463E-2</v>
      </c>
      <c r="AI29" s="57">
        <f t="shared" si="6"/>
        <v>-0.57999999999999829</v>
      </c>
      <c r="AJ29" s="59">
        <f t="shared" si="7"/>
        <v>-2.4586689275116504E-2</v>
      </c>
      <c r="AL29" s="55"/>
      <c r="AM29" s="56"/>
      <c r="AN29" s="53">
        <f>SUM(AN23:AN28)</f>
        <v>24.25</v>
      </c>
      <c r="AO29" s="54"/>
      <c r="AP29" s="57">
        <f t="shared" si="8"/>
        <v>0.66000000000000014</v>
      </c>
      <c r="AQ29" s="59">
        <f t="shared" si="3"/>
        <v>2.7977956761339556E-2</v>
      </c>
      <c r="AS29" s="57">
        <f t="shared" si="9"/>
        <v>-0.58000000000000185</v>
      </c>
      <c r="AT29" s="59">
        <f t="shared" si="10"/>
        <v>-2.3917525773195954E-2</v>
      </c>
      <c r="AX29" s="55"/>
      <c r="AY29" s="56"/>
      <c r="AZ29" s="53">
        <v>24.169999999999998</v>
      </c>
      <c r="BB29" s="55"/>
      <c r="BC29" s="56"/>
      <c r="BD29" s="53">
        <v>24.830000000000002</v>
      </c>
    </row>
    <row r="30" spans="2:56" s="35" customFormat="1" ht="25.5">
      <c r="B30" s="60" t="s">
        <v>43</v>
      </c>
      <c r="D30" s="36" t="s">
        <v>39</v>
      </c>
      <c r="E30" s="37"/>
      <c r="F30" s="38">
        <v>4.0000000000000002E-4</v>
      </c>
      <c r="G30" s="39">
        <f>$D$19</f>
        <v>800</v>
      </c>
      <c r="H30" s="40">
        <f>G30*F30</f>
        <v>0.32</v>
      </c>
      <c r="J30" s="38">
        <v>4.0000000000000002E-4</v>
      </c>
      <c r="K30" s="39">
        <f>$G30</f>
        <v>800</v>
      </c>
      <c r="L30" s="40">
        <f>K30*J30</f>
        <v>0.32</v>
      </c>
      <c r="N30" s="42">
        <f>L30-H30</f>
        <v>0</v>
      </c>
      <c r="O30" s="43">
        <f>IF((H30)=0,"",(N30/H30))</f>
        <v>0</v>
      </c>
      <c r="Q30" s="38">
        <v>0</v>
      </c>
      <c r="R30" s="39">
        <f>$G30</f>
        <v>800</v>
      </c>
      <c r="S30" s="40">
        <f>R30*Q30</f>
        <v>0</v>
      </c>
      <c r="U30" s="42">
        <f t="shared" si="5"/>
        <v>-0.32</v>
      </c>
      <c r="V30" s="43">
        <f>IF((L30)=0,"",(U30/L30))</f>
        <v>-1</v>
      </c>
      <c r="X30" s="38">
        <v>0</v>
      </c>
      <c r="Y30" s="39">
        <f>$G30</f>
        <v>800</v>
      </c>
      <c r="Z30" s="40">
        <f>Y30*X30</f>
        <v>0</v>
      </c>
      <c r="AB30" s="38">
        <v>-1.8E-3</v>
      </c>
      <c r="AC30" s="39">
        <f>$G30</f>
        <v>800</v>
      </c>
      <c r="AD30" s="40">
        <f>AC30*AB30</f>
        <v>-1.44</v>
      </c>
      <c r="AF30" s="42">
        <f t="shared" si="1"/>
        <v>-1.44</v>
      </c>
      <c r="AG30" s="45" t="str">
        <f t="shared" si="2"/>
        <v/>
      </c>
      <c r="AI30" s="42">
        <f>AD30-AZ30</f>
        <v>-1.44</v>
      </c>
      <c r="AJ30" s="45">
        <f t="shared" si="7"/>
        <v>1</v>
      </c>
      <c r="AL30" s="38">
        <v>0</v>
      </c>
      <c r="AM30" s="39">
        <f>$G30</f>
        <v>800</v>
      </c>
      <c r="AN30" s="40">
        <f>AM30*AL30</f>
        <v>0</v>
      </c>
      <c r="AP30" s="42">
        <f t="shared" si="8"/>
        <v>1.44</v>
      </c>
      <c r="AQ30" s="45">
        <f t="shared" si="3"/>
        <v>-1</v>
      </c>
      <c r="AS30" s="42">
        <f>AN30-BD30</f>
        <v>0</v>
      </c>
      <c r="AT30" s="45" t="str">
        <f t="shared" si="10"/>
        <v/>
      </c>
      <c r="AX30" s="38">
        <v>0</v>
      </c>
      <c r="AY30" s="39">
        <v>800</v>
      </c>
      <c r="AZ30" s="40">
        <v>0</v>
      </c>
      <c r="BB30" s="38">
        <v>0</v>
      </c>
      <c r="BC30" s="39">
        <v>800</v>
      </c>
      <c r="BD30" s="40">
        <v>0</v>
      </c>
    </row>
    <row r="31" spans="2:56" s="35" customFormat="1" ht="38.25">
      <c r="B31" s="60" t="s">
        <v>44</v>
      </c>
      <c r="D31" s="36"/>
      <c r="E31" s="37"/>
      <c r="F31" s="38"/>
      <c r="G31" s="39"/>
      <c r="H31" s="40"/>
      <c r="J31" s="38"/>
      <c r="K31" s="39"/>
      <c r="L31" s="40"/>
      <c r="N31" s="42"/>
      <c r="O31" s="43"/>
      <c r="Q31" s="38"/>
      <c r="R31" s="39"/>
      <c r="S31" s="40"/>
      <c r="U31" s="42"/>
      <c r="V31" s="43"/>
      <c r="X31" s="38">
        <v>0</v>
      </c>
      <c r="Y31" s="39">
        <f>$G30</f>
        <v>800</v>
      </c>
      <c r="Z31" s="40">
        <f>Y31*X31</f>
        <v>0</v>
      </c>
      <c r="AB31" s="38">
        <v>-1.8E-3</v>
      </c>
      <c r="AC31" s="39">
        <f>$G30</f>
        <v>800</v>
      </c>
      <c r="AD31" s="40">
        <f>AC31*AB31</f>
        <v>-1.44</v>
      </c>
      <c r="AF31" s="42">
        <f t="shared" si="1"/>
        <v>-1.44</v>
      </c>
      <c r="AG31" s="45" t="str">
        <f t="shared" si="2"/>
        <v/>
      </c>
      <c r="AI31" s="42">
        <f>AD31-AZ31</f>
        <v>-1.44</v>
      </c>
      <c r="AJ31" s="45">
        <f t="shared" si="7"/>
        <v>1</v>
      </c>
      <c r="AL31" s="38">
        <v>0</v>
      </c>
      <c r="AM31" s="39">
        <f>$G30</f>
        <v>800</v>
      </c>
      <c r="AN31" s="40">
        <f>AM31*AL31</f>
        <v>0</v>
      </c>
      <c r="AP31" s="42">
        <f t="shared" si="8"/>
        <v>1.44</v>
      </c>
      <c r="AQ31" s="45">
        <f t="shared" si="3"/>
        <v>-1</v>
      </c>
      <c r="AS31" s="42">
        <f>AN31-BD31</f>
        <v>0</v>
      </c>
      <c r="AT31" s="45" t="str">
        <f t="shared" si="10"/>
        <v/>
      </c>
      <c r="AX31" s="38">
        <v>0</v>
      </c>
      <c r="AY31" s="39">
        <v>800</v>
      </c>
      <c r="AZ31" s="40">
        <v>0</v>
      </c>
      <c r="BB31" s="38">
        <v>0</v>
      </c>
      <c r="BC31" s="39">
        <v>800</v>
      </c>
      <c r="BD31" s="40">
        <v>0</v>
      </c>
    </row>
    <row r="32" spans="2:56" s="35" customFormat="1" ht="25.5">
      <c r="B32" s="60" t="s">
        <v>45</v>
      </c>
      <c r="D32" s="36" t="s">
        <v>39</v>
      </c>
      <c r="E32" s="37"/>
      <c r="F32" s="38"/>
      <c r="G32" s="39">
        <f>$D$19</f>
        <v>800</v>
      </c>
      <c r="H32" s="40">
        <f t="shared" ref="H32:H34" si="18">G32*F32</f>
        <v>0</v>
      </c>
      <c r="I32" s="61"/>
      <c r="J32" s="38">
        <v>0</v>
      </c>
      <c r="K32" s="39">
        <f>$G32</f>
        <v>800</v>
      </c>
      <c r="L32" s="40">
        <f t="shared" ref="L32:L36" si="19">K32*J32</f>
        <v>0</v>
      </c>
      <c r="M32" s="62"/>
      <c r="N32" s="42">
        <f t="shared" ref="N32:N36" si="20">L32-H32</f>
        <v>0</v>
      </c>
      <c r="O32" s="43" t="str">
        <f t="shared" ref="O32:O36" si="21">IF((H32)=0,"",(N32/H32))</f>
        <v/>
      </c>
      <c r="Q32" s="38">
        <v>6.2668691405646561E-4</v>
      </c>
      <c r="R32" s="39">
        <f>$G32</f>
        <v>800</v>
      </c>
      <c r="S32" s="40">
        <f t="shared" ref="S32:S34" si="22">R32*Q32</f>
        <v>0.50134953124517245</v>
      </c>
      <c r="T32" s="62"/>
      <c r="U32" s="42">
        <f t="shared" si="5"/>
        <v>0.50134953124517245</v>
      </c>
      <c r="V32" s="43" t="str">
        <f>IF((L32)=0,"",(U32/L32))</f>
        <v/>
      </c>
      <c r="X32" s="38">
        <f>Q32</f>
        <v>6.2668691405646561E-4</v>
      </c>
      <c r="Y32" s="39">
        <f>$G32</f>
        <v>800</v>
      </c>
      <c r="Z32" s="40">
        <f t="shared" ref="Z32:Z34" si="23">Y32*X32</f>
        <v>0.50134953124517245</v>
      </c>
      <c r="AA32" s="62"/>
      <c r="AB32" s="38">
        <f>X32</f>
        <v>6.2668691405646561E-4</v>
      </c>
      <c r="AC32" s="39">
        <f>$G32</f>
        <v>800</v>
      </c>
      <c r="AD32" s="40">
        <f t="shared" ref="AD32:AD34" si="24">AC32*AB32</f>
        <v>0.50134953124517245</v>
      </c>
      <c r="AE32" s="62"/>
      <c r="AF32" s="42">
        <f t="shared" si="1"/>
        <v>0</v>
      </c>
      <c r="AG32" s="45">
        <f t="shared" si="2"/>
        <v>0</v>
      </c>
      <c r="AI32" s="42">
        <f>AD32-AZ32</f>
        <v>0</v>
      </c>
      <c r="AJ32" s="45">
        <f t="shared" si="7"/>
        <v>0</v>
      </c>
      <c r="AL32" s="38">
        <f>AB32</f>
        <v>6.2668691405646561E-4</v>
      </c>
      <c r="AM32" s="39">
        <f>$G32</f>
        <v>800</v>
      </c>
      <c r="AN32" s="40">
        <f t="shared" ref="AN32:AN34" si="25">AM32*AL32</f>
        <v>0.50134953124517245</v>
      </c>
      <c r="AO32" s="62"/>
      <c r="AP32" s="42">
        <f t="shared" si="8"/>
        <v>0</v>
      </c>
      <c r="AQ32" s="45">
        <f t="shared" si="3"/>
        <v>0</v>
      </c>
      <c r="AS32" s="42">
        <f>AN32-BD32</f>
        <v>0</v>
      </c>
      <c r="AT32" s="45">
        <f t="shared" si="10"/>
        <v>0</v>
      </c>
      <c r="AX32" s="38">
        <v>6.2668691405646561E-4</v>
      </c>
      <c r="AY32" s="39">
        <v>800</v>
      </c>
      <c r="AZ32" s="40">
        <v>0.50134953124517245</v>
      </c>
      <c r="BB32" s="38">
        <v>6.2668691405646561E-4</v>
      </c>
      <c r="BC32" s="39">
        <v>800</v>
      </c>
      <c r="BD32" s="40">
        <v>0.50134953124517245</v>
      </c>
    </row>
    <row r="33" spans="2:56" s="35" customFormat="1" ht="38.25">
      <c r="B33" s="60" t="s">
        <v>46</v>
      </c>
      <c r="D33" s="36" t="s">
        <v>39</v>
      </c>
      <c r="E33" s="37"/>
      <c r="F33" s="38"/>
      <c r="G33" s="39">
        <f>$D$19</f>
        <v>800</v>
      </c>
      <c r="H33" s="40">
        <f t="shared" si="18"/>
        <v>0</v>
      </c>
      <c r="I33" s="61"/>
      <c r="J33" s="38">
        <v>0</v>
      </c>
      <c r="K33" s="39">
        <f>$G33</f>
        <v>800</v>
      </c>
      <c r="L33" s="40">
        <f t="shared" si="19"/>
        <v>0</v>
      </c>
      <c r="M33" s="62"/>
      <c r="N33" s="42">
        <f t="shared" si="20"/>
        <v>0</v>
      </c>
      <c r="O33" s="43" t="str">
        <f t="shared" si="21"/>
        <v/>
      </c>
      <c r="Q33" s="38">
        <v>1.3438667907529872E-3</v>
      </c>
      <c r="R33" s="39">
        <f>$G33</f>
        <v>800</v>
      </c>
      <c r="S33" s="40">
        <f t="shared" si="22"/>
        <v>1.0750934326023898</v>
      </c>
      <c r="T33" s="62"/>
      <c r="U33" s="42">
        <f t="shared" si="5"/>
        <v>1.0750934326023898</v>
      </c>
      <c r="V33" s="43" t="str">
        <f t="shared" ref="V33" si="26">IF((L33)=0,"",(U33/L33))</f>
        <v/>
      </c>
      <c r="X33" s="38">
        <f>Q33</f>
        <v>1.3438667907529872E-3</v>
      </c>
      <c r="Y33" s="39">
        <f>$G33</f>
        <v>800</v>
      </c>
      <c r="Z33" s="40">
        <f t="shared" si="23"/>
        <v>1.0750934326023898</v>
      </c>
      <c r="AA33" s="62"/>
      <c r="AB33" s="38">
        <f>X33</f>
        <v>1.3438667907529872E-3</v>
      </c>
      <c r="AC33" s="39">
        <f>$G33</f>
        <v>800</v>
      </c>
      <c r="AD33" s="40">
        <f t="shared" si="24"/>
        <v>1.0750934326023898</v>
      </c>
      <c r="AE33" s="62"/>
      <c r="AF33" s="42">
        <f t="shared" si="1"/>
        <v>0</v>
      </c>
      <c r="AG33" s="45">
        <f t="shared" si="2"/>
        <v>0</v>
      </c>
      <c r="AI33" s="42">
        <f>AD33-AZ33</f>
        <v>0</v>
      </c>
      <c r="AJ33" s="45">
        <f t="shared" si="7"/>
        <v>0</v>
      </c>
      <c r="AL33" s="38">
        <f>AB33</f>
        <v>1.3438667907529872E-3</v>
      </c>
      <c r="AM33" s="39">
        <f>$G33</f>
        <v>800</v>
      </c>
      <c r="AN33" s="40">
        <f t="shared" si="25"/>
        <v>1.0750934326023898</v>
      </c>
      <c r="AO33" s="62"/>
      <c r="AP33" s="42">
        <f t="shared" si="8"/>
        <v>0</v>
      </c>
      <c r="AQ33" s="45">
        <f t="shared" si="3"/>
        <v>0</v>
      </c>
      <c r="AS33" s="42">
        <f>AN33-BD33</f>
        <v>0</v>
      </c>
      <c r="AT33" s="45">
        <f t="shared" si="10"/>
        <v>0</v>
      </c>
      <c r="AX33" s="38">
        <v>1.3438667907529872E-3</v>
      </c>
      <c r="AY33" s="39">
        <v>800</v>
      </c>
      <c r="AZ33" s="40">
        <v>1.0750934326023898</v>
      </c>
      <c r="BB33" s="38">
        <v>1.3438667907529872E-3</v>
      </c>
      <c r="BC33" s="39">
        <v>800</v>
      </c>
      <c r="BD33" s="40">
        <v>1.0750934326023898</v>
      </c>
    </row>
    <row r="34" spans="2:56" s="35" customFormat="1" ht="38.25">
      <c r="B34" s="60" t="s">
        <v>47</v>
      </c>
      <c r="D34" s="36" t="s">
        <v>36</v>
      </c>
      <c r="E34" s="37"/>
      <c r="F34" s="38"/>
      <c r="G34" s="63">
        <v>1</v>
      </c>
      <c r="H34" s="40">
        <f t="shared" si="18"/>
        <v>0</v>
      </c>
      <c r="I34" s="61"/>
      <c r="J34" s="38"/>
      <c r="K34" s="39">
        <f>$G34</f>
        <v>1</v>
      </c>
      <c r="L34" s="40">
        <f t="shared" si="19"/>
        <v>0</v>
      </c>
      <c r="M34" s="62"/>
      <c r="N34" s="42">
        <f t="shared" si="20"/>
        <v>0</v>
      </c>
      <c r="O34" s="43" t="str">
        <f t="shared" si="21"/>
        <v/>
      </c>
      <c r="Q34" s="44">
        <v>5.5728595351068951E-2</v>
      </c>
      <c r="R34" s="39">
        <f>$G34</f>
        <v>1</v>
      </c>
      <c r="S34" s="40">
        <f t="shared" si="22"/>
        <v>5.5728595351068951E-2</v>
      </c>
      <c r="T34" s="62"/>
      <c r="U34" s="42">
        <f t="shared" si="5"/>
        <v>5.5728595351068951E-2</v>
      </c>
      <c r="V34" s="43" t="str">
        <f t="shared" si="0"/>
        <v/>
      </c>
      <c r="X34" s="44">
        <f>Q34</f>
        <v>5.5728595351068951E-2</v>
      </c>
      <c r="Y34" s="39">
        <f>$G34</f>
        <v>1</v>
      </c>
      <c r="Z34" s="40">
        <f t="shared" si="23"/>
        <v>5.5728595351068951E-2</v>
      </c>
      <c r="AA34" s="62"/>
      <c r="AB34" s="44">
        <f>X34</f>
        <v>5.5728595351068951E-2</v>
      </c>
      <c r="AC34" s="39">
        <f>$G34</f>
        <v>1</v>
      </c>
      <c r="AD34" s="40">
        <f t="shared" si="24"/>
        <v>5.5728595351068951E-2</v>
      </c>
      <c r="AE34" s="62"/>
      <c r="AF34" s="42">
        <f t="shared" si="1"/>
        <v>0</v>
      </c>
      <c r="AG34" s="45">
        <f t="shared" si="2"/>
        <v>0</v>
      </c>
      <c r="AI34" s="42">
        <f t="shared" ref="AI34:AI51" si="27">AD34-AZ34</f>
        <v>0</v>
      </c>
      <c r="AJ34" s="45">
        <f t="shared" si="7"/>
        <v>0</v>
      </c>
      <c r="AL34" s="44">
        <f>AB34</f>
        <v>5.5728595351068951E-2</v>
      </c>
      <c r="AM34" s="39">
        <f>$G34</f>
        <v>1</v>
      </c>
      <c r="AN34" s="40">
        <f t="shared" si="25"/>
        <v>5.5728595351068951E-2</v>
      </c>
      <c r="AO34" s="62"/>
      <c r="AP34" s="42">
        <f t="shared" si="8"/>
        <v>0</v>
      </c>
      <c r="AQ34" s="45">
        <f t="shared" si="3"/>
        <v>0</v>
      </c>
      <c r="AS34" s="42">
        <f t="shared" ref="AS34:AS38" si="28">AN34-BD34</f>
        <v>0</v>
      </c>
      <c r="AT34" s="45">
        <f t="shared" si="10"/>
        <v>0</v>
      </c>
      <c r="AX34" s="44">
        <v>5.5728595351068951E-2</v>
      </c>
      <c r="AY34" s="39">
        <v>1</v>
      </c>
      <c r="AZ34" s="40">
        <v>5.5728595351068951E-2</v>
      </c>
      <c r="BB34" s="44">
        <v>5.5728595351068951E-2</v>
      </c>
      <c r="BC34" s="39">
        <v>1</v>
      </c>
      <c r="BD34" s="40">
        <v>5.5728595351068951E-2</v>
      </c>
    </row>
    <row r="35" spans="2:56" s="35" customFormat="1">
      <c r="B35" s="64" t="s">
        <v>48</v>
      </c>
      <c r="D35" s="36" t="s">
        <v>39</v>
      </c>
      <c r="E35" s="37"/>
      <c r="F35" s="38"/>
      <c r="G35" s="39">
        <f>$D$19</f>
        <v>800</v>
      </c>
      <c r="H35" s="40">
        <f>G35*F35</f>
        <v>0</v>
      </c>
      <c r="J35" s="38"/>
      <c r="K35" s="39">
        <f>$G35</f>
        <v>800</v>
      </c>
      <c r="L35" s="40">
        <f>K35*J35</f>
        <v>0</v>
      </c>
      <c r="N35" s="42">
        <f>L35-H35</f>
        <v>0</v>
      </c>
      <c r="O35" s="43" t="str">
        <f t="shared" si="21"/>
        <v/>
      </c>
      <c r="Q35" s="38"/>
      <c r="R35" s="39">
        <f>$G35</f>
        <v>800</v>
      </c>
      <c r="S35" s="40">
        <f>R35*Q35</f>
        <v>0</v>
      </c>
      <c r="U35" s="42">
        <f t="shared" si="5"/>
        <v>0</v>
      </c>
      <c r="V35" s="43" t="str">
        <f t="shared" si="0"/>
        <v/>
      </c>
      <c r="X35" s="38"/>
      <c r="Y35" s="39">
        <f>$G35</f>
        <v>800</v>
      </c>
      <c r="Z35" s="40">
        <f>Y35*X35</f>
        <v>0</v>
      </c>
      <c r="AB35" s="38"/>
      <c r="AC35" s="39">
        <f>$G35</f>
        <v>800</v>
      </c>
      <c r="AD35" s="40">
        <f>AC35*AB35</f>
        <v>0</v>
      </c>
      <c r="AF35" s="42">
        <f t="shared" si="1"/>
        <v>0</v>
      </c>
      <c r="AG35" s="45" t="str">
        <f t="shared" si="2"/>
        <v/>
      </c>
      <c r="AI35" s="42">
        <f t="shared" si="27"/>
        <v>0</v>
      </c>
      <c r="AJ35" s="45" t="str">
        <f t="shared" si="7"/>
        <v/>
      </c>
      <c r="AL35" s="38"/>
      <c r="AM35" s="39">
        <f>$G35</f>
        <v>800</v>
      </c>
      <c r="AN35" s="40">
        <f>AM35*AL35</f>
        <v>0</v>
      </c>
      <c r="AP35" s="42">
        <f t="shared" si="8"/>
        <v>0</v>
      </c>
      <c r="AQ35" s="45" t="str">
        <f t="shared" si="3"/>
        <v/>
      </c>
      <c r="AS35" s="42">
        <f t="shared" si="28"/>
        <v>0</v>
      </c>
      <c r="AT35" s="45" t="str">
        <f t="shared" si="10"/>
        <v/>
      </c>
      <c r="AX35" s="38"/>
      <c r="AY35" s="39">
        <v>800</v>
      </c>
      <c r="AZ35" s="40">
        <v>0</v>
      </c>
      <c r="BB35" s="38"/>
      <c r="BC35" s="39">
        <v>800</v>
      </c>
      <c r="BD35" s="40">
        <v>0</v>
      </c>
    </row>
    <row r="36" spans="2:56" s="35" customFormat="1">
      <c r="B36" s="64" t="s">
        <v>49</v>
      </c>
      <c r="D36" s="36" t="s">
        <v>39</v>
      </c>
      <c r="E36" s="37"/>
      <c r="F36" s="65">
        <f>IF(ISBLANK($D$16)=TRUE, 0, IF($D$16="TOU", 0.64*F47+0.18*F48+0.18*F49, IF(AND($D$16="non-TOU", G51&gt;0), F51,F50)))</f>
        <v>9.2460000000000001E-2</v>
      </c>
      <c r="G36" s="66">
        <f>$D$19*(1+F66)-$D$19</f>
        <v>34.399999999999977</v>
      </c>
      <c r="H36" s="40">
        <f>G36*F36</f>
        <v>3.1806239999999981</v>
      </c>
      <c r="J36" s="65">
        <f>IF(ISBLANK($D$16)=TRUE, 0, IF($D$16="TOU", 0.64*J47+0.18*J48+0.18*J49, IF(AND($D$16="non-TOU", K51&gt;0), J51,J50)))</f>
        <v>9.2460000000000001E-2</v>
      </c>
      <c r="K36" s="66">
        <f>$D$19*(1+J66)-$D$19</f>
        <v>34.399999999999977</v>
      </c>
      <c r="L36" s="40">
        <f t="shared" si="19"/>
        <v>3.1806239999999981</v>
      </c>
      <c r="N36" s="42">
        <f t="shared" si="20"/>
        <v>0</v>
      </c>
      <c r="O36" s="43">
        <f t="shared" si="21"/>
        <v>0</v>
      </c>
      <c r="Q36" s="65">
        <f>IF(ISBLANK($D$16)=TRUE, 0, IF($D$16="TOU", 0.64*Q47+0.18*Q48+0.18*Q49, IF(AND($D$16="non-TOU", R51&gt;0), Q51,Q50)))</f>
        <v>9.2460000000000001E-2</v>
      </c>
      <c r="R36" s="66">
        <f>$D$19*(1+Q66)-$D$19</f>
        <v>38.919065678818924</v>
      </c>
      <c r="S36" s="40">
        <f t="shared" ref="S36" si="29">R36*Q36</f>
        <v>3.5984568126635978</v>
      </c>
      <c r="U36" s="42">
        <f t="shared" si="5"/>
        <v>0.41783281266359973</v>
      </c>
      <c r="V36" s="43">
        <f t="shared" si="0"/>
        <v>0.13136818833776012</v>
      </c>
      <c r="X36" s="65">
        <f>IF(ISBLANK($D$16)=TRUE, 0, IF($D$16="TOU", 0.64*X47+0.18*X48+0.18*X49, IF(AND($D$16="non-TOU", Y51&gt;0), X51,X50)))</f>
        <v>0.11183999999999999</v>
      </c>
      <c r="Y36" s="66">
        <f>$D$19*(1+X66)-$D$19</f>
        <v>38.919065678818924</v>
      </c>
      <c r="Z36" s="40">
        <f t="shared" ref="Z36" si="30">Y36*X36</f>
        <v>4.3527083055191085</v>
      </c>
      <c r="AB36" s="65">
        <f>IF(ISBLANK($D$16)=TRUE, 0, IF($D$16="TOU", 0.64*AB47+0.18*AB48+0.18*AB49, IF(AND($D$16="non-TOU", AC51&gt;0), AB51,AB50)))</f>
        <v>9.7879999999999995E-2</v>
      </c>
      <c r="AC36" s="66">
        <f>$D$19*(1+AB66)-$D$19</f>
        <v>28.720000000000027</v>
      </c>
      <c r="AD36" s="40">
        <f t="shared" ref="AD36" si="31">AC36*AB36</f>
        <v>2.8111136000000023</v>
      </c>
      <c r="AF36" s="42">
        <f t="shared" si="1"/>
        <v>-1.5415947055191062</v>
      </c>
      <c r="AG36" s="45">
        <f t="shared" si="2"/>
        <v>-0.3541690821699236</v>
      </c>
      <c r="AI36" s="42">
        <f t="shared" si="27"/>
        <v>-0.78734321266359553</v>
      </c>
      <c r="AJ36" s="45">
        <f t="shared" si="7"/>
        <v>-0.28008231779163778</v>
      </c>
      <c r="AL36" s="65">
        <f>IF(ISBLANK($D$16)=TRUE, 0, IF($D$16="TOU", 0.64*AL47+0.18*AL48+0.18*AL49, IF(AND($D$16="non-TOU", AM51&gt;0), AL51,AL50)))</f>
        <v>9.7879999999999995E-2</v>
      </c>
      <c r="AM36" s="66">
        <f>$D$19*(1+AL66)-$D$19</f>
        <v>28.720000000000027</v>
      </c>
      <c r="AN36" s="40">
        <f t="shared" ref="AN36" si="32">AM36*AL36</f>
        <v>2.8111136000000023</v>
      </c>
      <c r="AP36" s="42">
        <f t="shared" si="8"/>
        <v>0</v>
      </c>
      <c r="AQ36" s="45">
        <f t="shared" si="3"/>
        <v>0</v>
      </c>
      <c r="AS36" s="42">
        <f t="shared" si="28"/>
        <v>-0.78734321266359553</v>
      </c>
      <c r="AT36" s="45">
        <f t="shared" si="10"/>
        <v>-0.28008231779163778</v>
      </c>
      <c r="AX36" s="65">
        <v>9.2460000000000001E-2</v>
      </c>
      <c r="AY36" s="66">
        <v>38.919065678818924</v>
      </c>
      <c r="AZ36" s="40">
        <v>3.5984568126635978</v>
      </c>
      <c r="BB36" s="65">
        <v>9.2460000000000001E-2</v>
      </c>
      <c r="BC36" s="66">
        <v>38.919065678818924</v>
      </c>
      <c r="BD36" s="40">
        <v>3.5984568126635978</v>
      </c>
    </row>
    <row r="37" spans="2:56" s="35" customFormat="1">
      <c r="B37" s="64" t="s">
        <v>50</v>
      </c>
      <c r="D37" s="36" t="s">
        <v>36</v>
      </c>
      <c r="E37" s="37"/>
      <c r="F37" s="65">
        <v>0.79</v>
      </c>
      <c r="G37" s="39">
        <v>1</v>
      </c>
      <c r="H37" s="40">
        <f>G37*F37</f>
        <v>0.79</v>
      </c>
      <c r="J37" s="65">
        <v>0.79</v>
      </c>
      <c r="K37" s="39">
        <v>1</v>
      </c>
      <c r="L37" s="40">
        <f>K37*J37</f>
        <v>0.79</v>
      </c>
      <c r="N37" s="42">
        <f>L37-H37</f>
        <v>0</v>
      </c>
      <c r="O37" s="43">
        <f>IF((H37)=0,"",(N37/H37))</f>
        <v>0</v>
      </c>
      <c r="Q37" s="65">
        <v>0.79</v>
      </c>
      <c r="R37" s="39">
        <v>1</v>
      </c>
      <c r="S37" s="40">
        <f>R37*Q37</f>
        <v>0.79</v>
      </c>
      <c r="U37" s="42">
        <f t="shared" si="5"/>
        <v>0</v>
      </c>
      <c r="V37" s="43">
        <f t="shared" si="0"/>
        <v>0</v>
      </c>
      <c r="X37" s="65">
        <v>0.79</v>
      </c>
      <c r="Y37" s="39">
        <v>1</v>
      </c>
      <c r="Z37" s="40">
        <f>Y37*X37</f>
        <v>0.79</v>
      </c>
      <c r="AB37" s="65">
        <v>0.79</v>
      </c>
      <c r="AC37" s="39">
        <v>1</v>
      </c>
      <c r="AD37" s="40">
        <f>AC37*AB37</f>
        <v>0.79</v>
      </c>
      <c r="AF37" s="42">
        <f t="shared" si="1"/>
        <v>0</v>
      </c>
      <c r="AG37" s="45">
        <f t="shared" si="2"/>
        <v>0</v>
      </c>
      <c r="AI37" s="42">
        <f t="shared" si="27"/>
        <v>0</v>
      </c>
      <c r="AJ37" s="45">
        <f t="shared" si="7"/>
        <v>0</v>
      </c>
      <c r="AL37" s="65">
        <v>0.79</v>
      </c>
      <c r="AM37" s="39">
        <v>1</v>
      </c>
      <c r="AN37" s="40">
        <f>AM37*AL37</f>
        <v>0.79</v>
      </c>
      <c r="AP37" s="42">
        <f t="shared" si="8"/>
        <v>0</v>
      </c>
      <c r="AQ37" s="45">
        <f t="shared" si="3"/>
        <v>0</v>
      </c>
      <c r="AS37" s="42">
        <f t="shared" si="28"/>
        <v>0</v>
      </c>
      <c r="AT37" s="45">
        <f t="shared" si="10"/>
        <v>0</v>
      </c>
      <c r="AX37" s="65">
        <v>0.79</v>
      </c>
      <c r="AY37" s="39">
        <v>1</v>
      </c>
      <c r="AZ37" s="40">
        <v>0.79</v>
      </c>
      <c r="BB37" s="65">
        <v>0.79</v>
      </c>
      <c r="BC37" s="39">
        <v>1</v>
      </c>
      <c r="BD37" s="40">
        <v>0.79</v>
      </c>
    </row>
    <row r="38" spans="2:56" ht="25.5">
      <c r="B38" s="67" t="s">
        <v>51</v>
      </c>
      <c r="C38" s="68"/>
      <c r="D38" s="69"/>
      <c r="E38" s="68"/>
      <c r="F38" s="70"/>
      <c r="G38" s="71"/>
      <c r="H38" s="72">
        <f>SUM(H30:H37)+H29</f>
        <v>23.030624</v>
      </c>
      <c r="I38" s="54"/>
      <c r="J38" s="71"/>
      <c r="K38" s="73"/>
      <c r="L38" s="72">
        <f>SUM(L30:L37)+L29</f>
        <v>23.030624</v>
      </c>
      <c r="M38" s="54"/>
      <c r="N38" s="57">
        <f t="shared" ref="N38:N57" si="33">L38-H38</f>
        <v>0</v>
      </c>
      <c r="O38" s="58">
        <f t="shared" ref="O38:O57" si="34">IF((H38)=0,"",(N38/H38))</f>
        <v>0</v>
      </c>
      <c r="Q38" s="71"/>
      <c r="R38" s="73"/>
      <c r="S38" s="72">
        <f>SUM(S30:S37)+S29</f>
        <v>29.190628371862232</v>
      </c>
      <c r="T38" s="54"/>
      <c r="U38" s="57">
        <f t="shared" si="5"/>
        <v>6.1600043718622324</v>
      </c>
      <c r="V38" s="58">
        <f>IF((L38)=0,"",(U38/L38))</f>
        <v>0.26747014635218885</v>
      </c>
      <c r="X38" s="71"/>
      <c r="Y38" s="73"/>
      <c r="Z38" s="72">
        <f>SUM(Z30:Z37)+Z29</f>
        <v>29.714879864717741</v>
      </c>
      <c r="AA38" s="54"/>
      <c r="AB38" s="71"/>
      <c r="AC38" s="73"/>
      <c r="AD38" s="72">
        <f>SUM(AD30:AD37)+AD29</f>
        <v>25.943285159198634</v>
      </c>
      <c r="AE38" s="54"/>
      <c r="AF38" s="57">
        <f t="shared" si="1"/>
        <v>-3.7715947055191066</v>
      </c>
      <c r="AG38" s="59">
        <f t="shared" si="2"/>
        <v>-0.12692613002946537</v>
      </c>
      <c r="AI38" s="57">
        <f t="shared" si="27"/>
        <v>-4.2473432126635942</v>
      </c>
      <c r="AJ38" s="59">
        <f t="shared" si="7"/>
        <v>-0.16371647563522332</v>
      </c>
      <c r="AL38" s="71"/>
      <c r="AM38" s="73"/>
      <c r="AN38" s="72">
        <f>SUM(AN30:AN37)+AN29</f>
        <v>29.483285159198633</v>
      </c>
      <c r="AO38" s="54"/>
      <c r="AP38" s="57">
        <f t="shared" si="8"/>
        <v>3.5399999999999991</v>
      </c>
      <c r="AQ38" s="59">
        <f t="shared" si="3"/>
        <v>0.13645149325835598</v>
      </c>
      <c r="AS38" s="57">
        <f t="shared" si="28"/>
        <v>-1.3673432126635987</v>
      </c>
      <c r="AT38" s="59">
        <f t="shared" si="10"/>
        <v>-4.6376894748345054E-2</v>
      </c>
      <c r="AX38" s="71"/>
      <c r="AY38" s="73"/>
      <c r="AZ38" s="72">
        <v>30.190628371862228</v>
      </c>
      <c r="BB38" s="71"/>
      <c r="BC38" s="73"/>
      <c r="BD38" s="72">
        <v>30.850628371862232</v>
      </c>
    </row>
    <row r="39" spans="2:56" s="35" customFormat="1">
      <c r="B39" s="35" t="s">
        <v>52</v>
      </c>
      <c r="D39" s="36" t="s">
        <v>39</v>
      </c>
      <c r="E39" s="37"/>
      <c r="F39" s="38">
        <v>7.4000000000000003E-3</v>
      </c>
      <c r="G39" s="74">
        <f>$D$19*(1+F66)</f>
        <v>834.4</v>
      </c>
      <c r="H39" s="40">
        <f>G39*F39</f>
        <v>6.1745600000000005</v>
      </c>
      <c r="J39" s="38">
        <f>F39</f>
        <v>7.4000000000000003E-3</v>
      </c>
      <c r="K39" s="74">
        <f>$D$19*(1+J66)</f>
        <v>834.4</v>
      </c>
      <c r="L39" s="40">
        <f>K39*J39</f>
        <v>6.1745600000000005</v>
      </c>
      <c r="N39" s="42">
        <f t="shared" si="33"/>
        <v>0</v>
      </c>
      <c r="O39" s="43">
        <f t="shared" si="34"/>
        <v>0</v>
      </c>
      <c r="Q39" s="38">
        <v>7.4000000000000003E-3</v>
      </c>
      <c r="R39" s="74">
        <f>$D$19*(1+Q66)</f>
        <v>838.91906567881892</v>
      </c>
      <c r="S39" s="40">
        <f>R39*Q39</f>
        <v>6.20800108602326</v>
      </c>
      <c r="U39" s="42">
        <f t="shared" si="5"/>
        <v>3.3441086023259459E-2</v>
      </c>
      <c r="V39" s="43">
        <f t="shared" si="0"/>
        <v>5.4159464031865358E-3</v>
      </c>
      <c r="X39" s="38">
        <v>7.4000000000000003E-3</v>
      </c>
      <c r="Y39" s="74">
        <f>$D$19*(1+X66)</f>
        <v>838.91906567881892</v>
      </c>
      <c r="Z39" s="40">
        <f>Y39*X39</f>
        <v>6.20800108602326</v>
      </c>
      <c r="AB39" s="38">
        <v>7.6E-3</v>
      </c>
      <c r="AC39" s="74">
        <f>$D$19*(1+AB66)</f>
        <v>828.72</v>
      </c>
      <c r="AD39" s="40">
        <f>AC39*AB39</f>
        <v>6.2982719999999999</v>
      </c>
      <c r="AF39" s="42">
        <f t="shared" si="1"/>
        <v>9.0270913976739919E-2</v>
      </c>
      <c r="AG39" s="45">
        <f t="shared" si="2"/>
        <v>1.4541059630285267E-2</v>
      </c>
      <c r="AI39" s="42">
        <f t="shared" si="27"/>
        <v>-0.26950911704677605</v>
      </c>
      <c r="AJ39" s="45">
        <f t="shared" si="7"/>
        <v>-4.2790961877603263E-2</v>
      </c>
      <c r="AL39" s="38">
        <v>7.7999999999999996E-3</v>
      </c>
      <c r="AM39" s="74">
        <f>$D$19*(1+AL66)</f>
        <v>828.72</v>
      </c>
      <c r="AN39" s="40">
        <f>AM39*AL39</f>
        <v>6.464016</v>
      </c>
      <c r="AP39" s="42">
        <f t="shared" si="8"/>
        <v>0.16574400000000011</v>
      </c>
      <c r="AQ39" s="45">
        <f t="shared" si="3"/>
        <v>2.631578947368423E-2</v>
      </c>
      <c r="AS39" s="42">
        <f>AN39-BD39</f>
        <v>-0.10376511704677593</v>
      </c>
      <c r="AT39" s="45">
        <f t="shared" si="10"/>
        <v>-1.6052732085869825E-2</v>
      </c>
      <c r="AX39" s="38">
        <v>7.828861431027791E-3</v>
      </c>
      <c r="AY39" s="74">
        <v>838.91906567881892</v>
      </c>
      <c r="AZ39" s="40">
        <v>6.5677811170467759</v>
      </c>
      <c r="BB39" s="38">
        <v>7.828861431027791E-3</v>
      </c>
      <c r="BC39" s="74">
        <v>838.91906567881892</v>
      </c>
      <c r="BD39" s="40">
        <v>6.5677811170467759</v>
      </c>
    </row>
    <row r="40" spans="2:56" s="35" customFormat="1" ht="25.5">
      <c r="B40" s="75" t="s">
        <v>53</v>
      </c>
      <c r="D40" s="36" t="s">
        <v>39</v>
      </c>
      <c r="E40" s="37"/>
      <c r="F40" s="38">
        <v>5.7000000000000002E-3</v>
      </c>
      <c r="G40" s="74">
        <f>G39</f>
        <v>834.4</v>
      </c>
      <c r="H40" s="40">
        <f>G40*F40</f>
        <v>4.7560799999999999</v>
      </c>
      <c r="J40" s="38">
        <f>F40</f>
        <v>5.7000000000000002E-3</v>
      </c>
      <c r="K40" s="76">
        <f>K39</f>
        <v>834.4</v>
      </c>
      <c r="L40" s="40">
        <f>K40*J40</f>
        <v>4.7560799999999999</v>
      </c>
      <c r="N40" s="42">
        <f t="shared" si="33"/>
        <v>0</v>
      </c>
      <c r="O40" s="43">
        <f t="shared" si="34"/>
        <v>0</v>
      </c>
      <c r="Q40" s="38">
        <v>6.1935630804872922E-3</v>
      </c>
      <c r="R40" s="76">
        <f>R39</f>
        <v>838.91906567881892</v>
      </c>
      <c r="S40" s="40">
        <f>R40*Q40</f>
        <v>5.1958981527052268</v>
      </c>
      <c r="U40" s="42">
        <f t="shared" si="5"/>
        <v>0.43981815270522695</v>
      </c>
      <c r="V40" s="43">
        <f t="shared" si="0"/>
        <v>9.2474927399292473E-2</v>
      </c>
      <c r="X40" s="38">
        <v>6.1935630804872922E-3</v>
      </c>
      <c r="Y40" s="76">
        <f>Y39</f>
        <v>838.91906567881892</v>
      </c>
      <c r="Z40" s="40">
        <f>Y40*X40</f>
        <v>5.1958981527052268</v>
      </c>
      <c r="AB40" s="38">
        <v>6.7999999999999996E-3</v>
      </c>
      <c r="AC40" s="76">
        <f>AC39</f>
        <v>828.72</v>
      </c>
      <c r="AD40" s="40">
        <f>AC40*AB40</f>
        <v>5.6352960000000003</v>
      </c>
      <c r="AF40" s="42">
        <f t="shared" si="1"/>
        <v>0.43939784729477349</v>
      </c>
      <c r="AG40" s="45">
        <f t="shared" si="2"/>
        <v>8.4566293330057385E-2</v>
      </c>
      <c r="AI40" s="42">
        <f t="shared" si="27"/>
        <v>0.43939784729477349</v>
      </c>
      <c r="AJ40" s="45">
        <f t="shared" si="7"/>
        <v>7.7972452076124035E-2</v>
      </c>
      <c r="AL40" s="38">
        <v>6.8999999999999999E-3</v>
      </c>
      <c r="AM40" s="76">
        <f>AM39</f>
        <v>828.72</v>
      </c>
      <c r="AN40" s="40">
        <f>AM40*AL40</f>
        <v>5.7181680000000004</v>
      </c>
      <c r="AP40" s="42">
        <f t="shared" si="8"/>
        <v>8.2872000000000057E-2</v>
      </c>
      <c r="AQ40" s="45">
        <f t="shared" si="3"/>
        <v>1.4705882352941185E-2</v>
      </c>
      <c r="AS40" s="42">
        <f>AN40-BD40</f>
        <v>0.52226984729477355</v>
      </c>
      <c r="AT40" s="45">
        <f t="shared" si="10"/>
        <v>9.1335170161977314E-2</v>
      </c>
      <c r="AX40" s="38">
        <v>6.1935630804872922E-3</v>
      </c>
      <c r="AY40" s="76">
        <v>838.91906567881892</v>
      </c>
      <c r="AZ40" s="40">
        <v>5.1958981527052268</v>
      </c>
      <c r="BB40" s="38">
        <v>6.1935630804872922E-3</v>
      </c>
      <c r="BC40" s="76">
        <v>838.91906567881892</v>
      </c>
      <c r="BD40" s="40">
        <v>5.1958981527052268</v>
      </c>
    </row>
    <row r="41" spans="2:56" ht="25.5">
      <c r="B41" s="67" t="s">
        <v>54</v>
      </c>
      <c r="C41" s="49"/>
      <c r="D41" s="77"/>
      <c r="E41" s="49"/>
      <c r="F41" s="78"/>
      <c r="G41" s="71"/>
      <c r="H41" s="72">
        <f>SUM(H38:H40)</f>
        <v>33.961264</v>
      </c>
      <c r="I41" s="79"/>
      <c r="J41" s="80"/>
      <c r="K41" s="81"/>
      <c r="L41" s="72">
        <f>SUM(L38:L40)</f>
        <v>33.961264</v>
      </c>
      <c r="M41" s="79"/>
      <c r="N41" s="57">
        <f t="shared" si="33"/>
        <v>0</v>
      </c>
      <c r="O41" s="58">
        <f>IF((H41)=0,"",(N41/H41))</f>
        <v>0</v>
      </c>
      <c r="Q41" s="80"/>
      <c r="R41" s="81"/>
      <c r="S41" s="72">
        <f>SUM(S38:S40)</f>
        <v>40.594527610590717</v>
      </c>
      <c r="T41" s="79"/>
      <c r="U41" s="57">
        <f t="shared" si="5"/>
        <v>6.633263610590717</v>
      </c>
      <c r="V41" s="58">
        <f t="shared" si="0"/>
        <v>0.19531851378060361</v>
      </c>
      <c r="X41" s="80"/>
      <c r="Y41" s="81"/>
      <c r="Z41" s="72">
        <f>SUM(Z38:Z40)</f>
        <v>41.118779103446229</v>
      </c>
      <c r="AA41" s="79"/>
      <c r="AB41" s="80"/>
      <c r="AC41" s="81"/>
      <c r="AD41" s="72">
        <f>SUM(AD38:AD40)</f>
        <v>37.876853159198632</v>
      </c>
      <c r="AE41" s="79"/>
      <c r="AF41" s="57">
        <f t="shared" si="1"/>
        <v>-3.2419259442475976</v>
      </c>
      <c r="AG41" s="59">
        <f t="shared" si="2"/>
        <v>-7.8842952415770703E-2</v>
      </c>
      <c r="AI41" s="57">
        <f t="shared" si="27"/>
        <v>-4.0774544824155967</v>
      </c>
      <c r="AJ41" s="59">
        <f t="shared" si="7"/>
        <v>-0.10765029674661242</v>
      </c>
      <c r="AL41" s="80"/>
      <c r="AM41" s="81"/>
      <c r="AN41" s="72">
        <f>SUM(AN38:AN40)</f>
        <v>41.665469159198629</v>
      </c>
      <c r="AO41" s="79"/>
      <c r="AP41" s="57">
        <f t="shared" si="8"/>
        <v>3.7886159999999975</v>
      </c>
      <c r="AQ41" s="59">
        <f t="shared" si="3"/>
        <v>0.10002457131473469</v>
      </c>
      <c r="AS41" s="57">
        <f>AN41-BD41</f>
        <v>-0.94883848241560287</v>
      </c>
      <c r="AT41" s="59">
        <f t="shared" si="10"/>
        <v>-2.2772778071697881E-2</v>
      </c>
      <c r="AX41" s="80"/>
      <c r="AY41" s="81"/>
      <c r="AZ41" s="72">
        <v>41.954307641614228</v>
      </c>
      <c r="BB41" s="80"/>
      <c r="BC41" s="81"/>
      <c r="BD41" s="72">
        <v>42.614307641614232</v>
      </c>
    </row>
    <row r="42" spans="2:56" s="35" customFormat="1" ht="25.5">
      <c r="B42" s="75" t="s">
        <v>55</v>
      </c>
      <c r="D42" s="36" t="s">
        <v>39</v>
      </c>
      <c r="E42" s="37"/>
      <c r="F42" s="82">
        <v>4.4000000000000003E-3</v>
      </c>
      <c r="G42" s="74">
        <f>G40</f>
        <v>834.4</v>
      </c>
      <c r="H42" s="83">
        <f t="shared" ref="H42:H49" si="35">G42*F42</f>
        <v>3.67136</v>
      </c>
      <c r="J42" s="82">
        <v>4.4000000000000003E-3</v>
      </c>
      <c r="K42" s="76">
        <f>K39</f>
        <v>834.4</v>
      </c>
      <c r="L42" s="83">
        <f t="shared" ref="L42:L49" si="36">K42*J42</f>
        <v>3.67136</v>
      </c>
      <c r="N42" s="42">
        <f t="shared" si="33"/>
        <v>0</v>
      </c>
      <c r="O42" s="84">
        <f t="shared" si="34"/>
        <v>0</v>
      </c>
      <c r="Q42" s="82">
        <v>3.5999999999999999E-3</v>
      </c>
      <c r="R42" s="76">
        <f>R39</f>
        <v>838.91906567881892</v>
      </c>
      <c r="S42" s="83">
        <f t="shared" ref="S42:S49" si="37">R42*Q42</f>
        <v>3.0201086364437479</v>
      </c>
      <c r="U42" s="42">
        <f t="shared" si="5"/>
        <v>-0.65125136355625202</v>
      </c>
      <c r="V42" s="84">
        <f t="shared" si="0"/>
        <v>-0.17738695294284734</v>
      </c>
      <c r="X42" s="82">
        <v>3.5999999999999999E-3</v>
      </c>
      <c r="Y42" s="76">
        <f>Y39</f>
        <v>838.91906567881892</v>
      </c>
      <c r="Z42" s="83">
        <f t="shared" ref="Z42:Z49" si="38">Y42*X42</f>
        <v>3.0201086364437479</v>
      </c>
      <c r="AB42" s="82">
        <f>0.0032+0.0004</f>
        <v>3.6000000000000003E-3</v>
      </c>
      <c r="AC42" s="76">
        <f>AC39</f>
        <v>828.72</v>
      </c>
      <c r="AD42" s="83">
        <f t="shared" ref="AD42:AD49" si="39">AC42*AB42</f>
        <v>2.9833920000000003</v>
      </c>
      <c r="AF42" s="42">
        <f t="shared" si="1"/>
        <v>-3.6716636443747674E-2</v>
      </c>
      <c r="AG42" s="85">
        <f t="shared" si="2"/>
        <v>-1.2157389307353664E-2</v>
      </c>
      <c r="AI42" s="42">
        <f t="shared" si="27"/>
        <v>-3.6716636443747674E-2</v>
      </c>
      <c r="AJ42" s="85">
        <f t="shared" si="7"/>
        <v>-1.2307010424291434E-2</v>
      </c>
      <c r="AL42" s="82">
        <f>0.0032+0.0004</f>
        <v>3.6000000000000003E-3</v>
      </c>
      <c r="AM42" s="76">
        <f>AM39</f>
        <v>828.72</v>
      </c>
      <c r="AN42" s="83">
        <f t="shared" ref="AN42:AN49" si="40">AM42*AL42</f>
        <v>2.9833920000000003</v>
      </c>
      <c r="AP42" s="42">
        <f t="shared" si="8"/>
        <v>0</v>
      </c>
      <c r="AQ42" s="85">
        <f t="shared" si="3"/>
        <v>0</v>
      </c>
      <c r="AS42" s="42">
        <f>AN42-BD42</f>
        <v>-3.6716636443747674E-2</v>
      </c>
      <c r="AT42" s="85">
        <f t="shared" si="10"/>
        <v>-1.2307010424291434E-2</v>
      </c>
      <c r="AX42" s="82">
        <v>3.5999999999999999E-3</v>
      </c>
      <c r="AY42" s="76">
        <v>838.91906567881892</v>
      </c>
      <c r="AZ42" s="83">
        <v>3.0201086364437479</v>
      </c>
      <c r="BB42" s="82">
        <v>3.5999999999999999E-3</v>
      </c>
      <c r="BC42" s="76">
        <v>838.91906567881892</v>
      </c>
      <c r="BD42" s="83">
        <v>3.0201086364437479</v>
      </c>
    </row>
    <row r="43" spans="2:56" s="35" customFormat="1" ht="25.5">
      <c r="B43" s="75" t="s">
        <v>56</v>
      </c>
      <c r="D43" s="36" t="s">
        <v>39</v>
      </c>
      <c r="E43" s="37"/>
      <c r="F43" s="82">
        <v>1.2999999999999999E-3</v>
      </c>
      <c r="G43" s="74">
        <f>G40</f>
        <v>834.4</v>
      </c>
      <c r="H43" s="83">
        <f t="shared" si="35"/>
        <v>1.0847199999999999</v>
      </c>
      <c r="J43" s="82">
        <v>1.2999999999999999E-3</v>
      </c>
      <c r="K43" s="76">
        <f>K39</f>
        <v>834.4</v>
      </c>
      <c r="L43" s="83">
        <f t="shared" si="36"/>
        <v>1.0847199999999999</v>
      </c>
      <c r="N43" s="42">
        <f t="shared" si="33"/>
        <v>0</v>
      </c>
      <c r="O43" s="84">
        <f t="shared" si="34"/>
        <v>0</v>
      </c>
      <c r="Q43" s="82">
        <v>1.2999999999999999E-3</v>
      </c>
      <c r="R43" s="76">
        <f>R39</f>
        <v>838.91906567881892</v>
      </c>
      <c r="S43" s="83">
        <f t="shared" si="37"/>
        <v>1.0905947853824645</v>
      </c>
      <c r="U43" s="42">
        <f t="shared" si="5"/>
        <v>5.8747853824645535E-3</v>
      </c>
      <c r="V43" s="84">
        <f t="shared" si="0"/>
        <v>5.4159464031865862E-3</v>
      </c>
      <c r="X43" s="82">
        <v>2.0999999999999999E-3</v>
      </c>
      <c r="Y43" s="76">
        <f>Y39</f>
        <v>838.91906567881892</v>
      </c>
      <c r="Z43" s="83">
        <f t="shared" si="38"/>
        <v>1.7617300379255196</v>
      </c>
      <c r="AB43" s="82">
        <v>2.9999999999999997E-4</v>
      </c>
      <c r="AC43" s="76">
        <f>AC39</f>
        <v>828.72</v>
      </c>
      <c r="AD43" s="83">
        <f t="shared" si="39"/>
        <v>0.24861599999999998</v>
      </c>
      <c r="AF43" s="42">
        <f t="shared" si="1"/>
        <v>-1.5131140379255197</v>
      </c>
      <c r="AG43" s="85">
        <f t="shared" si="2"/>
        <v>-0.85887962704390775</v>
      </c>
      <c r="AI43" s="42">
        <f t="shared" si="27"/>
        <v>-0.84197878538246451</v>
      </c>
      <c r="AJ43" s="85">
        <f t="shared" si="7"/>
        <v>-3.3866637118385969</v>
      </c>
      <c r="AL43" s="82">
        <v>2.9999999999999997E-4</v>
      </c>
      <c r="AM43" s="76">
        <f>AM39</f>
        <v>828.72</v>
      </c>
      <c r="AN43" s="83">
        <f t="shared" si="40"/>
        <v>0.24861599999999998</v>
      </c>
      <c r="AP43" s="42">
        <f t="shared" si="8"/>
        <v>0</v>
      </c>
      <c r="AQ43" s="85">
        <f t="shared" si="3"/>
        <v>0</v>
      </c>
      <c r="AS43" s="42">
        <f>AN43-BD43</f>
        <v>-0.84197878538246451</v>
      </c>
      <c r="AT43" s="85">
        <f t="shared" si="10"/>
        <v>-3.3866637118385969</v>
      </c>
      <c r="AX43" s="82">
        <v>1.2999999999999999E-3</v>
      </c>
      <c r="AY43" s="76">
        <v>838.91906567881892</v>
      </c>
      <c r="AZ43" s="83">
        <v>1.0905947853824645</v>
      </c>
      <c r="BB43" s="82">
        <v>1.2999999999999999E-3</v>
      </c>
      <c r="BC43" s="76">
        <v>838.91906567881892</v>
      </c>
      <c r="BD43" s="83">
        <v>1.0905947853824645</v>
      </c>
    </row>
    <row r="44" spans="2:56" s="35" customFormat="1" ht="25.5">
      <c r="B44" s="86" t="s">
        <v>57</v>
      </c>
      <c r="D44" s="36" t="s">
        <v>39</v>
      </c>
      <c r="E44" s="37"/>
      <c r="F44" s="82"/>
      <c r="G44" s="74"/>
      <c r="H44" s="83"/>
      <c r="J44" s="82"/>
      <c r="K44" s="76"/>
      <c r="L44" s="83"/>
      <c r="N44" s="42"/>
      <c r="O44" s="84"/>
      <c r="Q44" s="82">
        <v>1.1000000000000001E-3</v>
      </c>
      <c r="R44" s="76">
        <f>R40</f>
        <v>838.91906567881892</v>
      </c>
      <c r="S44" s="83">
        <f t="shared" si="37"/>
        <v>0.92281097224670083</v>
      </c>
      <c r="U44" s="42">
        <f>S44-L44</f>
        <v>0.92281097224670083</v>
      </c>
      <c r="V44" s="84" t="str">
        <f t="shared" si="0"/>
        <v/>
      </c>
      <c r="X44" s="82">
        <v>1.1000000000000001E-3</v>
      </c>
      <c r="Y44" s="76">
        <f>Y40</f>
        <v>838.91906567881892</v>
      </c>
      <c r="Z44" s="83">
        <f t="shared" si="38"/>
        <v>0.92281097224670083</v>
      </c>
      <c r="AB44" s="82">
        <v>0</v>
      </c>
      <c r="AC44" s="76">
        <f>AC40</f>
        <v>828.72</v>
      </c>
      <c r="AD44" s="83">
        <f t="shared" si="39"/>
        <v>0</v>
      </c>
      <c r="AF44" s="42">
        <f t="shared" si="1"/>
        <v>-0.92281097224670083</v>
      </c>
      <c r="AG44" s="85">
        <f t="shared" si="2"/>
        <v>-1</v>
      </c>
      <c r="AI44" s="42">
        <f t="shared" si="27"/>
        <v>-0.92281097224670083</v>
      </c>
      <c r="AJ44" s="85" t="str">
        <f t="shared" si="7"/>
        <v/>
      </c>
      <c r="AL44" s="82">
        <v>0</v>
      </c>
      <c r="AM44" s="76">
        <f>AM40</f>
        <v>828.72</v>
      </c>
      <c r="AN44" s="83">
        <f t="shared" si="40"/>
        <v>0</v>
      </c>
      <c r="AP44" s="42">
        <f t="shared" si="8"/>
        <v>0</v>
      </c>
      <c r="AQ44" s="85" t="str">
        <f t="shared" si="3"/>
        <v/>
      </c>
      <c r="AS44" s="42">
        <f t="shared" ref="AS44:AS51" si="41">AN44-BD44</f>
        <v>-0.92281097224670083</v>
      </c>
      <c r="AT44" s="85" t="str">
        <f t="shared" si="10"/>
        <v/>
      </c>
      <c r="AX44" s="82">
        <v>1.1000000000000001E-3</v>
      </c>
      <c r="AY44" s="76">
        <v>838.91906567881892</v>
      </c>
      <c r="AZ44" s="83">
        <v>0.92281097224670083</v>
      </c>
      <c r="BB44" s="82">
        <v>1.1000000000000001E-3</v>
      </c>
      <c r="BC44" s="76">
        <v>838.91906567881892</v>
      </c>
      <c r="BD44" s="83">
        <v>0.92281097224670083</v>
      </c>
    </row>
    <row r="45" spans="2:56" s="35" customFormat="1">
      <c r="B45" s="35" t="s">
        <v>58</v>
      </c>
      <c r="D45" s="36" t="s">
        <v>36</v>
      </c>
      <c r="E45" s="37"/>
      <c r="F45" s="82">
        <v>0.25</v>
      </c>
      <c r="G45" s="39">
        <v>1</v>
      </c>
      <c r="H45" s="83">
        <f t="shared" si="35"/>
        <v>0.25</v>
      </c>
      <c r="J45" s="82">
        <v>0.25</v>
      </c>
      <c r="K45" s="41">
        <f>$G45</f>
        <v>1</v>
      </c>
      <c r="L45" s="83">
        <f t="shared" si="36"/>
        <v>0.25</v>
      </c>
      <c r="N45" s="42">
        <f t="shared" si="33"/>
        <v>0</v>
      </c>
      <c r="O45" s="84">
        <f t="shared" si="34"/>
        <v>0</v>
      </c>
      <c r="Q45" s="82">
        <v>0.25</v>
      </c>
      <c r="R45" s="41">
        <f>$G45</f>
        <v>1</v>
      </c>
      <c r="S45" s="83">
        <f t="shared" si="37"/>
        <v>0.25</v>
      </c>
      <c r="U45" s="42">
        <f t="shared" si="5"/>
        <v>0</v>
      </c>
      <c r="V45" s="84">
        <f t="shared" si="0"/>
        <v>0</v>
      </c>
      <c r="X45" s="82">
        <v>0.25</v>
      </c>
      <c r="Y45" s="41">
        <f>$G45</f>
        <v>1</v>
      </c>
      <c r="Z45" s="83">
        <f t="shared" si="38"/>
        <v>0.25</v>
      </c>
      <c r="AB45" s="82">
        <v>0.25</v>
      </c>
      <c r="AC45" s="41">
        <f>$G45</f>
        <v>1</v>
      </c>
      <c r="AD45" s="83">
        <f t="shared" si="39"/>
        <v>0.25</v>
      </c>
      <c r="AF45" s="42">
        <f t="shared" si="1"/>
        <v>0</v>
      </c>
      <c r="AG45" s="85">
        <f t="shared" si="2"/>
        <v>0</v>
      </c>
      <c r="AI45" s="42">
        <f t="shared" si="27"/>
        <v>0</v>
      </c>
      <c r="AJ45" s="85">
        <f t="shared" si="7"/>
        <v>0</v>
      </c>
      <c r="AL45" s="82">
        <v>0.25</v>
      </c>
      <c r="AM45" s="41">
        <f>$G45</f>
        <v>1</v>
      </c>
      <c r="AN45" s="83">
        <f t="shared" si="40"/>
        <v>0.25</v>
      </c>
      <c r="AP45" s="42">
        <f t="shared" si="8"/>
        <v>0</v>
      </c>
      <c r="AQ45" s="85">
        <f t="shared" si="3"/>
        <v>0</v>
      </c>
      <c r="AS45" s="42">
        <f t="shared" si="41"/>
        <v>0</v>
      </c>
      <c r="AT45" s="85">
        <f t="shared" si="10"/>
        <v>0</v>
      </c>
      <c r="AX45" s="82">
        <v>0.25</v>
      </c>
      <c r="AY45" s="41">
        <v>1</v>
      </c>
      <c r="AZ45" s="83">
        <v>0.25</v>
      </c>
      <c r="BB45" s="82">
        <v>0.25</v>
      </c>
      <c r="BC45" s="41">
        <v>1</v>
      </c>
      <c r="BD45" s="83">
        <v>0.25</v>
      </c>
    </row>
    <row r="46" spans="2:56" s="35" customFormat="1" hidden="1">
      <c r="B46" s="35" t="s">
        <v>59</v>
      </c>
      <c r="D46" s="36" t="s">
        <v>39</v>
      </c>
      <c r="E46" s="37"/>
      <c r="F46" s="82">
        <v>7.0000000000000001E-3</v>
      </c>
      <c r="G46" s="87">
        <f>$D$19</f>
        <v>800</v>
      </c>
      <c r="H46" s="83">
        <f t="shared" si="35"/>
        <v>5.6000000000000005</v>
      </c>
      <c r="J46" s="82">
        <f>$F46</f>
        <v>7.0000000000000001E-3</v>
      </c>
      <c r="K46" s="88">
        <f t="shared" ref="K46:K51" si="42">$G46</f>
        <v>800</v>
      </c>
      <c r="L46" s="83">
        <f t="shared" si="36"/>
        <v>5.6000000000000005</v>
      </c>
      <c r="N46" s="42">
        <f t="shared" si="33"/>
        <v>0</v>
      </c>
      <c r="O46" s="84">
        <f t="shared" si="34"/>
        <v>0</v>
      </c>
      <c r="Q46" s="82"/>
      <c r="R46" s="88">
        <f t="shared" ref="R46:R51" si="43">$G46</f>
        <v>800</v>
      </c>
      <c r="S46" s="83">
        <f t="shared" si="37"/>
        <v>0</v>
      </c>
      <c r="U46" s="42">
        <f t="shared" si="5"/>
        <v>-5.6000000000000005</v>
      </c>
      <c r="V46" s="84">
        <f t="shared" si="0"/>
        <v>-1</v>
      </c>
      <c r="X46" s="82"/>
      <c r="Y46" s="88">
        <f t="shared" ref="Y46:Y51" si="44">$G46</f>
        <v>800</v>
      </c>
      <c r="Z46" s="83">
        <f t="shared" si="38"/>
        <v>0</v>
      </c>
      <c r="AB46" s="82"/>
      <c r="AC46" s="88">
        <f t="shared" ref="AC46:AC51" si="45">$G46</f>
        <v>800</v>
      </c>
      <c r="AD46" s="83">
        <f t="shared" si="39"/>
        <v>0</v>
      </c>
      <c r="AF46" s="42">
        <f t="shared" si="1"/>
        <v>0</v>
      </c>
      <c r="AG46" s="85" t="str">
        <f t="shared" si="2"/>
        <v/>
      </c>
      <c r="AI46" s="42">
        <f t="shared" si="27"/>
        <v>0</v>
      </c>
      <c r="AJ46" s="85" t="str">
        <f t="shared" si="7"/>
        <v/>
      </c>
      <c r="AL46" s="82"/>
      <c r="AM46" s="88">
        <f t="shared" ref="AM46:AM51" si="46">$G46</f>
        <v>800</v>
      </c>
      <c r="AN46" s="83">
        <f t="shared" si="40"/>
        <v>0</v>
      </c>
      <c r="AP46" s="42">
        <f t="shared" si="8"/>
        <v>0</v>
      </c>
      <c r="AQ46" s="85" t="str">
        <f t="shared" si="3"/>
        <v/>
      </c>
      <c r="AS46" s="42">
        <f t="shared" si="41"/>
        <v>0</v>
      </c>
      <c r="AT46" s="85" t="str">
        <f t="shared" si="10"/>
        <v/>
      </c>
      <c r="AX46" s="82"/>
      <c r="AY46" s="88">
        <v>800</v>
      </c>
      <c r="AZ46" s="83">
        <v>0</v>
      </c>
      <c r="BB46" s="82"/>
      <c r="BC46" s="88">
        <v>800</v>
      </c>
      <c r="BD46" s="83">
        <v>0</v>
      </c>
    </row>
    <row r="47" spans="2:56" s="35" customFormat="1">
      <c r="B47" s="64" t="s">
        <v>60</v>
      </c>
      <c r="D47" s="36" t="s">
        <v>39</v>
      </c>
      <c r="E47" s="37"/>
      <c r="F47" s="89">
        <v>7.4999999999999997E-2</v>
      </c>
      <c r="G47" s="90">
        <f>0.64*$D$19</f>
        <v>512</v>
      </c>
      <c r="H47" s="83">
        <f t="shared" si="35"/>
        <v>38.4</v>
      </c>
      <c r="J47" s="82">
        <f t="shared" ref="J47:J51" si="47">$F47</f>
        <v>7.4999999999999997E-2</v>
      </c>
      <c r="K47" s="90">
        <f t="shared" si="42"/>
        <v>512</v>
      </c>
      <c r="L47" s="83">
        <f t="shared" si="36"/>
        <v>38.4</v>
      </c>
      <c r="N47" s="42">
        <f t="shared" si="33"/>
        <v>0</v>
      </c>
      <c r="O47" s="84">
        <f t="shared" si="34"/>
        <v>0</v>
      </c>
      <c r="Q47" s="82">
        <f t="shared" ref="Q47:Q51" si="48">$F47</f>
        <v>7.4999999999999997E-2</v>
      </c>
      <c r="R47" s="90">
        <f t="shared" si="43"/>
        <v>512</v>
      </c>
      <c r="S47" s="83">
        <f t="shared" si="37"/>
        <v>38.4</v>
      </c>
      <c r="U47" s="42">
        <f t="shared" si="5"/>
        <v>0</v>
      </c>
      <c r="V47" s="84">
        <f t="shared" si="0"/>
        <v>0</v>
      </c>
      <c r="X47" s="82">
        <v>8.6999999999999994E-2</v>
      </c>
      <c r="Y47" s="90">
        <f t="shared" si="44"/>
        <v>512</v>
      </c>
      <c r="Z47" s="83">
        <f t="shared" si="38"/>
        <v>44.543999999999997</v>
      </c>
      <c r="AB47" s="82">
        <v>7.6999999999999999E-2</v>
      </c>
      <c r="AC47" s="90">
        <f t="shared" si="45"/>
        <v>512</v>
      </c>
      <c r="AD47" s="83">
        <f t="shared" si="39"/>
        <v>39.423999999999999</v>
      </c>
      <c r="AF47" s="42">
        <f t="shared" si="1"/>
        <v>-5.1199999999999974</v>
      </c>
      <c r="AG47" s="85">
        <f t="shared" si="2"/>
        <v>-0.11494252873563214</v>
      </c>
      <c r="AI47" s="42">
        <f t="shared" si="27"/>
        <v>1.0240000000000009</v>
      </c>
      <c r="AJ47" s="85">
        <f t="shared" si="7"/>
        <v>2.5974025974025997E-2</v>
      </c>
      <c r="AL47" s="82">
        <f>AB47</f>
        <v>7.6999999999999999E-2</v>
      </c>
      <c r="AM47" s="90">
        <f t="shared" si="46"/>
        <v>512</v>
      </c>
      <c r="AN47" s="83">
        <f t="shared" si="40"/>
        <v>39.423999999999999</v>
      </c>
      <c r="AP47" s="42">
        <f t="shared" si="8"/>
        <v>0</v>
      </c>
      <c r="AQ47" s="85">
        <f t="shared" si="3"/>
        <v>0</v>
      </c>
      <c r="AS47" s="42">
        <f t="shared" si="41"/>
        <v>1.0240000000000009</v>
      </c>
      <c r="AT47" s="85">
        <f t="shared" si="10"/>
        <v>2.5974025974025997E-2</v>
      </c>
      <c r="AX47" s="82">
        <v>7.4999999999999997E-2</v>
      </c>
      <c r="AY47" s="90">
        <v>512</v>
      </c>
      <c r="AZ47" s="83">
        <v>38.4</v>
      </c>
      <c r="BB47" s="82">
        <v>7.4999999999999997E-2</v>
      </c>
      <c r="BC47" s="90">
        <v>512</v>
      </c>
      <c r="BD47" s="83">
        <v>38.4</v>
      </c>
    </row>
    <row r="48" spans="2:56" s="35" customFormat="1">
      <c r="B48" s="64" t="s">
        <v>61</v>
      </c>
      <c r="D48" s="36" t="s">
        <v>39</v>
      </c>
      <c r="E48" s="37"/>
      <c r="F48" s="89">
        <v>0.112</v>
      </c>
      <c r="G48" s="90">
        <f>0.18*$D$19</f>
        <v>144</v>
      </c>
      <c r="H48" s="83">
        <f t="shared" si="35"/>
        <v>16.128</v>
      </c>
      <c r="J48" s="82">
        <f t="shared" si="47"/>
        <v>0.112</v>
      </c>
      <c r="K48" s="90">
        <f t="shared" si="42"/>
        <v>144</v>
      </c>
      <c r="L48" s="83">
        <f t="shared" si="36"/>
        <v>16.128</v>
      </c>
      <c r="N48" s="42">
        <f t="shared" si="33"/>
        <v>0</v>
      </c>
      <c r="O48" s="84">
        <f t="shared" si="34"/>
        <v>0</v>
      </c>
      <c r="Q48" s="82">
        <f t="shared" si="48"/>
        <v>0.112</v>
      </c>
      <c r="R48" s="90">
        <f t="shared" si="43"/>
        <v>144</v>
      </c>
      <c r="S48" s="83">
        <f t="shared" si="37"/>
        <v>16.128</v>
      </c>
      <c r="U48" s="42">
        <f t="shared" si="5"/>
        <v>0</v>
      </c>
      <c r="V48" s="84">
        <f t="shared" si="0"/>
        <v>0</v>
      </c>
      <c r="X48" s="82">
        <v>0.13200000000000001</v>
      </c>
      <c r="Y48" s="90">
        <f t="shared" si="44"/>
        <v>144</v>
      </c>
      <c r="Z48" s="83">
        <f t="shared" si="38"/>
        <v>19.008000000000003</v>
      </c>
      <c r="AB48" s="82">
        <v>0.113</v>
      </c>
      <c r="AC48" s="90">
        <f t="shared" si="45"/>
        <v>144</v>
      </c>
      <c r="AD48" s="83">
        <f t="shared" si="39"/>
        <v>16.272000000000002</v>
      </c>
      <c r="AF48" s="42">
        <f t="shared" si="1"/>
        <v>-2.7360000000000007</v>
      </c>
      <c r="AG48" s="85">
        <f t="shared" si="2"/>
        <v>-0.14393939393939395</v>
      </c>
      <c r="AI48" s="42">
        <f t="shared" si="27"/>
        <v>0.1440000000000019</v>
      </c>
      <c r="AJ48" s="85">
        <f t="shared" si="7"/>
        <v>8.8495575221240099E-3</v>
      </c>
      <c r="AL48" s="82">
        <f t="shared" ref="AL48:AL51" si="49">AB48</f>
        <v>0.113</v>
      </c>
      <c r="AM48" s="90">
        <f t="shared" si="46"/>
        <v>144</v>
      </c>
      <c r="AN48" s="83">
        <f t="shared" si="40"/>
        <v>16.272000000000002</v>
      </c>
      <c r="AP48" s="42">
        <f t="shared" si="8"/>
        <v>0</v>
      </c>
      <c r="AQ48" s="85">
        <f t="shared" si="3"/>
        <v>0</v>
      </c>
      <c r="AS48" s="42">
        <f t="shared" si="41"/>
        <v>0.1440000000000019</v>
      </c>
      <c r="AT48" s="85">
        <f t="shared" si="10"/>
        <v>8.8495575221240099E-3</v>
      </c>
      <c r="AX48" s="82">
        <v>0.112</v>
      </c>
      <c r="AY48" s="90">
        <v>144</v>
      </c>
      <c r="AZ48" s="83">
        <v>16.128</v>
      </c>
      <c r="BB48" s="82">
        <v>0.112</v>
      </c>
      <c r="BC48" s="90">
        <v>144</v>
      </c>
      <c r="BD48" s="83">
        <v>16.128</v>
      </c>
    </row>
    <row r="49" spans="2:56" s="35" customFormat="1" ht="13.5" thickBot="1">
      <c r="B49" s="64" t="s">
        <v>62</v>
      </c>
      <c r="D49" s="36" t="s">
        <v>39</v>
      </c>
      <c r="E49" s="37"/>
      <c r="F49" s="89">
        <v>0.13500000000000001</v>
      </c>
      <c r="G49" s="90">
        <f>0.18*$D$19</f>
        <v>144</v>
      </c>
      <c r="H49" s="83">
        <f t="shared" si="35"/>
        <v>19.440000000000001</v>
      </c>
      <c r="J49" s="82">
        <f t="shared" si="47"/>
        <v>0.13500000000000001</v>
      </c>
      <c r="K49" s="90">
        <f t="shared" si="42"/>
        <v>144</v>
      </c>
      <c r="L49" s="83">
        <f t="shared" si="36"/>
        <v>19.440000000000001</v>
      </c>
      <c r="N49" s="42">
        <f t="shared" si="33"/>
        <v>0</v>
      </c>
      <c r="O49" s="84">
        <f t="shared" si="34"/>
        <v>0</v>
      </c>
      <c r="Q49" s="82">
        <f t="shared" si="48"/>
        <v>0.13500000000000001</v>
      </c>
      <c r="R49" s="90">
        <f t="shared" si="43"/>
        <v>144</v>
      </c>
      <c r="S49" s="83">
        <f t="shared" si="37"/>
        <v>19.440000000000001</v>
      </c>
      <c r="U49" s="42">
        <f t="shared" si="5"/>
        <v>0</v>
      </c>
      <c r="V49" s="84">
        <f t="shared" si="0"/>
        <v>0</v>
      </c>
      <c r="X49" s="82">
        <v>0.18</v>
      </c>
      <c r="Y49" s="90">
        <f t="shared" si="44"/>
        <v>144</v>
      </c>
      <c r="Z49" s="83">
        <f t="shared" si="38"/>
        <v>25.919999999999998</v>
      </c>
      <c r="AB49" s="82">
        <v>0.157</v>
      </c>
      <c r="AC49" s="90">
        <f t="shared" si="45"/>
        <v>144</v>
      </c>
      <c r="AD49" s="83">
        <f t="shared" si="39"/>
        <v>22.608000000000001</v>
      </c>
      <c r="AF49" s="42">
        <f t="shared" si="1"/>
        <v>-3.3119999999999976</v>
      </c>
      <c r="AG49" s="85">
        <f t="shared" si="2"/>
        <v>-0.12777777777777768</v>
      </c>
      <c r="AI49" s="42">
        <f t="shared" si="27"/>
        <v>3.1679999999999993</v>
      </c>
      <c r="AJ49" s="85">
        <f t="shared" si="7"/>
        <v>0.14012738853503182</v>
      </c>
      <c r="AL49" s="82">
        <f t="shared" si="49"/>
        <v>0.157</v>
      </c>
      <c r="AM49" s="90">
        <f t="shared" si="46"/>
        <v>144</v>
      </c>
      <c r="AN49" s="83">
        <f t="shared" si="40"/>
        <v>22.608000000000001</v>
      </c>
      <c r="AP49" s="42">
        <f t="shared" si="8"/>
        <v>0</v>
      </c>
      <c r="AQ49" s="85">
        <f t="shared" si="3"/>
        <v>0</v>
      </c>
      <c r="AS49" s="42">
        <f t="shared" si="41"/>
        <v>3.1679999999999993</v>
      </c>
      <c r="AT49" s="85">
        <f t="shared" si="10"/>
        <v>0.14012738853503182</v>
      </c>
      <c r="AX49" s="82">
        <v>0.13500000000000001</v>
      </c>
      <c r="AY49" s="90">
        <v>144</v>
      </c>
      <c r="AZ49" s="83">
        <v>19.440000000000001</v>
      </c>
      <c r="BB49" s="82">
        <v>0.13500000000000001</v>
      </c>
      <c r="BC49" s="90">
        <v>144</v>
      </c>
      <c r="BD49" s="83">
        <v>19.440000000000001</v>
      </c>
    </row>
    <row r="50" spans="2:56" s="92" customFormat="1" ht="13.5" hidden="1" thickBot="1">
      <c r="B50" s="91" t="s">
        <v>63</v>
      </c>
      <c r="D50" s="93" t="s">
        <v>39</v>
      </c>
      <c r="E50" s="94"/>
      <c r="F50" s="89">
        <v>8.3000000000000004E-2</v>
      </c>
      <c r="G50" s="95">
        <f>IF(AND($A$1=1, D19&gt;=600), 600, IF(AND($A$1=1, AND(D19&lt;600, D19&gt;=0)), D19, IF(AND($A$1=2, D19&gt;=1000), 1000, IF(AND($A$1=2, AND(D19&lt;1000, D19&gt;=0)), D19))))</f>
        <v>600</v>
      </c>
      <c r="H50" s="83">
        <f>G50*F50</f>
        <v>49.800000000000004</v>
      </c>
      <c r="J50" s="82">
        <f t="shared" si="47"/>
        <v>8.3000000000000004E-2</v>
      </c>
      <c r="K50" s="95">
        <f t="shared" si="42"/>
        <v>600</v>
      </c>
      <c r="L50" s="83">
        <f>K50*J50</f>
        <v>49.800000000000004</v>
      </c>
      <c r="N50" s="96">
        <f t="shared" si="33"/>
        <v>0</v>
      </c>
      <c r="O50" s="84">
        <f t="shared" si="34"/>
        <v>0</v>
      </c>
      <c r="Q50" s="82">
        <f t="shared" si="48"/>
        <v>8.3000000000000004E-2</v>
      </c>
      <c r="R50" s="95">
        <f t="shared" si="43"/>
        <v>600</v>
      </c>
      <c r="S50" s="83">
        <f>R50*Q50</f>
        <v>49.800000000000004</v>
      </c>
      <c r="U50" s="96">
        <f t="shared" si="5"/>
        <v>0</v>
      </c>
      <c r="V50" s="84">
        <f t="shared" si="0"/>
        <v>0</v>
      </c>
      <c r="X50" s="82">
        <v>0.10299999999999999</v>
      </c>
      <c r="Y50" s="95">
        <f t="shared" si="44"/>
        <v>600</v>
      </c>
      <c r="Z50" s="83">
        <f>Y50*X50</f>
        <v>61.8</v>
      </c>
      <c r="AB50" s="82">
        <v>9.0999999999999998E-2</v>
      </c>
      <c r="AC50" s="95">
        <f t="shared" si="45"/>
        <v>600</v>
      </c>
      <c r="AD50" s="83">
        <f>AC50*AB50</f>
        <v>54.6</v>
      </c>
      <c r="AF50" s="96">
        <f t="shared" si="1"/>
        <v>-7.1999999999999957</v>
      </c>
      <c r="AG50" s="85">
        <f t="shared" si="2"/>
        <v>-0.11650485436893197</v>
      </c>
      <c r="AI50" s="96">
        <f t="shared" si="27"/>
        <v>4.7999999999999972</v>
      </c>
      <c r="AJ50" s="85">
        <f t="shared" si="7"/>
        <v>8.7912087912087863E-2</v>
      </c>
      <c r="AL50" s="82">
        <f t="shared" si="49"/>
        <v>9.0999999999999998E-2</v>
      </c>
      <c r="AM50" s="95">
        <f t="shared" si="46"/>
        <v>600</v>
      </c>
      <c r="AN50" s="83">
        <f>AM50*AL50</f>
        <v>54.6</v>
      </c>
      <c r="AP50" s="96">
        <f t="shared" si="8"/>
        <v>0</v>
      </c>
      <c r="AQ50" s="85">
        <f t="shared" si="3"/>
        <v>0</v>
      </c>
      <c r="AS50" s="96">
        <f t="shared" si="41"/>
        <v>4.7999999999999972</v>
      </c>
      <c r="AT50" s="85">
        <f t="shared" si="10"/>
        <v>8.7912087912087863E-2</v>
      </c>
      <c r="AX50" s="82">
        <v>8.3000000000000004E-2</v>
      </c>
      <c r="AY50" s="95">
        <v>600</v>
      </c>
      <c r="AZ50" s="83">
        <v>49.800000000000004</v>
      </c>
      <c r="BB50" s="82">
        <v>8.3000000000000004E-2</v>
      </c>
      <c r="BC50" s="95">
        <v>600</v>
      </c>
      <c r="BD50" s="83">
        <v>49.800000000000004</v>
      </c>
    </row>
    <row r="51" spans="2:56" s="92" customFormat="1" ht="13.5" hidden="1" thickBot="1">
      <c r="B51" s="91" t="s">
        <v>64</v>
      </c>
      <c r="D51" s="93" t="s">
        <v>39</v>
      </c>
      <c r="E51" s="94"/>
      <c r="F51" s="89">
        <v>9.7000000000000003E-2</v>
      </c>
      <c r="G51" s="95">
        <f>IF(AND($A$1=1, D19&gt;=600), D19-600, IF(AND($A$1=1, AND(D19&lt;600, D19&gt;=0)), 0, IF(AND($A$1=2, D19&gt;=1000), D19-1000, IF(AND($A$1=2, AND(D19&lt;1000, D19&gt;=0)), 0))))</f>
        <v>200</v>
      </c>
      <c r="H51" s="83">
        <f>G51*F51</f>
        <v>19.400000000000002</v>
      </c>
      <c r="J51" s="82">
        <f t="shared" si="47"/>
        <v>9.7000000000000003E-2</v>
      </c>
      <c r="K51" s="95">
        <f t="shared" si="42"/>
        <v>200</v>
      </c>
      <c r="L51" s="83">
        <f>K51*J51</f>
        <v>19.400000000000002</v>
      </c>
      <c r="N51" s="96">
        <f t="shared" si="33"/>
        <v>0</v>
      </c>
      <c r="O51" s="84">
        <f t="shared" si="34"/>
        <v>0</v>
      </c>
      <c r="Q51" s="82">
        <f t="shared" si="48"/>
        <v>9.7000000000000003E-2</v>
      </c>
      <c r="R51" s="95">
        <f t="shared" si="43"/>
        <v>200</v>
      </c>
      <c r="S51" s="83">
        <f>R51*Q51</f>
        <v>19.400000000000002</v>
      </c>
      <c r="U51" s="96">
        <f t="shared" si="5"/>
        <v>0</v>
      </c>
      <c r="V51" s="84">
        <f t="shared" si="0"/>
        <v>0</v>
      </c>
      <c r="X51" s="82">
        <v>0.121</v>
      </c>
      <c r="Y51" s="95">
        <f t="shared" si="44"/>
        <v>200</v>
      </c>
      <c r="Z51" s="83">
        <f>Y51*X51</f>
        <v>24.2</v>
      </c>
      <c r="AB51" s="82">
        <v>0.106</v>
      </c>
      <c r="AC51" s="95">
        <f t="shared" si="45"/>
        <v>200</v>
      </c>
      <c r="AD51" s="83">
        <f>AC51*AB51</f>
        <v>21.2</v>
      </c>
      <c r="AF51" s="96">
        <f t="shared" si="1"/>
        <v>-3</v>
      </c>
      <c r="AG51" s="85">
        <f t="shared" si="2"/>
        <v>-0.12396694214876033</v>
      </c>
      <c r="AI51" s="96">
        <f t="shared" si="27"/>
        <v>1.7999999999999972</v>
      </c>
      <c r="AJ51" s="85">
        <f t="shared" si="7"/>
        <v>8.4905660377358361E-2</v>
      </c>
      <c r="AL51" s="82">
        <f t="shared" si="49"/>
        <v>0.106</v>
      </c>
      <c r="AM51" s="95">
        <f t="shared" si="46"/>
        <v>200</v>
      </c>
      <c r="AN51" s="83">
        <f>AM51*AL51</f>
        <v>21.2</v>
      </c>
      <c r="AP51" s="96">
        <f t="shared" si="8"/>
        <v>0</v>
      </c>
      <c r="AQ51" s="85">
        <f t="shared" si="3"/>
        <v>0</v>
      </c>
      <c r="AS51" s="96">
        <f t="shared" si="41"/>
        <v>1.7999999999999972</v>
      </c>
      <c r="AT51" s="85">
        <f t="shared" si="10"/>
        <v>8.4905660377358361E-2</v>
      </c>
      <c r="AX51" s="82">
        <v>9.7000000000000003E-2</v>
      </c>
      <c r="AY51" s="95">
        <v>200</v>
      </c>
      <c r="AZ51" s="83">
        <v>19.400000000000002</v>
      </c>
      <c r="BB51" s="82">
        <v>9.7000000000000003E-2</v>
      </c>
      <c r="BC51" s="95">
        <v>200</v>
      </c>
      <c r="BD51" s="83">
        <v>19.400000000000002</v>
      </c>
    </row>
    <row r="52" spans="2:56" ht="8.25" customHeight="1" thickBot="1">
      <c r="B52" s="97"/>
      <c r="C52" s="98"/>
      <c r="D52" s="99"/>
      <c r="E52" s="98"/>
      <c r="F52" s="100"/>
      <c r="G52" s="101"/>
      <c r="H52" s="102"/>
      <c r="I52" s="103"/>
      <c r="J52" s="100"/>
      <c r="K52" s="104"/>
      <c r="L52" s="102"/>
      <c r="M52" s="103"/>
      <c r="N52" s="105"/>
      <c r="O52" s="106"/>
      <c r="Q52" s="100"/>
      <c r="R52" s="104"/>
      <c r="S52" s="102"/>
      <c r="T52" s="103"/>
      <c r="U52" s="105"/>
      <c r="V52" s="106"/>
      <c r="X52" s="100"/>
      <c r="Y52" s="104"/>
      <c r="Z52" s="102"/>
      <c r="AA52" s="103"/>
      <c r="AB52" s="100"/>
      <c r="AC52" s="104"/>
      <c r="AD52" s="102"/>
      <c r="AE52" s="103"/>
      <c r="AF52" s="105"/>
      <c r="AG52" s="107"/>
      <c r="AI52" s="105"/>
      <c r="AJ52" s="107"/>
      <c r="AL52" s="100"/>
      <c r="AM52" s="104"/>
      <c r="AN52" s="102"/>
      <c r="AO52" s="103"/>
      <c r="AP52" s="105"/>
      <c r="AQ52" s="107"/>
      <c r="AS52" s="105"/>
      <c r="AT52" s="107"/>
      <c r="AX52" s="100"/>
      <c r="AY52" s="104"/>
      <c r="AZ52" s="102"/>
      <c r="BB52" s="100"/>
      <c r="BC52" s="104"/>
      <c r="BD52" s="102"/>
    </row>
    <row r="53" spans="2:56">
      <c r="B53" s="108" t="s">
        <v>65</v>
      </c>
      <c r="C53" s="109"/>
      <c r="D53" s="109"/>
      <c r="E53" s="109"/>
      <c r="F53" s="110"/>
      <c r="G53" s="111"/>
      <c r="H53" s="112">
        <f>SUM(H42:H49,H41)</f>
        <v>118.53534399999999</v>
      </c>
      <c r="I53" s="113"/>
      <c r="J53" s="114"/>
      <c r="K53" s="114"/>
      <c r="L53" s="112">
        <f>SUM(L42:L49,L41)</f>
        <v>118.53534399999999</v>
      </c>
      <c r="M53" s="115"/>
      <c r="N53" s="116">
        <f t="shared" ref="N53" si="50">L53-H53</f>
        <v>0</v>
      </c>
      <c r="O53" s="117">
        <f t="shared" ref="O53" si="51">IF((H53)=0,"",(N53/H53))</f>
        <v>0</v>
      </c>
      <c r="Q53" s="114"/>
      <c r="R53" s="114"/>
      <c r="S53" s="112">
        <f>SUM(S42:S49,S41)</f>
        <v>119.84604200466363</v>
      </c>
      <c r="T53" s="115"/>
      <c r="U53" s="116">
        <f>S53-L53</f>
        <v>1.3106980046636352</v>
      </c>
      <c r="V53" s="117">
        <f>IF((L53)=0,"",(U53/L53))</f>
        <v>1.1057444644220505E-2</v>
      </c>
      <c r="X53" s="114"/>
      <c r="Y53" s="114"/>
      <c r="Z53" s="112">
        <f>SUM(Z42:Z49,Z41)</f>
        <v>136.5454287500622</v>
      </c>
      <c r="AA53" s="115"/>
      <c r="AB53" s="114"/>
      <c r="AC53" s="114"/>
      <c r="AD53" s="112">
        <f>SUM(AD42:AD49,AD41)</f>
        <v>119.66286115919864</v>
      </c>
      <c r="AE53" s="115"/>
      <c r="AF53" s="116">
        <f>AD53-Z53</f>
        <v>-16.882567590863559</v>
      </c>
      <c r="AG53" s="118">
        <f>IF((Z53)=0,"",(AF53/Z53))</f>
        <v>-0.12364066483518855</v>
      </c>
      <c r="AI53" s="116">
        <f t="shared" ref="AI53:AI57" si="52">AD53-AZ53</f>
        <v>-1.5429608764884932</v>
      </c>
      <c r="AJ53" s="118">
        <f t="shared" ref="AJ53:AJ57" si="53">IF((AD53)=0,"",(AI53/AD53))</f>
        <v>-1.289423352861126E-2</v>
      </c>
      <c r="AL53" s="114"/>
      <c r="AM53" s="114"/>
      <c r="AN53" s="112">
        <f>SUM(AN42:AN49,AN41)</f>
        <v>123.45147715919865</v>
      </c>
      <c r="AO53" s="115"/>
      <c r="AP53" s="116">
        <f>AN53-AD53</f>
        <v>3.7886160000000046</v>
      </c>
      <c r="AQ53" s="118">
        <f>IF((AD53)=0,"",(AP53/AD53))</f>
        <v>3.1660750572892089E-2</v>
      </c>
      <c r="AS53" s="116">
        <f t="shared" ref="AS53:AS57" si="54">AN53-BD53</f>
        <v>1.5856551235115006</v>
      </c>
      <c r="AT53" s="118">
        <f t="shared" ref="AT53:AT57" si="55">IF((AN53)=0,"",(AS53/AN53))</f>
        <v>1.2844359257578555E-2</v>
      </c>
      <c r="AX53" s="114"/>
      <c r="AY53" s="114"/>
      <c r="AZ53" s="112">
        <v>121.20582203568713</v>
      </c>
      <c r="BB53" s="114"/>
      <c r="BC53" s="114"/>
      <c r="BD53" s="112">
        <v>121.86582203568715</v>
      </c>
    </row>
    <row r="54" spans="2:56">
      <c r="B54" s="119" t="s">
        <v>66</v>
      </c>
      <c r="C54" s="109"/>
      <c r="D54" s="109"/>
      <c r="E54" s="109"/>
      <c r="F54" s="120">
        <v>0.13</v>
      </c>
      <c r="G54" s="121"/>
      <c r="H54" s="122">
        <f>H53*F54</f>
        <v>15.409594719999999</v>
      </c>
      <c r="I54" s="123"/>
      <c r="J54" s="124">
        <v>0.13</v>
      </c>
      <c r="K54" s="123"/>
      <c r="L54" s="125">
        <f>L53*J54</f>
        <v>15.409594719999999</v>
      </c>
      <c r="M54" s="126"/>
      <c r="N54" s="127">
        <f t="shared" si="33"/>
        <v>0</v>
      </c>
      <c r="O54" s="128">
        <f t="shared" si="34"/>
        <v>0</v>
      </c>
      <c r="Q54" s="124">
        <v>0.13</v>
      </c>
      <c r="R54" s="123"/>
      <c r="S54" s="125">
        <f>S53*Q54</f>
        <v>15.579985460606272</v>
      </c>
      <c r="T54" s="126"/>
      <c r="U54" s="127">
        <f>S54-L54</f>
        <v>0.17039074060627257</v>
      </c>
      <c r="V54" s="128">
        <f>IF((L54)=0,"",(U54/L54))</f>
        <v>1.1057444644220505E-2</v>
      </c>
      <c r="X54" s="124">
        <v>0.13</v>
      </c>
      <c r="Y54" s="123"/>
      <c r="Z54" s="125">
        <f>Z53*X54</f>
        <v>17.750905737508088</v>
      </c>
      <c r="AA54" s="126"/>
      <c r="AB54" s="124">
        <v>0.13</v>
      </c>
      <c r="AC54" s="123"/>
      <c r="AD54" s="125">
        <f>AD53*AB54</f>
        <v>15.556171950695823</v>
      </c>
      <c r="AE54" s="126"/>
      <c r="AF54" s="127">
        <f>AD54-Z54</f>
        <v>-2.1947337868122645</v>
      </c>
      <c r="AG54" s="129">
        <f>IF((Z54)=0,"",(AF54/Z54))</f>
        <v>-0.12364066483518864</v>
      </c>
      <c r="AI54" s="127">
        <f t="shared" si="52"/>
        <v>-0.20058491394350497</v>
      </c>
      <c r="AJ54" s="129">
        <f t="shared" si="53"/>
        <v>-1.2894233528611316E-2</v>
      </c>
      <c r="AL54" s="124">
        <v>0.13</v>
      </c>
      <c r="AM54" s="123"/>
      <c r="AN54" s="125">
        <f>AN53*AL54</f>
        <v>16.048692030695825</v>
      </c>
      <c r="AO54" s="126"/>
      <c r="AP54" s="127">
        <f>AN54-AD54</f>
        <v>0.49252008000000203</v>
      </c>
      <c r="AQ54" s="129">
        <f>IF((AD54)=0,"",(AP54/AD54))</f>
        <v>3.166075057289218E-2</v>
      </c>
      <c r="AS54" s="127">
        <f t="shared" si="54"/>
        <v>0.20613516605649629</v>
      </c>
      <c r="AT54" s="129">
        <f t="shared" si="55"/>
        <v>1.2844359257578628E-2</v>
      </c>
      <c r="AX54" s="124">
        <v>0.13</v>
      </c>
      <c r="AY54" s="123"/>
      <c r="AZ54" s="125">
        <v>15.756756864639328</v>
      </c>
      <c r="BB54" s="124">
        <v>0.13</v>
      </c>
      <c r="BC54" s="123"/>
      <c r="BD54" s="125">
        <v>15.842556864639329</v>
      </c>
    </row>
    <row r="55" spans="2:56" ht="13.5" thickBot="1">
      <c r="B55" s="130" t="s">
        <v>67</v>
      </c>
      <c r="C55" s="109"/>
      <c r="D55" s="109"/>
      <c r="E55" s="109"/>
      <c r="F55" s="131"/>
      <c r="G55" s="121"/>
      <c r="H55" s="122">
        <f>H53+H54</f>
        <v>133.94493871999998</v>
      </c>
      <c r="I55" s="123"/>
      <c r="J55" s="123"/>
      <c r="K55" s="123"/>
      <c r="L55" s="125">
        <f>L53+L54</f>
        <v>133.94493871999998</v>
      </c>
      <c r="M55" s="126"/>
      <c r="N55" s="127">
        <f t="shared" si="33"/>
        <v>0</v>
      </c>
      <c r="O55" s="128">
        <f t="shared" si="34"/>
        <v>0</v>
      </c>
      <c r="Q55" s="123"/>
      <c r="R55" s="123"/>
      <c r="S55" s="125">
        <f>S53+S54</f>
        <v>135.4260274652699</v>
      </c>
      <c r="T55" s="126"/>
      <c r="U55" s="127">
        <f>S55-L55</f>
        <v>1.4810887452699149</v>
      </c>
      <c r="V55" s="128">
        <f>IF((L55)=0,"",(U55/L55))</f>
        <v>1.105744464422056E-2</v>
      </c>
      <c r="X55" s="123"/>
      <c r="Y55" s="123"/>
      <c r="Z55" s="125">
        <f>Z53+Z54</f>
        <v>154.29633448757028</v>
      </c>
      <c r="AA55" s="126"/>
      <c r="AB55" s="123"/>
      <c r="AC55" s="123"/>
      <c r="AD55" s="125">
        <f>AD53+AD54</f>
        <v>135.21903310989447</v>
      </c>
      <c r="AE55" s="126"/>
      <c r="AF55" s="127">
        <f>AD55-Z55</f>
        <v>-19.077301377675809</v>
      </c>
      <c r="AG55" s="129">
        <f>IF((Z55)=0,"",(AF55/Z55))</f>
        <v>-0.12364066483518847</v>
      </c>
      <c r="AI55" s="127">
        <f t="shared" si="52"/>
        <v>-1.7435457904319946</v>
      </c>
      <c r="AJ55" s="129">
        <f t="shared" si="53"/>
        <v>-1.289423352861124E-2</v>
      </c>
      <c r="AL55" s="123"/>
      <c r="AM55" s="123"/>
      <c r="AN55" s="125">
        <f>AN53+AN54</f>
        <v>139.50016918989448</v>
      </c>
      <c r="AO55" s="126"/>
      <c r="AP55" s="127">
        <f>AN55-AD55</f>
        <v>4.2811360800000102</v>
      </c>
      <c r="AQ55" s="129">
        <f>IF((AD55)=0,"",(AP55/AD55))</f>
        <v>3.1660750572892124E-2</v>
      </c>
      <c r="AS55" s="127">
        <f t="shared" si="54"/>
        <v>1.7917902895680129</v>
      </c>
      <c r="AT55" s="129">
        <f t="shared" si="55"/>
        <v>1.2844359257578677E-2</v>
      </c>
      <c r="AX55" s="123"/>
      <c r="AY55" s="123"/>
      <c r="AZ55" s="125">
        <v>136.96257890032646</v>
      </c>
      <c r="BB55" s="123"/>
      <c r="BC55" s="123"/>
      <c r="BD55" s="125">
        <v>137.70837890032647</v>
      </c>
    </row>
    <row r="56" spans="2:56" ht="15.75" hidden="1" customHeight="1">
      <c r="B56" s="379" t="s">
        <v>68</v>
      </c>
      <c r="C56" s="379"/>
      <c r="D56" s="379"/>
      <c r="E56" s="109"/>
      <c r="F56" s="131"/>
      <c r="G56" s="121"/>
      <c r="H56" s="132">
        <f>ROUND(-H55*10%,2)</f>
        <v>-13.39</v>
      </c>
      <c r="I56" s="123"/>
      <c r="J56" s="123"/>
      <c r="K56" s="123"/>
      <c r="L56" s="133">
        <f>ROUND(-L55*10%,2)</f>
        <v>-13.39</v>
      </c>
      <c r="M56" s="126"/>
      <c r="N56" s="134">
        <f t="shared" si="33"/>
        <v>0</v>
      </c>
      <c r="O56" s="135">
        <f t="shared" si="34"/>
        <v>0</v>
      </c>
      <c r="Q56" s="123"/>
      <c r="R56" s="123"/>
      <c r="S56" s="133"/>
      <c r="T56" s="126"/>
      <c r="U56" s="134">
        <f>S56-L56</f>
        <v>13.39</v>
      </c>
      <c r="V56" s="135">
        <f>IF((L56)=0,"",(U56/L56))</f>
        <v>-1</v>
      </c>
      <c r="X56" s="123"/>
      <c r="Y56" s="123"/>
      <c r="Z56" s="133"/>
      <c r="AA56" s="126"/>
      <c r="AB56" s="123"/>
      <c r="AC56" s="123"/>
      <c r="AD56" s="133"/>
      <c r="AE56" s="126"/>
      <c r="AF56" s="134">
        <f>AD56-Z56</f>
        <v>0</v>
      </c>
      <c r="AG56" s="136" t="str">
        <f>IF((Z56)=0,"",(AF56/Z56))</f>
        <v/>
      </c>
      <c r="AI56" s="134">
        <f t="shared" si="52"/>
        <v>0</v>
      </c>
      <c r="AJ56" s="136" t="str">
        <f t="shared" si="53"/>
        <v/>
      </c>
      <c r="AL56" s="123"/>
      <c r="AM56" s="123"/>
      <c r="AN56" s="133"/>
      <c r="AO56" s="126"/>
      <c r="AP56" s="134">
        <f>AN56-AD56</f>
        <v>0</v>
      </c>
      <c r="AQ56" s="136" t="str">
        <f>IF((AD56)=0,"",(AP56/AD56))</f>
        <v/>
      </c>
      <c r="AS56" s="134">
        <f t="shared" si="54"/>
        <v>0</v>
      </c>
      <c r="AT56" s="136" t="str">
        <f t="shared" si="55"/>
        <v/>
      </c>
      <c r="AX56" s="123"/>
      <c r="AY56" s="123"/>
      <c r="AZ56" s="133"/>
      <c r="BB56" s="123"/>
      <c r="BC56" s="123"/>
      <c r="BD56" s="133"/>
    </row>
    <row r="57" spans="2:56" ht="13.5" hidden="1" customHeight="1">
      <c r="B57" s="380" t="s">
        <v>69</v>
      </c>
      <c r="C57" s="380"/>
      <c r="D57" s="380"/>
      <c r="E57" s="137"/>
      <c r="F57" s="138"/>
      <c r="G57" s="139"/>
      <c r="H57" s="140">
        <f>H55+H56</f>
        <v>120.55493871999998</v>
      </c>
      <c r="I57" s="141"/>
      <c r="J57" s="141"/>
      <c r="K57" s="141"/>
      <c r="L57" s="142">
        <f>L55+L56</f>
        <v>120.55493871999998</v>
      </c>
      <c r="M57" s="143"/>
      <c r="N57" s="144">
        <f t="shared" si="33"/>
        <v>0</v>
      </c>
      <c r="O57" s="145">
        <f t="shared" si="34"/>
        <v>0</v>
      </c>
      <c r="Q57" s="141"/>
      <c r="R57" s="141"/>
      <c r="S57" s="142">
        <f>S55+S56</f>
        <v>135.4260274652699</v>
      </c>
      <c r="T57" s="143"/>
      <c r="U57" s="144">
        <f>S57-L57</f>
        <v>14.871088745269915</v>
      </c>
      <c r="V57" s="145">
        <f>IF((L57)=0,"",(U57/L57))</f>
        <v>0.12335528434724186</v>
      </c>
      <c r="X57" s="141"/>
      <c r="Y57" s="141"/>
      <c r="Z57" s="142">
        <f>Z55+Z56</f>
        <v>154.29633448757028</v>
      </c>
      <c r="AA57" s="143"/>
      <c r="AB57" s="141"/>
      <c r="AC57" s="141"/>
      <c r="AD57" s="142">
        <f>AD55+AD56</f>
        <v>135.21903310989447</v>
      </c>
      <c r="AE57" s="143"/>
      <c r="AF57" s="144">
        <f>AD57-Z57</f>
        <v>-19.077301377675809</v>
      </c>
      <c r="AG57" s="146">
        <f>IF((Z57)=0,"",(AF57/Z57))</f>
        <v>-0.12364066483518847</v>
      </c>
      <c r="AI57" s="144">
        <f t="shared" si="52"/>
        <v>-1.7435457904319946</v>
      </c>
      <c r="AJ57" s="146">
        <f t="shared" si="53"/>
        <v>-1.289423352861124E-2</v>
      </c>
      <c r="AL57" s="141"/>
      <c r="AM57" s="141"/>
      <c r="AN57" s="142">
        <f>AN55+AN56</f>
        <v>139.50016918989448</v>
      </c>
      <c r="AO57" s="143"/>
      <c r="AP57" s="144">
        <f>AN57-AD57</f>
        <v>4.2811360800000102</v>
      </c>
      <c r="AQ57" s="146">
        <f>IF((AD57)=0,"",(AP57/AD57))</f>
        <v>3.1660750572892124E-2</v>
      </c>
      <c r="AS57" s="144">
        <f t="shared" si="54"/>
        <v>1.7917902895680129</v>
      </c>
      <c r="AT57" s="146">
        <f t="shared" si="55"/>
        <v>1.2844359257578677E-2</v>
      </c>
      <c r="AX57" s="141"/>
      <c r="AY57" s="141"/>
      <c r="AZ57" s="142">
        <v>136.96257890032646</v>
      </c>
      <c r="BB57" s="141"/>
      <c r="BC57" s="141"/>
      <c r="BD57" s="142">
        <v>137.70837890032647</v>
      </c>
    </row>
    <row r="58" spans="2:56" s="154" customFormat="1" ht="8.25" customHeight="1" thickBot="1">
      <c r="B58" s="147"/>
      <c r="C58" s="148"/>
      <c r="D58" s="149"/>
      <c r="E58" s="148"/>
      <c r="F58" s="100"/>
      <c r="G58" s="150"/>
      <c r="H58" s="102"/>
      <c r="I58" s="151"/>
      <c r="J58" s="100"/>
      <c r="K58" s="152"/>
      <c r="L58" s="102"/>
      <c r="M58" s="151"/>
      <c r="N58" s="153"/>
      <c r="O58" s="106"/>
      <c r="Q58" s="100"/>
      <c r="R58" s="152"/>
      <c r="S58" s="102"/>
      <c r="T58" s="151"/>
      <c r="U58" s="153"/>
      <c r="V58" s="106"/>
      <c r="X58" s="100"/>
      <c r="Y58" s="152"/>
      <c r="Z58" s="102"/>
      <c r="AA58" s="151"/>
      <c r="AB58" s="100"/>
      <c r="AC58" s="152"/>
      <c r="AD58" s="102"/>
      <c r="AE58" s="151"/>
      <c r="AF58" s="153"/>
      <c r="AG58" s="107"/>
      <c r="AI58" s="153"/>
      <c r="AJ58" s="107"/>
      <c r="AL58" s="100"/>
      <c r="AM58" s="152"/>
      <c r="AN58" s="102"/>
      <c r="AO58" s="151"/>
      <c r="AP58" s="153"/>
      <c r="AQ58" s="107"/>
      <c r="AS58" s="153"/>
      <c r="AT58" s="107"/>
      <c r="AX58" s="100"/>
      <c r="AY58" s="152"/>
      <c r="AZ58" s="102"/>
      <c r="BB58" s="100"/>
      <c r="BC58" s="152"/>
      <c r="BD58" s="102"/>
    </row>
    <row r="59" spans="2:56" s="154" customFormat="1" hidden="1" outlineLevel="1">
      <c r="B59" s="155" t="s">
        <v>70</v>
      </c>
      <c r="C59" s="156"/>
      <c r="D59" s="156"/>
      <c r="E59" s="156"/>
      <c r="F59" s="157"/>
      <c r="G59" s="158"/>
      <c r="H59" s="159">
        <f>SUM(H50:H51,H41,H42:H46)</f>
        <v>113.76734400000001</v>
      </c>
      <c r="I59" s="160"/>
      <c r="J59" s="161"/>
      <c r="K59" s="161"/>
      <c r="L59" s="159">
        <f>SUM(L50:L51,L41,L42:L46)</f>
        <v>113.76734400000001</v>
      </c>
      <c r="M59" s="162"/>
      <c r="N59" s="163">
        <f t="shared" ref="N59:N63" si="56">L59-H59</f>
        <v>0</v>
      </c>
      <c r="O59" s="117">
        <f t="shared" ref="O59:O63" si="57">IF((H59)=0,"",(N59/H59))</f>
        <v>0</v>
      </c>
      <c r="Q59" s="161"/>
      <c r="R59" s="161"/>
      <c r="S59" s="159">
        <f>SUM(S50:S51,S41,S42:S46)</f>
        <v>115.07804200466363</v>
      </c>
      <c r="T59" s="162"/>
      <c r="U59" s="163">
        <f>S59-L59</f>
        <v>1.310698004663621</v>
      </c>
      <c r="V59" s="117">
        <f>IF((L59)=0,"",(U59/L59))</f>
        <v>1.152086318077023E-2</v>
      </c>
      <c r="X59" s="161"/>
      <c r="Y59" s="161"/>
      <c r="Z59" s="159">
        <f>SUM(Z50:Z51,Z41,Z42:Z46)</f>
        <v>133.07342875006222</v>
      </c>
      <c r="AA59" s="162"/>
      <c r="AB59" s="161"/>
      <c r="AC59" s="161"/>
      <c r="AD59" s="159">
        <f>SUM(AD50:AD51,AD41,AD42:AD46)</f>
        <v>117.15886115919862</v>
      </c>
      <c r="AE59" s="162"/>
      <c r="AF59" s="163">
        <f>AD59-Z59</f>
        <v>-15.914567590863598</v>
      </c>
      <c r="AG59" s="118">
        <f>IF((Z59)=0,"",(AF59/Z59))</f>
        <v>-0.11959237648226717</v>
      </c>
      <c r="AI59" s="163">
        <f t="shared" ref="AI59:AI63" si="58">AD59-AZ59</f>
        <v>0.72103912351148836</v>
      </c>
      <c r="AJ59" s="118">
        <f t="shared" ref="AJ59:AJ63" si="59">IF((AD59)=0,"",(AI59/AD59))</f>
        <v>6.154371221923376E-3</v>
      </c>
      <c r="AL59" s="161"/>
      <c r="AM59" s="161"/>
      <c r="AN59" s="159">
        <f>SUM(AN50:AN51,AN41,AN42:AN46)</f>
        <v>120.94747715919861</v>
      </c>
      <c r="AO59" s="162"/>
      <c r="AP59" s="163">
        <f>AN59-AD59</f>
        <v>3.7886159999999904</v>
      </c>
      <c r="AQ59" s="118">
        <f>IF((AD59)=0,"",(AP59/AD59))</f>
        <v>3.233742597456557E-2</v>
      </c>
      <c r="AS59" s="163">
        <f t="shared" ref="AS59:AS63" si="60">AN59-BD59</f>
        <v>3.849655123511468</v>
      </c>
      <c r="AT59" s="118">
        <f t="shared" ref="AT59:AT63" si="61">IF((AN59)=0,"",(AS59/AN59))</f>
        <v>3.1829147774982622E-2</v>
      </c>
      <c r="AX59" s="161"/>
      <c r="AY59" s="161"/>
      <c r="AZ59" s="159">
        <v>116.43782203568713</v>
      </c>
      <c r="BB59" s="161"/>
      <c r="BC59" s="161"/>
      <c r="BD59" s="159">
        <v>117.09782203568714</v>
      </c>
    </row>
    <row r="60" spans="2:56" s="154" customFormat="1" hidden="1" outlineLevel="1">
      <c r="B60" s="164" t="s">
        <v>66</v>
      </c>
      <c r="C60" s="156"/>
      <c r="D60" s="156"/>
      <c r="E60" s="156"/>
      <c r="F60" s="165">
        <v>0.13</v>
      </c>
      <c r="G60" s="158"/>
      <c r="H60" s="166">
        <f>H59*F60</f>
        <v>14.789754720000001</v>
      </c>
      <c r="I60" s="167"/>
      <c r="J60" s="168">
        <v>0.13</v>
      </c>
      <c r="K60" s="169"/>
      <c r="L60" s="170">
        <f>L59*J60</f>
        <v>14.789754720000001</v>
      </c>
      <c r="M60" s="171"/>
      <c r="N60" s="172">
        <f t="shared" si="56"/>
        <v>0</v>
      </c>
      <c r="O60" s="128">
        <f t="shared" si="57"/>
        <v>0</v>
      </c>
      <c r="Q60" s="168">
        <v>0.13</v>
      </c>
      <c r="R60" s="169"/>
      <c r="S60" s="170">
        <f>S59*Q60</f>
        <v>14.960145460606272</v>
      </c>
      <c r="T60" s="171"/>
      <c r="U60" s="172">
        <f>S60-L60</f>
        <v>0.1703907406062708</v>
      </c>
      <c r="V60" s="128">
        <f>IF((L60)=0,"",(U60/L60))</f>
        <v>1.1520863180770235E-2</v>
      </c>
      <c r="X60" s="168">
        <v>0.13</v>
      </c>
      <c r="Y60" s="169"/>
      <c r="Z60" s="170">
        <f>Z59*X60</f>
        <v>17.29954573750809</v>
      </c>
      <c r="AA60" s="171"/>
      <c r="AB60" s="168">
        <v>0.13</v>
      </c>
      <c r="AC60" s="169"/>
      <c r="AD60" s="170">
        <f>AD59*AB60</f>
        <v>15.230651950695821</v>
      </c>
      <c r="AE60" s="171"/>
      <c r="AF60" s="172">
        <f>AD60-Z60</f>
        <v>-2.0688937868122697</v>
      </c>
      <c r="AG60" s="129">
        <f>IF((Z60)=0,"",(AF60/Z60))</f>
        <v>-0.11959237648226728</v>
      </c>
      <c r="AI60" s="172">
        <f t="shared" si="58"/>
        <v>9.3735086056492278E-2</v>
      </c>
      <c r="AJ60" s="129">
        <f t="shared" si="59"/>
        <v>6.1543712219232962E-3</v>
      </c>
      <c r="AL60" s="168">
        <v>0.13</v>
      </c>
      <c r="AM60" s="169"/>
      <c r="AN60" s="170">
        <f>AN59*AL60</f>
        <v>15.723172030695821</v>
      </c>
      <c r="AO60" s="171"/>
      <c r="AP60" s="172">
        <f>AN60-AD60</f>
        <v>0.49252008000000025</v>
      </c>
      <c r="AQ60" s="129">
        <f>IF((AD60)=0,"",(AP60/AD60))</f>
        <v>3.2337425974565667E-2</v>
      </c>
      <c r="AS60" s="172">
        <f t="shared" si="60"/>
        <v>0.50045516605649176</v>
      </c>
      <c r="AT60" s="129">
        <f t="shared" si="61"/>
        <v>3.1829147774982677E-2</v>
      </c>
      <c r="AX60" s="168">
        <v>0.13</v>
      </c>
      <c r="AY60" s="169"/>
      <c r="AZ60" s="170">
        <v>15.136916864639328</v>
      </c>
      <c r="BB60" s="168">
        <v>0.13</v>
      </c>
      <c r="BC60" s="169"/>
      <c r="BD60" s="170">
        <v>15.222716864639329</v>
      </c>
    </row>
    <row r="61" spans="2:56" s="154" customFormat="1" hidden="1" outlineLevel="1">
      <c r="B61" s="173" t="s">
        <v>67</v>
      </c>
      <c r="C61" s="156"/>
      <c r="D61" s="156"/>
      <c r="E61" s="156"/>
      <c r="F61" s="174"/>
      <c r="G61" s="175"/>
      <c r="H61" s="166">
        <f>H59+H60</f>
        <v>128.55709872</v>
      </c>
      <c r="I61" s="167"/>
      <c r="J61" s="167"/>
      <c r="K61" s="167"/>
      <c r="L61" s="170">
        <f>L59+L60</f>
        <v>128.55709872</v>
      </c>
      <c r="M61" s="171"/>
      <c r="N61" s="172">
        <f t="shared" si="56"/>
        <v>0</v>
      </c>
      <c r="O61" s="128">
        <f t="shared" si="57"/>
        <v>0</v>
      </c>
      <c r="Q61" s="167"/>
      <c r="R61" s="167"/>
      <c r="S61" s="170">
        <f>S59+S60</f>
        <v>130.03818746526991</v>
      </c>
      <c r="T61" s="171"/>
      <c r="U61" s="172">
        <f>S61-L61</f>
        <v>1.4810887452699149</v>
      </c>
      <c r="V61" s="128">
        <f>IF((L61)=0,"",(U61/L61))</f>
        <v>1.152086318077041E-2</v>
      </c>
      <c r="X61" s="167"/>
      <c r="Y61" s="167"/>
      <c r="Z61" s="170">
        <f>Z59+Z60</f>
        <v>150.3729744875703</v>
      </c>
      <c r="AA61" s="171"/>
      <c r="AB61" s="167"/>
      <c r="AC61" s="167"/>
      <c r="AD61" s="170">
        <f>AD59+AD60</f>
        <v>132.38951310989444</v>
      </c>
      <c r="AE61" s="171"/>
      <c r="AF61" s="172">
        <f>AD61-Z61</f>
        <v>-17.983461377675866</v>
      </c>
      <c r="AG61" s="129">
        <f>IF((Z61)=0,"",(AF61/Z61))</f>
        <v>-0.11959237648226718</v>
      </c>
      <c r="AI61" s="172">
        <f t="shared" si="58"/>
        <v>0.81477420956798596</v>
      </c>
      <c r="AJ61" s="129">
        <f t="shared" si="59"/>
        <v>6.1543712219234072E-3</v>
      </c>
      <c r="AL61" s="167"/>
      <c r="AM61" s="167"/>
      <c r="AN61" s="170">
        <f>AN59+AN60</f>
        <v>136.67064918989445</v>
      </c>
      <c r="AO61" s="171"/>
      <c r="AP61" s="172">
        <f>AN61-AD61</f>
        <v>4.2811360800000102</v>
      </c>
      <c r="AQ61" s="129">
        <f>IF((AD61)=0,"",(AP61/AD61))</f>
        <v>3.233742597456573E-2</v>
      </c>
      <c r="AS61" s="172">
        <f t="shared" si="60"/>
        <v>4.3501102895679651</v>
      </c>
      <c r="AT61" s="129">
        <f t="shared" si="61"/>
        <v>3.1829147774982663E-2</v>
      </c>
      <c r="AX61" s="167"/>
      <c r="AY61" s="167"/>
      <c r="AZ61" s="170">
        <v>131.57473890032645</v>
      </c>
      <c r="BB61" s="167"/>
      <c r="BC61" s="167"/>
      <c r="BD61" s="170">
        <v>132.32053890032648</v>
      </c>
    </row>
    <row r="62" spans="2:56" s="154" customFormat="1" ht="15.75" hidden="1" customHeight="1" outlineLevel="1">
      <c r="B62" s="381" t="s">
        <v>68</v>
      </c>
      <c r="C62" s="381"/>
      <c r="D62" s="381"/>
      <c r="E62" s="156"/>
      <c r="F62" s="174"/>
      <c r="G62" s="175"/>
      <c r="H62" s="176">
        <f>ROUND(-H61*10%,2)</f>
        <v>-12.86</v>
      </c>
      <c r="I62" s="167"/>
      <c r="J62" s="167"/>
      <c r="K62" s="167"/>
      <c r="L62" s="177">
        <f>ROUND(-L61*10%,2)</f>
        <v>-12.86</v>
      </c>
      <c r="M62" s="171"/>
      <c r="N62" s="178">
        <f t="shared" si="56"/>
        <v>0</v>
      </c>
      <c r="O62" s="135">
        <f t="shared" si="57"/>
        <v>0</v>
      </c>
      <c r="Q62" s="167"/>
      <c r="R62" s="167"/>
      <c r="S62" s="177"/>
      <c r="T62" s="171"/>
      <c r="U62" s="178">
        <f>S62-L62</f>
        <v>12.86</v>
      </c>
      <c r="V62" s="135">
        <f>IF((L62)=0,"",(U62/L62))</f>
        <v>-1</v>
      </c>
      <c r="X62" s="167"/>
      <c r="Y62" s="167"/>
      <c r="Z62" s="177"/>
      <c r="AA62" s="171"/>
      <c r="AB62" s="167"/>
      <c r="AC62" s="167"/>
      <c r="AD62" s="177"/>
      <c r="AE62" s="171"/>
      <c r="AF62" s="178">
        <f>AD62-Z62</f>
        <v>0</v>
      </c>
      <c r="AG62" s="136" t="str">
        <f>IF((Z62)=0,"",(AF62/Z62))</f>
        <v/>
      </c>
      <c r="AI62" s="178">
        <f t="shared" si="58"/>
        <v>0</v>
      </c>
      <c r="AJ62" s="136" t="str">
        <f t="shared" si="59"/>
        <v/>
      </c>
      <c r="AL62" s="167"/>
      <c r="AM62" s="167"/>
      <c r="AN62" s="177"/>
      <c r="AO62" s="171"/>
      <c r="AP62" s="178">
        <f>AN62-AD62</f>
        <v>0</v>
      </c>
      <c r="AQ62" s="136" t="str">
        <f>IF((AD62)=0,"",(AP62/AD62))</f>
        <v/>
      </c>
      <c r="AS62" s="178">
        <f t="shared" si="60"/>
        <v>0</v>
      </c>
      <c r="AT62" s="136" t="str">
        <f t="shared" si="61"/>
        <v/>
      </c>
      <c r="AX62" s="167"/>
      <c r="AY62" s="167"/>
      <c r="AZ62" s="177"/>
      <c r="BB62" s="167"/>
      <c r="BC62" s="167"/>
      <c r="BD62" s="177"/>
    </row>
    <row r="63" spans="2:56" s="154" customFormat="1" ht="13.5" hidden="1" customHeight="1" outlineLevel="1">
      <c r="B63" s="382" t="s">
        <v>71</v>
      </c>
      <c r="C63" s="382"/>
      <c r="D63" s="382"/>
      <c r="E63" s="179"/>
      <c r="F63" s="180"/>
      <c r="G63" s="181"/>
      <c r="H63" s="182">
        <f>SUM(H61:H62)</f>
        <v>115.69709872</v>
      </c>
      <c r="I63" s="183"/>
      <c r="J63" s="183"/>
      <c r="K63" s="183"/>
      <c r="L63" s="184">
        <f>SUM(L61:L62)</f>
        <v>115.69709872</v>
      </c>
      <c r="M63" s="185"/>
      <c r="N63" s="186">
        <f t="shared" si="56"/>
        <v>0</v>
      </c>
      <c r="O63" s="187">
        <f t="shared" si="57"/>
        <v>0</v>
      </c>
      <c r="Q63" s="183"/>
      <c r="R63" s="183"/>
      <c r="S63" s="184">
        <f>SUM(S61:S62)</f>
        <v>130.03818746526991</v>
      </c>
      <c r="T63" s="185"/>
      <c r="U63" s="186">
        <f>S63-L63</f>
        <v>14.341088745269914</v>
      </c>
      <c r="V63" s="187">
        <f>IF((L63)=0,"",(U63/L63))</f>
        <v>0.1239537456334749</v>
      </c>
      <c r="X63" s="183"/>
      <c r="Y63" s="183"/>
      <c r="Z63" s="184">
        <f>SUM(Z61:Z62)</f>
        <v>150.3729744875703</v>
      </c>
      <c r="AA63" s="185"/>
      <c r="AB63" s="183"/>
      <c r="AC63" s="183"/>
      <c r="AD63" s="184">
        <f>SUM(AD61:AD62)</f>
        <v>132.38951310989444</v>
      </c>
      <c r="AE63" s="185"/>
      <c r="AF63" s="186">
        <f>AD63-Z63</f>
        <v>-17.983461377675866</v>
      </c>
      <c r="AG63" s="188">
        <f>IF((Z63)=0,"",(AF63/Z63))</f>
        <v>-0.11959237648226718</v>
      </c>
      <c r="AI63" s="186">
        <f t="shared" si="58"/>
        <v>0.81477420956798596</v>
      </c>
      <c r="AJ63" s="188">
        <f t="shared" si="59"/>
        <v>6.1543712219234072E-3</v>
      </c>
      <c r="AL63" s="183"/>
      <c r="AM63" s="183"/>
      <c r="AN63" s="184">
        <f>SUM(AN61:AN62)</f>
        <v>136.67064918989445</v>
      </c>
      <c r="AO63" s="185"/>
      <c r="AP63" s="186">
        <f>AN63-AD63</f>
        <v>4.2811360800000102</v>
      </c>
      <c r="AQ63" s="188">
        <f>IF((AD63)=0,"",(AP63/AD63))</f>
        <v>3.233742597456573E-2</v>
      </c>
      <c r="AS63" s="186">
        <f t="shared" si="60"/>
        <v>4.3501102895679651</v>
      </c>
      <c r="AT63" s="188">
        <f t="shared" si="61"/>
        <v>3.1829147774982663E-2</v>
      </c>
      <c r="AX63" s="183"/>
      <c r="AY63" s="183"/>
      <c r="AZ63" s="184">
        <v>131.57473890032645</v>
      </c>
      <c r="BB63" s="183"/>
      <c r="BC63" s="183"/>
      <c r="BD63" s="184">
        <v>132.32053890032648</v>
      </c>
    </row>
    <row r="64" spans="2:56" s="154" customFormat="1" ht="8.25" hidden="1" customHeight="1" outlineLevel="1">
      <c r="B64" s="147"/>
      <c r="C64" s="148"/>
      <c r="D64" s="149"/>
      <c r="E64" s="148"/>
      <c r="F64" s="189"/>
      <c r="G64" s="190"/>
      <c r="H64" s="191"/>
      <c r="I64" s="192"/>
      <c r="J64" s="189"/>
      <c r="K64" s="150"/>
      <c r="L64" s="193"/>
      <c r="M64" s="151"/>
      <c r="N64" s="194"/>
      <c r="O64" s="106"/>
      <c r="Q64" s="189"/>
      <c r="R64" s="150"/>
      <c r="S64" s="193"/>
      <c r="T64" s="151"/>
      <c r="U64" s="194"/>
      <c r="V64" s="106"/>
      <c r="X64" s="189"/>
      <c r="Y64" s="150"/>
      <c r="Z64" s="193"/>
      <c r="AA64" s="151"/>
      <c r="AB64" s="189"/>
      <c r="AC64" s="150"/>
      <c r="AD64" s="193"/>
      <c r="AE64" s="151"/>
      <c r="AF64" s="194"/>
      <c r="AG64" s="107"/>
      <c r="AI64" s="194"/>
      <c r="AJ64" s="107"/>
      <c r="AL64" s="189"/>
      <c r="AM64" s="150"/>
      <c r="AN64" s="193"/>
      <c r="AO64" s="151"/>
      <c r="AP64" s="194"/>
      <c r="AQ64" s="107"/>
      <c r="AS64" s="194"/>
      <c r="AT64" s="107"/>
      <c r="AX64" s="189"/>
      <c r="AY64" s="150"/>
      <c r="AZ64" s="193"/>
      <c r="BB64" s="189"/>
      <c r="BC64" s="150"/>
      <c r="BD64" s="193"/>
    </row>
    <row r="65" spans="1:56" ht="10.5" customHeight="1" collapsed="1">
      <c r="L65" s="195"/>
      <c r="S65" s="195"/>
      <c r="Z65" s="195"/>
      <c r="AD65" s="195"/>
      <c r="AG65" s="196"/>
      <c r="AJ65" s="196"/>
      <c r="AN65" s="195"/>
      <c r="AQ65" s="196"/>
      <c r="AT65" s="196"/>
      <c r="AZ65" s="195"/>
      <c r="BD65" s="195"/>
    </row>
    <row r="66" spans="1:56">
      <c r="B66" s="25" t="s">
        <v>72</v>
      </c>
      <c r="F66" s="197">
        <v>4.2999999999999997E-2</v>
      </c>
      <c r="J66" s="197">
        <f>F66</f>
        <v>4.2999999999999997E-2</v>
      </c>
      <c r="Q66" s="197">
        <v>4.8648832098523664E-2</v>
      </c>
      <c r="X66" s="197">
        <f>$Q66</f>
        <v>4.8648832098523664E-2</v>
      </c>
      <c r="AB66" s="197">
        <v>3.5900000000000001E-2</v>
      </c>
      <c r="AG66" s="196"/>
      <c r="AJ66" s="196"/>
      <c r="AL66" s="197">
        <f>AB66</f>
        <v>3.5900000000000001E-2</v>
      </c>
      <c r="AQ66" s="196"/>
      <c r="AT66" s="196"/>
      <c r="AX66" s="197">
        <v>4.8648832098523664E-2</v>
      </c>
      <c r="BB66" s="197">
        <v>4.8648832098523664E-2</v>
      </c>
    </row>
    <row r="67" spans="1:56" s="198" customFormat="1">
      <c r="B67" s="198" t="s">
        <v>73</v>
      </c>
      <c r="F67" s="199"/>
      <c r="H67" s="200">
        <f>H36/D19</f>
        <v>3.9757799999999973E-3</v>
      </c>
      <c r="J67" s="199"/>
      <c r="L67" s="200">
        <f>L36/D19</f>
        <v>3.9757799999999973E-3</v>
      </c>
      <c r="Q67" s="199"/>
      <c r="X67" s="199"/>
      <c r="AB67" s="199"/>
      <c r="AG67" s="201"/>
      <c r="AJ67" s="201"/>
      <c r="AL67" s="199"/>
      <c r="AQ67" s="201"/>
      <c r="AT67" s="201"/>
      <c r="AX67" s="199"/>
      <c r="BB67" s="199"/>
    </row>
    <row r="68" spans="1:56" s="15" customFormat="1">
      <c r="B68" s="202" t="s">
        <v>74</v>
      </c>
      <c r="F68" s="203"/>
      <c r="H68" s="204"/>
      <c r="J68" s="203"/>
      <c r="Q68" s="203"/>
      <c r="X68" s="203"/>
      <c r="AB68" s="203"/>
      <c r="AG68" s="205"/>
      <c r="AJ68" s="205"/>
      <c r="AL68" s="203"/>
      <c r="AQ68" s="205"/>
      <c r="AT68" s="205"/>
      <c r="AX68" s="203"/>
      <c r="BB68" s="203"/>
    </row>
    <row r="69" spans="1:56" s="35" customFormat="1">
      <c r="B69" s="35" t="s">
        <v>35</v>
      </c>
      <c r="D69" s="36" t="s">
        <v>36</v>
      </c>
      <c r="E69" s="37"/>
      <c r="F69" s="206">
        <f>F23</f>
        <v>8.4700000000000006</v>
      </c>
      <c r="G69" s="207">
        <f>G23</f>
        <v>1</v>
      </c>
      <c r="H69" s="208">
        <f>G69*F69</f>
        <v>8.4700000000000006</v>
      </c>
      <c r="J69" s="206">
        <f>J23</f>
        <v>8.4700000000000006</v>
      </c>
      <c r="K69" s="207">
        <f>K23</f>
        <v>1</v>
      </c>
      <c r="L69" s="208">
        <f>K69*J69</f>
        <v>8.4700000000000006</v>
      </c>
      <c r="N69" s="209">
        <f>L69-H69</f>
        <v>0</v>
      </c>
      <c r="O69" s="210">
        <f>IF((H69)=0,"",(N69/H69))</f>
        <v>0</v>
      </c>
      <c r="Q69" s="206">
        <f>Q23</f>
        <v>11.21</v>
      </c>
      <c r="R69" s="207">
        <f>R23</f>
        <v>1</v>
      </c>
      <c r="S69" s="208">
        <f>R69*Q69</f>
        <v>11.21</v>
      </c>
      <c r="U69" s="209">
        <f>S69-L69</f>
        <v>2.74</v>
      </c>
      <c r="V69" s="210">
        <f>IF((L69)=0,"",(U69/L69))</f>
        <v>0.32349468713105078</v>
      </c>
      <c r="X69" s="211">
        <f>X23</f>
        <v>14.22</v>
      </c>
      <c r="Y69" s="207">
        <f>Y23</f>
        <v>1</v>
      </c>
      <c r="Z69" s="208">
        <f>Y69*X69</f>
        <v>14.22</v>
      </c>
      <c r="AB69" s="206">
        <f>AB23</f>
        <v>17.350000000000001</v>
      </c>
      <c r="AC69" s="207">
        <f>AC23</f>
        <v>1</v>
      </c>
      <c r="AD69" s="208">
        <f>AC69*AB69</f>
        <v>17.350000000000001</v>
      </c>
      <c r="AF69" s="209">
        <f>AD69-Z69</f>
        <v>3.1300000000000008</v>
      </c>
      <c r="AG69" s="212">
        <f>IF((Z69)=0,"",(AF69/Z69))</f>
        <v>0.22011251758087205</v>
      </c>
      <c r="AI69" s="209">
        <f t="shared" ref="AI69:AI71" si="62">AD69-AZ69</f>
        <v>-0.57999999999999829</v>
      </c>
      <c r="AJ69" s="212">
        <f t="shared" ref="AJ69:AJ71" si="63">IF((AD69)=0,"",(AI69/AD69))</f>
        <v>-3.3429394812680015E-2</v>
      </c>
      <c r="AL69" s="206">
        <f>AL23</f>
        <v>20.97</v>
      </c>
      <c r="AM69" s="207">
        <f>AM23</f>
        <v>1</v>
      </c>
      <c r="AN69" s="208">
        <f>AM69*AL69</f>
        <v>20.97</v>
      </c>
      <c r="AP69" s="209">
        <f>AN69-AD69</f>
        <v>3.6199999999999974</v>
      </c>
      <c r="AQ69" s="212">
        <f>IF((AD69)=0,"",(AP69/AD69))</f>
        <v>0.2086455331412102</v>
      </c>
      <c r="AS69" s="209">
        <f t="shared" ref="AS69:AS71" si="64">AN69-BD69</f>
        <v>-0.58000000000000185</v>
      </c>
      <c r="AT69" s="212">
        <f t="shared" ref="AT69:AT71" si="65">IF((AN69)=0,"",(AS69/AN69))</f>
        <v>-2.7658559847401138E-2</v>
      </c>
      <c r="AX69" s="206">
        <v>17.93</v>
      </c>
      <c r="AY69" s="207">
        <v>1</v>
      </c>
      <c r="AZ69" s="208">
        <v>17.93</v>
      </c>
      <c r="BB69" s="206">
        <v>21.55</v>
      </c>
      <c r="BC69" s="207">
        <v>1</v>
      </c>
      <c r="BD69" s="208">
        <v>21.55</v>
      </c>
    </row>
    <row r="70" spans="1:56" s="35" customFormat="1">
      <c r="B70" s="35" t="s">
        <v>40</v>
      </c>
      <c r="D70" s="36" t="s">
        <v>39</v>
      </c>
      <c r="E70" s="37"/>
      <c r="F70" s="213">
        <f>F27</f>
        <v>1.2E-2</v>
      </c>
      <c r="G70" s="214">
        <f>$D$19</f>
        <v>800</v>
      </c>
      <c r="H70" s="215">
        <f t="shared" ref="H70" si="66">G70*F70</f>
        <v>9.6</v>
      </c>
      <c r="J70" s="213">
        <f>J27</f>
        <v>1.2E-2</v>
      </c>
      <c r="K70" s="214">
        <f>$D$19</f>
        <v>800</v>
      </c>
      <c r="L70" s="215">
        <f t="shared" ref="L70" si="67">K70*J70</f>
        <v>9.6</v>
      </c>
      <c r="N70" s="216">
        <f t="shared" ref="N70" si="68">L70-H70</f>
        <v>0</v>
      </c>
      <c r="O70" s="217">
        <f>IF((H70)=0,"",(N70/H70))</f>
        <v>0</v>
      </c>
      <c r="Q70" s="213">
        <f>Q27</f>
        <v>1.4200000000000001E-2</v>
      </c>
      <c r="R70" s="214">
        <f>$D$19</f>
        <v>800</v>
      </c>
      <c r="S70" s="215">
        <f>R70*Q70</f>
        <v>11.360000000000001</v>
      </c>
      <c r="U70" s="216">
        <f>S70-L70</f>
        <v>1.7600000000000016</v>
      </c>
      <c r="V70" s="217">
        <f>IF((L70)=0,"",(U70/L70))</f>
        <v>0.18333333333333351</v>
      </c>
      <c r="X70" s="213">
        <f>X27</f>
        <v>1.09E-2</v>
      </c>
      <c r="Y70" s="214">
        <f>$D$19</f>
        <v>800</v>
      </c>
      <c r="Z70" s="215">
        <f t="shared" ref="Z70" si="69">Y70*X70</f>
        <v>8.7200000000000006</v>
      </c>
      <c r="AB70" s="213">
        <f>AB27</f>
        <v>7.7999999999999996E-3</v>
      </c>
      <c r="AC70" s="214">
        <f>$D$19</f>
        <v>800</v>
      </c>
      <c r="AD70" s="215">
        <f t="shared" ref="AD70" si="70">AC70*AB70</f>
        <v>6.2399999999999993</v>
      </c>
      <c r="AF70" s="216">
        <f>AD70-Z70</f>
        <v>-2.4800000000000013</v>
      </c>
      <c r="AG70" s="218">
        <f>IF((Z70)=0,"",(AF70/Z70))</f>
        <v>-0.28440366972477077</v>
      </c>
      <c r="AI70" s="216">
        <f t="shared" si="62"/>
        <v>0</v>
      </c>
      <c r="AJ70" s="218">
        <f t="shared" si="63"/>
        <v>0</v>
      </c>
      <c r="AL70" s="213">
        <f>AL27</f>
        <v>4.1000000000000003E-3</v>
      </c>
      <c r="AM70" s="214">
        <f>$D$19</f>
        <v>800</v>
      </c>
      <c r="AN70" s="215">
        <f t="shared" ref="AN70" si="71">AM70*AL70</f>
        <v>3.2800000000000002</v>
      </c>
      <c r="AP70" s="216">
        <f>AN70-AD70</f>
        <v>-2.9599999999999991</v>
      </c>
      <c r="AQ70" s="218">
        <f>IF((AD70)=0,"",(AP70/AD70))</f>
        <v>-0.47435897435897428</v>
      </c>
      <c r="AS70" s="216">
        <f t="shared" si="64"/>
        <v>0</v>
      </c>
      <c r="AT70" s="218">
        <f t="shared" si="65"/>
        <v>0</v>
      </c>
      <c r="AX70" s="213">
        <v>7.7999999999999996E-3</v>
      </c>
      <c r="AY70" s="214">
        <v>800</v>
      </c>
      <c r="AZ70" s="215">
        <v>6.2399999999999993</v>
      </c>
      <c r="BB70" s="213">
        <v>4.1000000000000003E-3</v>
      </c>
      <c r="BC70" s="214">
        <v>800</v>
      </c>
      <c r="BD70" s="215">
        <v>3.2800000000000002</v>
      </c>
    </row>
    <row r="71" spans="1:56" s="219" customFormat="1" ht="13.5" thickBot="1">
      <c r="B71" s="220" t="s">
        <v>75</v>
      </c>
      <c r="C71" s="221"/>
      <c r="D71" s="222"/>
      <c r="E71" s="221"/>
      <c r="F71" s="223"/>
      <c r="G71" s="224"/>
      <c r="H71" s="225">
        <f>SUM(H69:H70)</f>
        <v>18.07</v>
      </c>
      <c r="I71" s="226"/>
      <c r="J71" s="223"/>
      <c r="K71" s="224"/>
      <c r="L71" s="225">
        <f>SUM(L69:L70)</f>
        <v>18.07</v>
      </c>
      <c r="M71" s="226"/>
      <c r="N71" s="227">
        <f>L71-H71</f>
        <v>0</v>
      </c>
      <c r="O71" s="228">
        <f>IF((H71)=0,"",(N71/H71))</f>
        <v>0</v>
      </c>
      <c r="Q71" s="223"/>
      <c r="R71" s="224"/>
      <c r="S71" s="225">
        <f>SUM(S69:S70)</f>
        <v>22.57</v>
      </c>
      <c r="T71" s="226"/>
      <c r="U71" s="227">
        <f>S71-L71</f>
        <v>4.5</v>
      </c>
      <c r="V71" s="228">
        <f>IF((L71)=0,"",(U71/L71))</f>
        <v>0.24903154399557276</v>
      </c>
      <c r="X71" s="223"/>
      <c r="Y71" s="224"/>
      <c r="Z71" s="225">
        <f>SUM(Z69:Z70)</f>
        <v>22.94</v>
      </c>
      <c r="AA71" s="226"/>
      <c r="AB71" s="223"/>
      <c r="AC71" s="224"/>
      <c r="AD71" s="225">
        <f>SUM(AD69:AD70)</f>
        <v>23.59</v>
      </c>
      <c r="AE71" s="226"/>
      <c r="AF71" s="227">
        <f>AD71-Z71</f>
        <v>0.64999999999999858</v>
      </c>
      <c r="AG71" s="229">
        <f>IF((Z71)=0,"",(AF71/Z71))</f>
        <v>2.8334786399302463E-2</v>
      </c>
      <c r="AI71" s="227">
        <f t="shared" si="62"/>
        <v>-0.57999999999999829</v>
      </c>
      <c r="AJ71" s="229">
        <f t="shared" si="63"/>
        <v>-2.4586689275116504E-2</v>
      </c>
      <c r="AL71" s="223"/>
      <c r="AM71" s="224"/>
      <c r="AN71" s="225">
        <f>SUM(AN69:AN70)</f>
        <v>24.25</v>
      </c>
      <c r="AO71" s="226"/>
      <c r="AP71" s="227">
        <f>AN71-AD71</f>
        <v>0.66000000000000014</v>
      </c>
      <c r="AQ71" s="229">
        <f>IF((AD71)=0,"",(AP71/AD71))</f>
        <v>2.7977956761339556E-2</v>
      </c>
      <c r="AS71" s="227">
        <f t="shared" si="64"/>
        <v>-0.58000000000000185</v>
      </c>
      <c r="AT71" s="229">
        <f t="shared" si="65"/>
        <v>-2.3917525773195954E-2</v>
      </c>
      <c r="AX71" s="223"/>
      <c r="AY71" s="224"/>
      <c r="AZ71" s="225">
        <v>24.169999999999998</v>
      </c>
      <c r="BB71" s="223"/>
      <c r="BC71" s="224"/>
      <c r="BD71" s="225">
        <v>24.830000000000002</v>
      </c>
    </row>
    <row r="72" spans="1:56" ht="10.5" customHeight="1" thickTop="1">
      <c r="AG72" s="196"/>
      <c r="AJ72" s="196"/>
    </row>
    <row r="73" spans="1:56" ht="10.5" customHeight="1">
      <c r="A73" s="230" t="s">
        <v>76</v>
      </c>
      <c r="AG73" s="196"/>
      <c r="AJ73" s="196"/>
    </row>
    <row r="74" spans="1:56" ht="10.5" customHeight="1"/>
    <row r="75" spans="1:56">
      <c r="A75" s="11" t="s">
        <v>77</v>
      </c>
    </row>
    <row r="76" spans="1:56">
      <c r="A76" s="11" t="s">
        <v>78</v>
      </c>
    </row>
    <row r="78" spans="1:56">
      <c r="A78" s="28" t="s">
        <v>79</v>
      </c>
    </row>
    <row r="79" spans="1:56">
      <c r="A79" s="28" t="s">
        <v>80</v>
      </c>
    </row>
    <row r="81" spans="1:54">
      <c r="A81" s="11" t="s">
        <v>81</v>
      </c>
    </row>
    <row r="82" spans="1:54">
      <c r="A82" s="11" t="s">
        <v>82</v>
      </c>
    </row>
    <row r="83" spans="1:54">
      <c r="A83" s="11" t="s">
        <v>83</v>
      </c>
    </row>
    <row r="84" spans="1:54">
      <c r="A84" s="11" t="s">
        <v>84</v>
      </c>
    </row>
    <row r="85" spans="1:54">
      <c r="A85" s="11" t="s">
        <v>85</v>
      </c>
    </row>
    <row r="87" spans="1:54">
      <c r="A87" s="231"/>
      <c r="B87" s="11" t="s">
        <v>86</v>
      </c>
    </row>
    <row r="88" spans="1:54">
      <c r="A88" s="15"/>
      <c r="D88" s="232"/>
    </row>
    <row r="89" spans="1:54">
      <c r="A89" s="15"/>
      <c r="D89" s="233"/>
    </row>
    <row r="90" spans="1:54">
      <c r="A90" s="15"/>
    </row>
    <row r="91" spans="1:54">
      <c r="B91" s="28" t="s">
        <v>87</v>
      </c>
      <c r="F91" s="234">
        <f>G36</f>
        <v>34.399999999999977</v>
      </c>
      <c r="G91" s="35"/>
      <c r="H91" s="35"/>
      <c r="I91" s="35"/>
      <c r="J91" s="234">
        <f>K36</f>
        <v>34.399999999999977</v>
      </c>
      <c r="Q91" s="234">
        <f>R36</f>
        <v>38.919065678818924</v>
      </c>
      <c r="X91" s="234">
        <f>Y36</f>
        <v>38.919065678818924</v>
      </c>
      <c r="AB91" s="234">
        <f>AC36</f>
        <v>28.720000000000027</v>
      </c>
      <c r="AL91" s="234">
        <f>AM36</f>
        <v>28.720000000000027</v>
      </c>
      <c r="AX91" s="234">
        <f>AY36</f>
        <v>38.919065678818924</v>
      </c>
      <c r="BB91" s="234">
        <f>BC36</f>
        <v>38.919065678818924</v>
      </c>
    </row>
    <row r="92" spans="1:54">
      <c r="B92" s="28"/>
      <c r="D92" s="11" t="str">
        <f>F92&amp;"/"&amp;J92</f>
        <v>34/34</v>
      </c>
      <c r="F92" s="234">
        <f>ROUND(F91,0)</f>
        <v>34</v>
      </c>
      <c r="J92" s="235">
        <f>ROUND(J91,0)</f>
        <v>34</v>
      </c>
    </row>
    <row r="93" spans="1:54">
      <c r="D93" s="11" t="str">
        <f>F93&amp;"/"&amp;J93</f>
        <v>834/834</v>
      </c>
      <c r="F93" s="236">
        <f>$D19+F92</f>
        <v>834</v>
      </c>
      <c r="J93" s="236">
        <f>$D19+J92</f>
        <v>834</v>
      </c>
    </row>
  </sheetData>
  <sheetProtection selectLockedCells="1"/>
  <mergeCells count="32">
    <mergeCell ref="B56:D56"/>
    <mergeCell ref="B57:D57"/>
    <mergeCell ref="B62:D62"/>
    <mergeCell ref="B63:D63"/>
    <mergeCell ref="AI21:AI22"/>
    <mergeCell ref="AJ21:AJ22"/>
    <mergeCell ref="AP21:AP22"/>
    <mergeCell ref="AQ21:AQ22"/>
    <mergeCell ref="AS21:AS22"/>
    <mergeCell ref="AT21:AT22"/>
    <mergeCell ref="AS20:AT20"/>
    <mergeCell ref="AX20:AZ20"/>
    <mergeCell ref="BB20:BD20"/>
    <mergeCell ref="D21:D22"/>
    <mergeCell ref="N21:N22"/>
    <mergeCell ref="O21:O22"/>
    <mergeCell ref="U21:U22"/>
    <mergeCell ref="V21:V22"/>
    <mergeCell ref="AF21:AF22"/>
    <mergeCell ref="AG21:AG22"/>
    <mergeCell ref="X20:Z20"/>
    <mergeCell ref="AB20:AD20"/>
    <mergeCell ref="AF20:AG20"/>
    <mergeCell ref="AI20:AJ20"/>
    <mergeCell ref="AL20:AN20"/>
    <mergeCell ref="AP20:AQ20"/>
    <mergeCell ref="U20:V20"/>
    <mergeCell ref="B11:O11"/>
    <mergeCell ref="F20:H20"/>
    <mergeCell ref="J20:L20"/>
    <mergeCell ref="N20:O20"/>
    <mergeCell ref="Q20:S20"/>
  </mergeCells>
  <dataValidations count="3">
    <dataValidation type="list" allowBlank="1" showInputMessage="1" showErrorMessage="1" sqref="E69:E70 E23:E28 E42:E52 E30:E37 E39:E40 E64 E58">
      <formula1>#REF!</formula1>
    </dataValidation>
    <dataValidation type="list" allowBlank="1" showInputMessage="1" showErrorMessage="1" prompt="Select Charge Unit - monthly, per kWh, per kW" sqref="D69:D70 D23:D28 D42:D52 D64 D58 D30:D37 D39:D40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4803149606299213" right="0.15748031496062992" top="0.39370078740157483" bottom="0.39370078740157483" header="0.31496062992125984" footer="0.31496062992125984"/>
  <pageSetup paperSize="5" scale="7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App.2-W_(Resi)</vt:lpstr>
      <vt:lpstr>App.2-W_(GS&lt;50 KW)</vt:lpstr>
      <vt:lpstr>App.2-W_GS 50-999 KW</vt:lpstr>
      <vt:lpstr>App.2-W_Bill Impacts &lt;4999 KW</vt:lpstr>
      <vt:lpstr>App.2-W_Bill Impacts &gt;5000 KW</vt:lpstr>
      <vt:lpstr>App.2-W_Bill Impacts StreetLite</vt:lpstr>
      <vt:lpstr>App.2-W_Unmetered</vt:lpstr>
      <vt:lpstr>App.2-W_Bill Impacts Sentinels</vt:lpstr>
      <vt:lpstr>App.2-W_(Resi non-RPP)</vt:lpstr>
      <vt:lpstr>App.2-W_(GS&lt;50 KW) (non-RPP)</vt:lpstr>
      <vt:lpstr>'App.2-W_(GS&lt;50 KW)'!Print_Area</vt:lpstr>
      <vt:lpstr>'App.2-W_(GS&lt;50 KW) (non-RPP)'!Print_Area</vt:lpstr>
      <vt:lpstr>'App.2-W_(Resi non-RPP)'!Print_Area</vt:lpstr>
      <vt:lpstr>'App.2-W_(Resi)'!Print_Area</vt:lpstr>
      <vt:lpstr>'App.2-W_Bill Impacts &lt;4999 KW'!Print_Area</vt:lpstr>
      <vt:lpstr>'App.2-W_Bill Impacts &gt;5000 KW'!Print_Area</vt:lpstr>
      <vt:lpstr>'App.2-W_Bill Impacts Sentinels'!Print_Area</vt:lpstr>
      <vt:lpstr>'App.2-W_Bill Impacts StreetLite'!Print_Area</vt:lpstr>
      <vt:lpstr>'App.2-W_GS 50-999 KW'!Print_Area</vt:lpstr>
      <vt:lpstr>'App.2-W_Unmetered'!Print_Area</vt:lpstr>
      <vt:lpstr>'App.2-W_(GS&lt;50 KW)'!Print_Titles</vt:lpstr>
      <vt:lpstr>'App.2-W_(GS&lt;50 KW) (non-RPP)'!Print_Titles</vt:lpstr>
      <vt:lpstr>'App.2-W_Bill Impacts &lt;4999 KW'!Print_Titles</vt:lpstr>
      <vt:lpstr>'App.2-W_GS 50-999 KW'!Print_Titles</vt:lpstr>
      <vt:lpstr>'App.2-W_Unmetered'!Print_Titles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dcterms:created xsi:type="dcterms:W3CDTF">2017-06-30T20:22:52Z</dcterms:created>
  <dcterms:modified xsi:type="dcterms:W3CDTF">2017-07-05T14:01:38Z</dcterms:modified>
</cp:coreProperties>
</file>