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23985" windowHeight="11520" activeTab="1"/>
  </bookViews>
  <sheets>
    <sheet name="Instructions" sheetId="2" r:id="rId1"/>
    <sheet name="GA Analysis " sheetId="4" r:id="rId2"/>
  </sheets>
  <externalReferences>
    <externalReference r:id="rId3"/>
    <externalReference r:id="rId4"/>
    <externalReference r:id="rId5"/>
    <externalReference r:id="rId6"/>
    <externalReference r:id="rId7"/>
    <externalReference r:id="rId8"/>
    <externalReference r:id="rId9"/>
  </externalReference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67" i="4" l="1"/>
  <c r="D69" i="4" l="1"/>
  <c r="D68" i="4"/>
  <c r="D66" i="4" l="1"/>
  <c r="D65" i="4"/>
  <c r="I48" i="4"/>
  <c r="I49" i="4"/>
  <c r="I50" i="4"/>
  <c r="I51" i="4"/>
  <c r="I52" i="4"/>
  <c r="I53" i="4"/>
  <c r="I54" i="4"/>
  <c r="I55" i="4"/>
  <c r="I56" i="4"/>
  <c r="I57" i="4"/>
  <c r="I58" i="4"/>
  <c r="I47" i="4"/>
  <c r="G48" i="4"/>
  <c r="G49" i="4"/>
  <c r="G50" i="4"/>
  <c r="G51" i="4"/>
  <c r="G52" i="4"/>
  <c r="G53" i="4"/>
  <c r="G54" i="4"/>
  <c r="G55" i="4"/>
  <c r="G56" i="4"/>
  <c r="G57" i="4"/>
  <c r="G58" i="4"/>
  <c r="G47" i="4"/>
  <c r="G91" i="4" l="1"/>
  <c r="G90" i="4"/>
  <c r="G89" i="4"/>
  <c r="F88" i="4"/>
  <c r="F89" i="4"/>
  <c r="F90" i="4"/>
  <c r="F91" i="4"/>
  <c r="I91" i="4" l="1"/>
  <c r="I90" i="4"/>
  <c r="I89" i="4"/>
  <c r="D92" i="4"/>
  <c r="F92" i="4"/>
  <c r="E59" i="4" l="1"/>
  <c r="D59" i="4"/>
  <c r="C92" i="4" l="1"/>
  <c r="I88" i="4"/>
  <c r="G92" i="4"/>
  <c r="H92" i="4"/>
  <c r="E92" i="4" l="1"/>
  <c r="D79" i="4" l="1"/>
  <c r="D23" i="4" l="1"/>
  <c r="F48" i="4" l="1"/>
  <c r="F54" i="4"/>
  <c r="F49" i="4" l="1"/>
  <c r="H49" i="4" s="1"/>
  <c r="H54" i="4"/>
  <c r="J54" i="4"/>
  <c r="J48" i="4"/>
  <c r="H48" i="4"/>
  <c r="F52" i="4"/>
  <c r="F58" i="4"/>
  <c r="F50" i="4"/>
  <c r="F51" i="4"/>
  <c r="F56" i="4"/>
  <c r="F55" i="4"/>
  <c r="F57" i="4"/>
  <c r="F53" i="4"/>
  <c r="J49" i="4" l="1"/>
  <c r="K49" i="4" s="1"/>
  <c r="K48" i="4"/>
  <c r="K54" i="4"/>
  <c r="J55" i="4"/>
  <c r="H55" i="4"/>
  <c r="J56" i="4"/>
  <c r="H56" i="4"/>
  <c r="J52" i="4"/>
  <c r="H52" i="4"/>
  <c r="H58" i="4"/>
  <c r="J58" i="4"/>
  <c r="H57" i="4"/>
  <c r="J57" i="4"/>
  <c r="J51" i="4"/>
  <c r="H51" i="4"/>
  <c r="J53" i="4"/>
  <c r="H53" i="4"/>
  <c r="H50" i="4"/>
  <c r="J50" i="4"/>
  <c r="D25" i="4"/>
  <c r="K57" i="4" l="1"/>
  <c r="K52" i="4"/>
  <c r="K55" i="4"/>
  <c r="K50" i="4"/>
  <c r="K51" i="4"/>
  <c r="K58" i="4"/>
  <c r="K56" i="4"/>
  <c r="K53" i="4"/>
  <c r="D26" i="4"/>
  <c r="F47" i="4" l="1"/>
  <c r="C59" i="4"/>
  <c r="J47" i="4" l="1"/>
  <c r="J59" i="4" s="1"/>
  <c r="H47" i="4"/>
  <c r="F59" i="4"/>
  <c r="D24" i="4" s="1"/>
  <c r="D22" i="4" s="1"/>
  <c r="F24" i="4" l="1"/>
  <c r="F25" i="4"/>
  <c r="F23" i="4"/>
  <c r="F26" i="4"/>
  <c r="K47" i="4"/>
  <c r="K59" i="4" s="1"/>
  <c r="H59" i="4"/>
  <c r="G88" i="4" l="1"/>
  <c r="D80" i="4"/>
  <c r="D81" i="4" s="1"/>
  <c r="D82" i="4" s="1"/>
  <c r="E82" i="4" s="1"/>
</calcChain>
</file>

<file path=xl/sharedStrings.xml><?xml version="1.0" encoding="utf-8"?>
<sst xmlns="http://schemas.openxmlformats.org/spreadsheetml/2006/main" count="201" uniqueCount="170">
  <si>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</si>
  <si>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</si>
  <si>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</si>
  <si>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</si>
  <si>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</si>
  <si>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</si>
  <si>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</si>
  <si>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</si>
  <si>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</si>
  <si>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</si>
  <si>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</si>
  <si>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</si>
  <si>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</si>
  <si>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</si>
  <si>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</si>
  <si>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</si>
  <si>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</si>
  <si>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</si>
  <si>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</si>
  <si>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</si>
  <si>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</si>
  <si>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</si>
  <si>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</si>
  <si>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</si>
  <si>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</si>
  <si>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</si>
  <si>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</si>
  <si>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</si>
  <si>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</si>
  <si>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</si>
  <si>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</si>
  <si>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</si>
  <si>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</si>
  <si>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</si>
  <si>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</si>
  <si>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</si>
  <si>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</si>
  <si>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</si>
  <si>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</si>
  <si>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</si>
  <si>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</si>
  <si>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</si>
  <si>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</si>
  <si>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</si>
  <si>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</si>
  <si>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</si>
  <si>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</si>
  <si>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</si>
  <si>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</si>
  <si>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</si>
  <si>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</si>
  <si>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</si>
  <si>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</si>
  <si>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</si>
  <si>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</si>
  <si>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</si>
  <si>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</si>
  <si>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</si>
  <si>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</si>
  <si>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</si>
  <si>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</si>
  <si>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</si>
  <si>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</si>
  <si>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</si>
  <si>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</si>
  <si>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</si>
  <si>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</si>
  <si>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</si>
  <si>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</si>
  <si>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</si>
  <si>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</si>
  <si>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</si>
  <si>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</si>
  <si>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</si>
  <si>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</si>
  <si>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</si>
  <si>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</si>
  <si>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</si>
  <si>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</si>
  <si>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</si>
  <si>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</si>
  <si>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</si>
  <si>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</si>
  <si>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</si>
  <si>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</si>
  <si>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</si>
  <si>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</si>
  <si>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</si>
  <si>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</si>
  <si>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</si>
  <si>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</si>
  <si>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</si>
  <si>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</si>
  <si>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</si>
  <si>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</si>
  <si>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</si>
  <si>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</si>
  <si>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</si>
  <si>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</si>
  <si>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</si>
  <si>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</si>
  <si>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</si>
  <si>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</si>
  <si>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</si>
  <si>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</si>
  <si>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</si>
  <si>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</si>
  <si>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</si>
  <si>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</si>
  <si>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</si>
  <si>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</si>
  <si>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</si>
  <si>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</si>
  <si>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</si>
  <si>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</si>
  <si>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</si>
  <si>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</si>
  <si>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</si>
  <si>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</si>
  <si>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</si>
  <si>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</si>
  <si>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</si>
  <si>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</si>
  <si>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</si>
  <si>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</si>
  <si>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</si>
  <si>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</si>
  <si>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</si>
  <si>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</si>
  <si>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</si>
  <si>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</si>
  <si>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</si>
  <si>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</si>
  <si>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</si>
  <si>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</si>
  <si>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</si>
  <si>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</si>
  <si>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</si>
  <si>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</si>
  <si>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</si>
  <si>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</si>
  <si>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</si>
  <si>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</si>
  <si>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</si>
  <si>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</si>
  <si>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</si>
  <si>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</si>
  <si>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</si>
  <si>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</si>
  <si>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</si>
  <si>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</si>
  <si>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</si>
  <si>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</si>
  <si>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</si>
  <si>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</si>
  <si>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</si>
  <si>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</si>
  <si>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</si>
  <si>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</si>
  <si>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</si>
  <si>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</si>
  <si>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</si>
  <si>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</si>
  <si>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November and December 2015 RPP true up posted in 2016</t>
  </si>
  <si>
    <t>Not applicable to BPI</t>
  </si>
  <si>
    <t>Not applicable</t>
  </si>
  <si>
    <t>Not applicable - class a revenues and expenses balance out to zero in this account</t>
  </si>
  <si>
    <t>2016 November and December RPP true ups were estimated and accrued in 2016.  Further adjustments that were not accrued in 2016 (i.e. posted in 2017) amount to -$14,032</t>
  </si>
  <si>
    <t>2015 Ending unbilled Revenue</t>
  </si>
  <si>
    <t>2016 Ending unbilled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</si>
</sst>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0"/>
      <name val="Arial"/>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8">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6" fillId="0" borderId="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4" fontId="2" fillId="2" borderId="2" xfId="1"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8">
    <cellStyle name="Comma" xfId="5" builtinId="3"/>
    <cellStyle name="Comma 2" xfId="6"/>
    <cellStyle name="Currency" xfId="1" builtinId="4"/>
    <cellStyle name="Normal" xfId="0" builtinId="0"/>
    <cellStyle name="Normal 2" xfId="2"/>
    <cellStyle name="Normal 3" xfId="7"/>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BPI consistently</a:t>
          </a:r>
          <a:r>
            <a:rPr lang="en-CA" sz="1100" baseline="0">
              <a:latin typeface="Arial" panose="020B0604020202020204" pitchFamily="34" charset="0"/>
              <a:cs typeface="Arial" panose="020B0604020202020204" pitchFamily="34" charset="0"/>
            </a:rPr>
            <a:t> bills all rate classes based on the first estimate.  For bills spanning more than one month, BPI applies a blended rate proportional to the kWhs consumed in each calendar month.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2\infrastructure\Users\waterhouses\Desktop\GA%20Analysis%20Workform%20-%20July%204%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nance\Financial%20Support\1.%20BPI%20-%20Brantford%20Power\1.%202016%20BPI%20Financial%20Information\Account%20Recs\900.18755%20Regulatory%20Assets%202016_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inance\Financial%20Support\IESO%20Monthly%20Submissions\2016\1598-GA-TOU%20True%20up%202016\1598%20true-up%202015-final%20for%20nov%20and%20dec%20entries%20in%20may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inance\Financial%20Support\1.%20BPI%20-%20Brantford%20Power\1.%202015%20BPI%20Financial%20Information\c.%20BPI%20Account%20Recs\900.11682%20AR%20-%20Unbilled%20Reven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Finance\Financial%20Support\1.%20BPI%20-%20Brantford%20Power\1.%202015%20BPI%20Financial%20Information\c.%20BPI%20Account%20Recs\900.18755%20(600.0465)%20Regulatory%20Assets%202015%20-%20FINAL-vers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Finance\Financial%20Support\1.%20BPI%20-%20Brantford%20Power\1.%202016%20BPI%20Financial%20Information\Account%20Recs\900.11682%20AR%20-%20Unbilled%20Revenues%202016%20-%20SLW.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main2\cob\Brantford_Power\Finance\Financial%20Support\IESO%20Monthly%20Submissions\2017\2017%20True%20Up\1598%20true-up%202016-final%20done%20in%202017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sheetName val="consumption"/>
    </sheetNames>
    <sheetDataSet>
      <sheetData sheetId="0"/>
      <sheetData sheetId="1"/>
      <sheetData sheetId="2">
        <row r="14">
          <cell r="N14">
            <v>402321200.72655863</v>
          </cell>
        </row>
        <row r="21">
          <cell r="N21">
            <v>73515359.744902894</v>
          </cell>
        </row>
        <row r="23">
          <cell r="N23">
            <v>425583465.5285387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d"/>
      <sheetName val="Ending Balances"/>
      <sheetName val="for auditors"/>
      <sheetName val="Continuity"/>
      <sheetName val="JDE Inputs"/>
      <sheetName val="test"/>
      <sheetName val="Rate App Dispositions"/>
      <sheetName val="JE"/>
      <sheetName val="model JE"/>
      <sheetName val="interest adj je"/>
      <sheetName val="150802 Embedded Rev Diff"/>
      <sheetName val="150804 Other-IFRS"/>
      <sheetName val="IFRS JE"/>
      <sheetName val="151800 - RVCA Retail"/>
      <sheetName val="152100 - SPC"/>
      <sheetName val="153100 Renewable Gen. Cap."/>
      <sheetName val="154800 RCVA STR"/>
      <sheetName val="155100 SME"/>
      <sheetName val="155504 Stranded-Com"/>
      <sheetName val="155506 Stranded-Res"/>
      <sheetName val="156800-LRAM(Res)"/>
      <sheetName val="156802-LRAM(Com)"/>
      <sheetName val="156804-LRAM(Ind)"/>
      <sheetName val="157500 IFRS Early Dis"/>
      <sheetName val="158000 WMS"/>
      <sheetName val="158002 WMS class B"/>
      <sheetName val="158004 WMS class A"/>
      <sheetName val="158200 One Time"/>
      <sheetName val="158400 NW"/>
      <sheetName val="158600 CN"/>
      <sheetName val="158800 COP"/>
      <sheetName val="158802 GA"/>
      <sheetName val="159200 HST Variance"/>
      <sheetName val="159202 HST Contra"/>
      <sheetName val="159204 PILS_Tax"/>
      <sheetName val="159204 PILS_Calc"/>
      <sheetName val="159504 DVAC 10"/>
      <sheetName val="159508 DVAC GA 10"/>
      <sheetName val="159512 DVAC 11"/>
      <sheetName val="159516 DVAC GA 11"/>
      <sheetName val="159520 DVAC 12"/>
      <sheetName val="159525 DVAC GA 12"/>
      <sheetName val="1595 DVAC 13"/>
      <sheetName val="1595 DVAC GA 13"/>
      <sheetName val="1595 DVAC 15"/>
      <sheetName val="1595 DVAC GA 15"/>
      <sheetName val="1595 DVAC LRAM 15"/>
      <sheetName val="1595 DVAC 16"/>
      <sheetName val="1595 DVAC GA 16"/>
      <sheetName val="1595 NWMP 16"/>
    </sheetNames>
    <sheetDataSet>
      <sheetData sheetId="0"/>
      <sheetData sheetId="1"/>
      <sheetData sheetId="2"/>
      <sheetData sheetId="3"/>
      <sheetData sheetId="4"/>
      <sheetData sheetId="5">
        <row r="15">
          <cell r="E15">
            <v>-581349.05000000005</v>
          </cell>
          <cell r="P15">
            <v>-474095.47</v>
          </cell>
        </row>
        <row r="122">
          <cell r="P122">
            <v>425396.95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1">
          <cell r="N11">
            <v>-1831214.4199999943</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JE"/>
      <sheetName val="GA Line 148 true up"/>
      <sheetName val="TOU True-Up"/>
      <sheetName val="TOU Submission"/>
      <sheetName val="Estimate vs True up"/>
      <sheetName val="BPI method 1598"/>
      <sheetName val="SSS 2 Tier"/>
      <sheetName val="DCB 2 Tier"/>
      <sheetName val="DCBR"/>
      <sheetName val="Other Power Purchased"/>
      <sheetName val="Global Adjustment"/>
      <sheetName val="IESO INV &amp; SUBMISSION SUMMARY"/>
      <sheetName val="INTERVAL SPOT PRICE CUSTOMERS"/>
      <sheetName val="Binder Index"/>
    </sheetNames>
    <sheetDataSet>
      <sheetData sheetId="0"/>
      <sheetData sheetId="1">
        <row r="33">
          <cell r="Q33">
            <v>-697065.14999999967</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5-83-27 Daffron bill Seq "/>
    </sheetNames>
    <sheetDataSet>
      <sheetData sheetId="0"/>
      <sheetData sheetId="1">
        <row r="94">
          <cell r="F94">
            <v>4558116.68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d"/>
      <sheetName val="Ending Balances"/>
      <sheetName val="for auditors"/>
      <sheetName val="Continuity"/>
      <sheetName val="JDE Inputs"/>
      <sheetName val="test"/>
      <sheetName val="Rate App Dispositions"/>
      <sheetName val="JE"/>
      <sheetName val="model JE"/>
      <sheetName val="interest adj je"/>
      <sheetName val="150802 Embedded Rev Diff"/>
      <sheetName val="150804 Other-IFRS"/>
      <sheetName val="IFRS JE"/>
      <sheetName val="151800 - RVCA Retail"/>
      <sheetName val="152100 - SPC"/>
      <sheetName val="153100 Renewable Gen. Cap."/>
      <sheetName val="154800 RCVA STR"/>
      <sheetName val="155100 SME"/>
      <sheetName val="155504 Stranded-Com"/>
      <sheetName val="155506 Stranded-Res"/>
      <sheetName val="157500 IFRS Early Dis"/>
      <sheetName val="156800-LRAM(Res)"/>
      <sheetName val="156802-LRAM(Com)"/>
      <sheetName val="156804-LRAM(Ind)"/>
      <sheetName val="158000 WMS"/>
      <sheetName val="158002 WMS class B"/>
      <sheetName val="158200 One Time"/>
      <sheetName val="158400 NW"/>
      <sheetName val="158600 CN"/>
      <sheetName val="158800 COP"/>
      <sheetName val="158802 GA"/>
      <sheetName val="159200 HST Variance"/>
      <sheetName val="159202 HST Contra"/>
      <sheetName val="159204 PILS_Tax"/>
      <sheetName val="159204 PILS_Calc"/>
      <sheetName val="159504 DVAC 10"/>
      <sheetName val="159508 DVAC GA 10"/>
      <sheetName val="159512 DVAC 11"/>
      <sheetName val="159516 DVAC GA 11"/>
      <sheetName val="159520 DVAC 12"/>
      <sheetName val="159525 DVAC GA 12"/>
      <sheetName val="1595 DVAC 13"/>
      <sheetName val="1595 DVAC GA 13"/>
      <sheetName val="1595 DVAC 15"/>
      <sheetName val="1595 DVAC GA 15"/>
      <sheetName val="1595 DVAC LRAM 15"/>
    </sheetNames>
    <sheetDataSet>
      <sheetData sheetId="0"/>
      <sheetData sheetId="1"/>
      <sheetData sheetId="2"/>
      <sheetData sheetId="3"/>
      <sheetData sheetId="4"/>
      <sheetData sheetId="5">
        <row r="15">
          <cell r="P15">
            <v>-650963.03</v>
          </cell>
        </row>
        <row r="96">
          <cell r="P96">
            <v>581349.05000000005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5-83-27 Daffron bill Seq "/>
    </sheetNames>
    <sheetDataSet>
      <sheetData sheetId="0"/>
      <sheetData sheetId="1">
        <row r="94">
          <cell r="E94">
            <v>4044499.0999999996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JE"/>
      <sheetName val="GA Line 148 true up"/>
      <sheetName val="TOU True-Up"/>
      <sheetName val="TOU Submission"/>
      <sheetName val="Estimate vs True up"/>
      <sheetName val="BPI method 1598"/>
      <sheetName val="SSS 2 Tier"/>
      <sheetName val="DCB 2 Tier"/>
      <sheetName val="DCBR"/>
      <sheetName val="Other Power Purchased"/>
      <sheetName val="MFIT-JDE Diff"/>
      <sheetName val="FIT-JDE Diff"/>
      <sheetName val="Global Adjustment"/>
      <sheetName val="IESO INV &amp; SUBMISSION SUMMARY"/>
      <sheetName val="INTERVAL SPOT PRICE CUSTOMERS"/>
      <sheetName val="Binder Index"/>
      <sheetName val="900.23330"/>
    </sheetNames>
    <sheetDataSet>
      <sheetData sheetId="0">
        <row r="88">
          <cell r="B88">
            <v>-14031.839999999851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3"/>
      <c r="C21" s="133"/>
    </row>
    <row r="23" spans="1:26" ht="31.5" customHeight="1" x14ac:dyDescent="0.2">
      <c r="A23" s="42">
        <v>2</v>
      </c>
      <c r="B23" s="139" t="s">
        <v>86</v>
      </c>
      <c r="C23" s="139"/>
    </row>
    <row r="24" spans="1:26" x14ac:dyDescent="0.2">
      <c r="B24" s="132"/>
      <c r="C24" s="132"/>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2"/>
      <c r="C34" s="132"/>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0" t="s">
        <v>152</v>
      </c>
      <c r="C78" s="140"/>
    </row>
    <row r="79" spans="1:3" x14ac:dyDescent="0.2">
      <c r="B79" s="87"/>
      <c r="C79" s="132"/>
    </row>
    <row r="81" spans="1:3" ht="30.75" customHeight="1" x14ac:dyDescent="0.2">
      <c r="A81" s="42">
        <v>7</v>
      </c>
      <c r="B81" s="139" t="s">
        <v>153</v>
      </c>
      <c r="C81" s="139"/>
    </row>
    <row r="82" spans="1:3" x14ac:dyDescent="0.2">
      <c r="B82" s="132"/>
      <c r="C82" s="132"/>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B49" zoomScaleNormal="100" zoomScaleSheetLayoutView="100" workbookViewId="0">
      <selection activeCell="B68" sqref="B68:B6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51" t="s">
        <v>25</v>
      </c>
      <c r="C21" s="151"/>
      <c r="D21" s="24">
        <v>2016</v>
      </c>
      <c r="E21" s="152"/>
      <c r="F21" s="153"/>
      <c r="G21" s="79"/>
      <c r="H21" s="79"/>
      <c r="I21" s="79"/>
      <c r="J21" s="79"/>
      <c r="K21" s="79"/>
      <c r="L21" s="79"/>
      <c r="M21" s="79"/>
      <c r="N21" s="79"/>
      <c r="O21" s="79"/>
      <c r="P21" s="79"/>
      <c r="Q21" s="79"/>
    </row>
    <row r="22" spans="1:24" ht="14.45" thickBot="1" x14ac:dyDescent="0.3">
      <c r="A22" s="4"/>
      <c r="B22" s="5" t="s">
        <v>3</v>
      </c>
      <c r="C22" s="5" t="s">
        <v>2</v>
      </c>
      <c r="D22" s="116">
        <f>D23+D24</f>
        <v>901420026.00000024</v>
      </c>
      <c r="E22" s="6" t="s">
        <v>0</v>
      </c>
      <c r="F22" s="7">
        <v>1</v>
      </c>
      <c r="G22" s="79"/>
      <c r="H22" s="79"/>
      <c r="I22" s="79"/>
      <c r="J22" s="79"/>
      <c r="K22" s="79"/>
      <c r="L22" s="79"/>
      <c r="M22" s="79"/>
      <c r="N22" s="79"/>
      <c r="O22" s="79"/>
      <c r="P22" s="79"/>
      <c r="Q22" s="79"/>
    </row>
    <row r="23" spans="1:24" ht="13.9" x14ac:dyDescent="0.25">
      <c r="B23" s="5" t="s">
        <v>7</v>
      </c>
      <c r="C23" s="5" t="s">
        <v>1</v>
      </c>
      <c r="D23" s="117">
        <f>[1]consumption!$N$14</f>
        <v>402321200.72655863</v>
      </c>
      <c r="E23" s="6" t="s">
        <v>0</v>
      </c>
      <c r="F23" s="8">
        <f>IFERROR(D23/$D$22,0)</f>
        <v>0.44631935071582102</v>
      </c>
    </row>
    <row r="24" spans="1:24" ht="14.45" thickBot="1" x14ac:dyDescent="0.3">
      <c r="B24" s="5" t="s">
        <v>8</v>
      </c>
      <c r="C24" s="5" t="s">
        <v>6</v>
      </c>
      <c r="D24" s="116">
        <f>D25+D26</f>
        <v>499098825.27344161</v>
      </c>
      <c r="E24" s="6" t="s">
        <v>0</v>
      </c>
      <c r="F24" s="8">
        <f>IFERROR(D24/$D$22,0)</f>
        <v>0.55368064928417893</v>
      </c>
    </row>
    <row r="25" spans="1:24" ht="13.9" x14ac:dyDescent="0.25">
      <c r="B25" s="5" t="s">
        <v>9</v>
      </c>
      <c r="C25" s="5" t="s">
        <v>4</v>
      </c>
      <c r="D25" s="117">
        <f>[1]consumption!$N$21</f>
        <v>73515359.744902894</v>
      </c>
      <c r="E25" s="6" t="s">
        <v>0</v>
      </c>
      <c r="F25" s="8">
        <f>IFERROR(D25/$D$22,0)</f>
        <v>8.1555054940506591E-2</v>
      </c>
    </row>
    <row r="26" spans="1:24" ht="13.9" x14ac:dyDescent="0.25">
      <c r="B26" s="5" t="s">
        <v>61</v>
      </c>
      <c r="C26" s="5" t="s">
        <v>5</v>
      </c>
      <c r="D26" s="118">
        <f>[1]consumption!$N$23</f>
        <v>425583465.5285387</v>
      </c>
      <c r="E26" s="6" t="s">
        <v>0</v>
      </c>
      <c r="F26" s="8">
        <f>IFERROR(D26/$D$22,0)</f>
        <v>0.47212559434367235</v>
      </c>
      <c r="G26" s="29"/>
      <c r="H26" s="29"/>
    </row>
    <row r="27" spans="1:24" ht="34.5" customHeight="1" x14ac:dyDescent="0.25">
      <c r="B27" s="154" t="s">
        <v>77</v>
      </c>
      <c r="C27" s="154"/>
      <c r="D27" s="154"/>
      <c r="E27" s="154"/>
      <c r="F27" s="154"/>
      <c r="G27" s="155"/>
      <c r="H27" s="155"/>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39729419.976399161</v>
      </c>
      <c r="D47" s="94">
        <v>3687418.6222406253</v>
      </c>
      <c r="E47" s="60">
        <v>3620891.3459632248</v>
      </c>
      <c r="F47" s="51">
        <f>C47-D47+E47</f>
        <v>39662892.70012176</v>
      </c>
      <c r="G47" s="110">
        <f>O47</f>
        <v>8.4229999999999999E-2</v>
      </c>
      <c r="H47" s="15">
        <f>F47*G47</f>
        <v>3340805.452131256</v>
      </c>
      <c r="I47" s="110">
        <f>Q47</f>
        <v>9.1789999999999997E-2</v>
      </c>
      <c r="J47" s="17">
        <f>F47*I47</f>
        <v>3640656.9209441761</v>
      </c>
      <c r="K47" s="16">
        <f>J47-H47</f>
        <v>299851.46881292015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35728918.074866824</v>
      </c>
      <c r="D48" s="94">
        <v>3334981.6747287177</v>
      </c>
      <c r="E48" s="60">
        <v>3274812.9578066468</v>
      </c>
      <c r="F48" s="51">
        <f t="shared" ref="F48:F58" si="0">C48-D48+E48</f>
        <v>35668749.357944757</v>
      </c>
      <c r="G48" s="110">
        <f t="shared" ref="G48:G58" si="1">O48</f>
        <v>0.10384</v>
      </c>
      <c r="H48" s="15">
        <f t="shared" ref="H48:H58" si="2">F48*G48</f>
        <v>3703842.9333289834</v>
      </c>
      <c r="I48" s="110">
        <f t="shared" ref="I48:I58" si="3">Q48</f>
        <v>9.851E-2</v>
      </c>
      <c r="J48" s="17">
        <f t="shared" ref="J48:J58" si="4">F48*I48</f>
        <v>3513728.499251138</v>
      </c>
      <c r="K48" s="16">
        <f t="shared" ref="K48:K58" si="5">J48-H48</f>
        <v>-190114.43407784542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34778640.471044645</v>
      </c>
      <c r="D49" s="94">
        <v>3298752.144804433</v>
      </c>
      <c r="E49" s="60">
        <v>3239237.0699538589</v>
      </c>
      <c r="F49" s="51">
        <f t="shared" si="0"/>
        <v>34719125.396194071</v>
      </c>
      <c r="G49" s="110">
        <f t="shared" si="1"/>
        <v>9.0219999999999995E-2</v>
      </c>
      <c r="H49" s="15">
        <f t="shared" si="2"/>
        <v>3132359.4932446289</v>
      </c>
      <c r="I49" s="110">
        <f t="shared" si="3"/>
        <v>0.1061</v>
      </c>
      <c r="J49" s="17">
        <f t="shared" si="4"/>
        <v>3683699.2045361907</v>
      </c>
      <c r="K49" s="16">
        <f t="shared" si="5"/>
        <v>551339.71129156183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33384949.261999499</v>
      </c>
      <c r="D50" s="94">
        <v>3155292.5636286438</v>
      </c>
      <c r="E50" s="60">
        <v>3098365.7425591536</v>
      </c>
      <c r="F50" s="51">
        <f t="shared" si="0"/>
        <v>33328022.440930009</v>
      </c>
      <c r="G50" s="110">
        <f t="shared" si="1"/>
        <v>0.12114999999999999</v>
      </c>
      <c r="H50" s="15">
        <f t="shared" si="2"/>
        <v>4037689.9187186705</v>
      </c>
      <c r="I50" s="110">
        <f t="shared" si="3"/>
        <v>0.11132</v>
      </c>
      <c r="J50" s="17">
        <f t="shared" si="4"/>
        <v>3710075.4581243289</v>
      </c>
      <c r="K50" s="16">
        <f t="shared" si="5"/>
        <v>-327614.46059434162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32260521.276227884</v>
      </c>
      <c r="D51" s="94">
        <v>3183121.5316597894</v>
      </c>
      <c r="E51" s="60">
        <v>3125692.6288810223</v>
      </c>
      <c r="F51" s="51">
        <f t="shared" si="0"/>
        <v>32203092.373449117</v>
      </c>
      <c r="G51" s="110">
        <f t="shared" si="1"/>
        <v>0.10405</v>
      </c>
      <c r="H51" s="15">
        <f t="shared" si="2"/>
        <v>3350731.7614573808</v>
      </c>
      <c r="I51" s="110">
        <f t="shared" si="3"/>
        <v>0.10749</v>
      </c>
      <c r="J51" s="17">
        <f t="shared" si="4"/>
        <v>3461510.3992220457</v>
      </c>
      <c r="K51" s="16">
        <f t="shared" si="5"/>
        <v>110778.63776466483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38282674.088148095</v>
      </c>
      <c r="D52" s="94">
        <v>3641267.8208204806</v>
      </c>
      <c r="E52" s="60">
        <v>3575573.1831531748</v>
      </c>
      <c r="F52" s="51">
        <f t="shared" si="0"/>
        <v>38216979.450480789</v>
      </c>
      <c r="G52" s="110">
        <f t="shared" si="1"/>
        <v>0.11650000000000001</v>
      </c>
      <c r="H52" s="15">
        <f t="shared" si="2"/>
        <v>4452278.1059810119</v>
      </c>
      <c r="I52" s="110">
        <f t="shared" si="3"/>
        <v>9.5449999999999993E-2</v>
      </c>
      <c r="J52" s="17">
        <f t="shared" si="4"/>
        <v>3647810.6885483912</v>
      </c>
      <c r="K52" s="16">
        <f t="shared" si="5"/>
        <v>-804467.41743262066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v>38730097.411256</v>
      </c>
      <c r="D53" s="94">
        <v>3611352.3982130066</v>
      </c>
      <c r="E53" s="60">
        <v>3546197.4854287803</v>
      </c>
      <c r="F53" s="51">
        <f t="shared" si="0"/>
        <v>38664942.498471774</v>
      </c>
      <c r="G53" s="110">
        <f t="shared" si="1"/>
        <v>7.6670000000000002E-2</v>
      </c>
      <c r="H53" s="15">
        <f t="shared" si="2"/>
        <v>2964441.1413578312</v>
      </c>
      <c r="I53" s="110">
        <f t="shared" si="3"/>
        <v>8.3059999999999995E-2</v>
      </c>
      <c r="J53" s="17">
        <f t="shared" si="4"/>
        <v>3211510.1239230651</v>
      </c>
      <c r="K53" s="16">
        <f t="shared" si="5"/>
        <v>247068.98256523395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v>45121938.695188493</v>
      </c>
      <c r="D54" s="94">
        <v>4137872.4875976741</v>
      </c>
      <c r="E54" s="60">
        <v>4063218.2607836351</v>
      </c>
      <c r="F54" s="51">
        <f t="shared" si="0"/>
        <v>45047284.468374453</v>
      </c>
      <c r="G54" s="110">
        <f t="shared" si="1"/>
        <v>8.5690000000000002E-2</v>
      </c>
      <c r="H54" s="15">
        <f t="shared" si="2"/>
        <v>3860101.8060950069</v>
      </c>
      <c r="I54" s="110">
        <f t="shared" si="3"/>
        <v>7.1029999999999996E-2</v>
      </c>
      <c r="J54" s="17">
        <f t="shared" si="4"/>
        <v>3199708.6157886372</v>
      </c>
      <c r="K54" s="16">
        <f t="shared" si="5"/>
        <v>-660393.19030636968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v>38412668.22682295</v>
      </c>
      <c r="D55" s="94">
        <v>3565260.8652794436</v>
      </c>
      <c r="E55" s="60">
        <v>3500937.5218014643</v>
      </c>
      <c r="F55" s="51">
        <f t="shared" si="0"/>
        <v>38348344.883344971</v>
      </c>
      <c r="G55" s="110">
        <f t="shared" si="1"/>
        <v>7.0599999999999996E-2</v>
      </c>
      <c r="H55" s="15">
        <f t="shared" si="2"/>
        <v>2707393.1487641549</v>
      </c>
      <c r="I55" s="110">
        <f t="shared" si="3"/>
        <v>9.5310000000000006E-2</v>
      </c>
      <c r="J55" s="17">
        <f t="shared" si="4"/>
        <v>3654980.7508316096</v>
      </c>
      <c r="K55" s="16">
        <f t="shared" si="5"/>
        <v>947587.60206745472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v>33310752.002652247</v>
      </c>
      <c r="D56" s="94">
        <v>3151943.9106450006</v>
      </c>
      <c r="E56" s="60">
        <v>3095077.5049460195</v>
      </c>
      <c r="F56" s="51">
        <f t="shared" si="0"/>
        <v>33253885.596953265</v>
      </c>
      <c r="G56" s="110">
        <f t="shared" si="1"/>
        <v>9.7199999999999995E-2</v>
      </c>
      <c r="H56" s="15">
        <f t="shared" si="2"/>
        <v>3232277.6800238574</v>
      </c>
      <c r="I56" s="110">
        <f t="shared" si="3"/>
        <v>0.11226</v>
      </c>
      <c r="J56" s="17">
        <f t="shared" si="4"/>
        <v>3733081.1971139736</v>
      </c>
      <c r="K56" s="16">
        <f t="shared" si="5"/>
        <v>500803.51709011616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v>35251672.562559225</v>
      </c>
      <c r="D57" s="94">
        <v>3284826.289411854</v>
      </c>
      <c r="E57" s="60">
        <v>3225562.4605748206</v>
      </c>
      <c r="F57" s="51">
        <f t="shared" si="0"/>
        <v>35192408.733722195</v>
      </c>
      <c r="G57" s="110">
        <f t="shared" si="1"/>
        <v>0.12271</v>
      </c>
      <c r="H57" s="15">
        <f t="shared" si="2"/>
        <v>4318460.4757150505</v>
      </c>
      <c r="I57" s="110">
        <f t="shared" si="3"/>
        <v>0.11108999999999999</v>
      </c>
      <c r="J57" s="17">
        <f t="shared" si="4"/>
        <v>3909524.6862291982</v>
      </c>
      <c r="K57" s="16">
        <f t="shared" si="5"/>
        <v>-408935.78948585223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36190613.679134972</v>
      </c>
      <c r="D58" s="94">
        <v>3326356.4708189294</v>
      </c>
      <c r="E58" s="60">
        <v>3266343.3671814501</v>
      </c>
      <c r="F58" s="51">
        <f t="shared" si="0"/>
        <v>36130600.575497493</v>
      </c>
      <c r="G58" s="110">
        <f t="shared" si="1"/>
        <v>0.10594000000000001</v>
      </c>
      <c r="H58" s="15">
        <f t="shared" si="2"/>
        <v>3827675.8249682048</v>
      </c>
      <c r="I58" s="110">
        <f t="shared" si="3"/>
        <v>8.7080000000000005E-2</v>
      </c>
      <c r="J58" s="17">
        <f t="shared" si="4"/>
        <v>3146252.698114322</v>
      </c>
      <c r="K58" s="16">
        <f t="shared" si="5"/>
        <v>-681423.1268538828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441182865.72630006</v>
      </c>
      <c r="D59" s="96">
        <f>SUM(D47:D58)</f>
        <v>41378446.779848598</v>
      </c>
      <c r="E59" s="96">
        <f>SUM(E47:E58)</f>
        <v>40631909.529033251</v>
      </c>
      <c r="F59" s="96">
        <f>SUM(F47:F58)</f>
        <v>440436328.47548467</v>
      </c>
      <c r="G59" s="37"/>
      <c r="H59" s="38">
        <f>SUM(H47:H58)</f>
        <v>42928057.741786033</v>
      </c>
      <c r="I59" s="37"/>
      <c r="J59" s="38">
        <f>SUM(J47:J58)</f>
        <v>42512539.242627077</v>
      </c>
      <c r="K59" s="39">
        <f>SUM(K47:K58)</f>
        <v>-415518.49915896077</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56" t="s">
        <v>44</v>
      </c>
      <c r="F64" s="156"/>
      <c r="G64" s="156"/>
      <c r="H64" s="156"/>
      <c r="I64" s="156"/>
      <c r="K64" s="120"/>
      <c r="O64" s="29"/>
      <c r="P64" s="29"/>
      <c r="Q64" s="29"/>
      <c r="R64" s="29"/>
      <c r="S64" s="29"/>
      <c r="T64" s="29"/>
      <c r="U64" s="29"/>
      <c r="V64" s="29"/>
      <c r="W64" s="29"/>
      <c r="X64" s="29"/>
    </row>
    <row r="65" spans="1:24" ht="30.75" customHeight="1" x14ac:dyDescent="0.25">
      <c r="A65" s="157" t="s">
        <v>134</v>
      </c>
      <c r="B65" s="158"/>
      <c r="C65" s="159"/>
      <c r="D65" s="126">
        <f>'[2]158802 GA'!$N$11</f>
        <v>-1831214.4199999943</v>
      </c>
      <c r="E65" s="148"/>
      <c r="F65" s="149"/>
      <c r="G65" s="149"/>
      <c r="H65" s="149"/>
      <c r="I65" s="150"/>
      <c r="K65" s="120"/>
      <c r="O65" s="29"/>
      <c r="P65" s="29"/>
      <c r="Q65" s="29"/>
      <c r="R65" s="29"/>
      <c r="S65" s="29"/>
      <c r="T65" s="29"/>
      <c r="U65" s="29"/>
      <c r="V65" s="29"/>
      <c r="W65" s="29"/>
      <c r="X65" s="29"/>
    </row>
    <row r="66" spans="1:24" ht="28.5" x14ac:dyDescent="0.2">
      <c r="A66" s="70" t="s">
        <v>51</v>
      </c>
      <c r="B66" s="49" t="s">
        <v>62</v>
      </c>
      <c r="C66" s="111"/>
      <c r="D66" s="97">
        <f>-'[3]GA Line 148 true up'!$Q$33</f>
        <v>697065.14999999967</v>
      </c>
      <c r="E66" s="146" t="s">
        <v>163</v>
      </c>
      <c r="F66" s="146"/>
      <c r="G66" s="146"/>
      <c r="H66" s="146"/>
      <c r="I66" s="146"/>
      <c r="K66" s="120"/>
      <c r="O66" s="29"/>
      <c r="P66" s="29"/>
      <c r="Q66" s="29"/>
      <c r="R66" s="29"/>
      <c r="S66" s="29"/>
      <c r="T66" s="29"/>
      <c r="U66" s="29"/>
      <c r="V66" s="29"/>
      <c r="W66" s="29"/>
      <c r="X66" s="29"/>
    </row>
    <row r="67" spans="1:24" ht="28.5" x14ac:dyDescent="0.2">
      <c r="A67" s="70" t="s">
        <v>52</v>
      </c>
      <c r="B67" s="49" t="s">
        <v>79</v>
      </c>
      <c r="C67" s="112"/>
      <c r="D67" s="113">
        <f>'[7]Adjustment JE'!$B$88</f>
        <v>-14031.839999999851</v>
      </c>
      <c r="E67" s="143" t="s">
        <v>167</v>
      </c>
      <c r="F67" s="144"/>
      <c r="G67" s="144"/>
      <c r="H67" s="144"/>
      <c r="I67" s="145"/>
      <c r="J67" s="79"/>
      <c r="K67" s="121"/>
      <c r="L67" s="79"/>
      <c r="M67" s="79"/>
      <c r="N67" s="79"/>
      <c r="O67" s="79"/>
      <c r="P67" s="79"/>
      <c r="Q67" s="79"/>
    </row>
    <row r="68" spans="1:24" ht="28.5" x14ac:dyDescent="0.2">
      <c r="A68" s="70" t="s">
        <v>65</v>
      </c>
      <c r="B68" s="49" t="s">
        <v>64</v>
      </c>
      <c r="C68" s="111"/>
      <c r="D68" s="113">
        <f>'[4]5-83-27 Daffron bill Seq '!$F$94+(-'[5]JDE Inputs'!$P$96-'[5]JDE Inputs'!$P$15)</f>
        <v>4627730.66</v>
      </c>
      <c r="E68" s="146" t="s">
        <v>168</v>
      </c>
      <c r="F68" s="146"/>
      <c r="G68" s="146"/>
      <c r="H68" s="146"/>
      <c r="I68" s="146"/>
      <c r="J68" s="79"/>
      <c r="K68" s="121"/>
      <c r="L68" s="79"/>
      <c r="M68" s="79"/>
      <c r="N68" s="79"/>
      <c r="O68" s="79"/>
      <c r="P68" s="79"/>
      <c r="Q68" s="79"/>
    </row>
    <row r="69" spans="1:24" ht="28.5" x14ac:dyDescent="0.2">
      <c r="A69" s="70" t="s">
        <v>66</v>
      </c>
      <c r="B69" s="49" t="s">
        <v>63</v>
      </c>
      <c r="C69" s="112"/>
      <c r="D69" s="113">
        <f>-'[6]5-83-27 Daffron bill Seq '!$E$94-(-'[2]JDE Inputs'!$P$15-'[2]JDE Inputs'!$P$122)</f>
        <v>-4093197.6199999996</v>
      </c>
      <c r="E69" s="143" t="s">
        <v>169</v>
      </c>
      <c r="F69" s="144"/>
      <c r="G69" s="144"/>
      <c r="H69" s="144"/>
      <c r="I69" s="145"/>
      <c r="J69" s="79"/>
      <c r="K69" s="124"/>
      <c r="L69" s="79"/>
      <c r="M69" s="79"/>
      <c r="N69" s="79"/>
      <c r="O69" s="79"/>
      <c r="P69" s="79"/>
      <c r="Q69" s="79"/>
    </row>
    <row r="70" spans="1:24" ht="28.5" x14ac:dyDescent="0.2">
      <c r="A70" s="70" t="s">
        <v>69</v>
      </c>
      <c r="B70" s="49" t="s">
        <v>71</v>
      </c>
      <c r="C70" s="111"/>
      <c r="D70" s="97"/>
      <c r="E70" s="146" t="s">
        <v>164</v>
      </c>
      <c r="F70" s="146"/>
      <c r="G70" s="146"/>
      <c r="H70" s="146"/>
      <c r="I70" s="146"/>
      <c r="J70" s="79"/>
      <c r="K70" s="124"/>
      <c r="L70" s="79"/>
      <c r="M70" s="79"/>
      <c r="N70" s="79"/>
      <c r="O70" s="79"/>
      <c r="P70" s="79"/>
      <c r="Q70" s="79"/>
    </row>
    <row r="71" spans="1:24" ht="28.5" x14ac:dyDescent="0.2">
      <c r="A71" s="70" t="s">
        <v>70</v>
      </c>
      <c r="B71" s="49" t="s">
        <v>72</v>
      </c>
      <c r="C71" s="111"/>
      <c r="D71" s="97"/>
      <c r="E71" s="146" t="s">
        <v>164</v>
      </c>
      <c r="F71" s="146"/>
      <c r="G71" s="146"/>
      <c r="H71" s="146"/>
      <c r="I71" s="146"/>
      <c r="J71" s="79"/>
      <c r="K71" s="124"/>
      <c r="L71" s="79"/>
      <c r="M71" s="79"/>
      <c r="N71" s="79"/>
      <c r="O71" s="79"/>
      <c r="P71" s="79"/>
      <c r="Q71" s="79"/>
    </row>
    <row r="72" spans="1:24" ht="33.75" customHeight="1" x14ac:dyDescent="0.2">
      <c r="A72" s="70">
        <v>4</v>
      </c>
      <c r="B72" s="49" t="s">
        <v>68</v>
      </c>
      <c r="C72" s="111"/>
      <c r="D72" s="97"/>
      <c r="E72" s="146" t="s">
        <v>166</v>
      </c>
      <c r="F72" s="146"/>
      <c r="G72" s="146"/>
      <c r="H72" s="146"/>
      <c r="I72" s="146"/>
      <c r="J72" s="79"/>
      <c r="K72" s="124"/>
      <c r="L72" s="79"/>
      <c r="M72" s="79"/>
      <c r="N72" s="79"/>
      <c r="O72" s="79"/>
      <c r="P72" s="79"/>
      <c r="Q72" s="79"/>
    </row>
    <row r="73" spans="1:24" ht="42.75" x14ac:dyDescent="0.2">
      <c r="A73" s="70">
        <v>5</v>
      </c>
      <c r="B73" s="49" t="s">
        <v>81</v>
      </c>
      <c r="C73" s="111"/>
      <c r="D73" s="97"/>
      <c r="E73" s="146" t="s">
        <v>165</v>
      </c>
      <c r="F73" s="146"/>
      <c r="G73" s="146"/>
      <c r="H73" s="146"/>
      <c r="I73" s="146"/>
      <c r="J73" s="79"/>
      <c r="K73" s="124"/>
      <c r="L73" s="79"/>
      <c r="M73" s="79"/>
      <c r="N73" s="79"/>
      <c r="O73" s="79"/>
      <c r="P73" s="79"/>
      <c r="Q73" s="79"/>
    </row>
    <row r="74" spans="1:24" ht="28.5" x14ac:dyDescent="0.2">
      <c r="A74" s="54">
        <v>6</v>
      </c>
      <c r="B74" s="128" t="s">
        <v>137</v>
      </c>
      <c r="C74" s="111"/>
      <c r="D74" s="97"/>
      <c r="E74" s="146" t="s">
        <v>165</v>
      </c>
      <c r="F74" s="146"/>
      <c r="G74" s="146"/>
      <c r="H74" s="146"/>
      <c r="I74" s="146"/>
      <c r="K74" s="29"/>
    </row>
    <row r="75" spans="1:24" x14ac:dyDescent="0.2">
      <c r="A75" s="54">
        <v>7</v>
      </c>
      <c r="B75" s="46"/>
      <c r="C75" s="10"/>
      <c r="D75" s="138"/>
      <c r="E75" s="146"/>
      <c r="F75" s="146"/>
      <c r="G75" s="146"/>
      <c r="H75" s="146"/>
      <c r="I75" s="146"/>
    </row>
    <row r="76" spans="1:24" x14ac:dyDescent="0.2">
      <c r="A76" s="54">
        <v>8</v>
      </c>
      <c r="B76" s="46"/>
      <c r="C76" s="10"/>
      <c r="D76" s="97"/>
      <c r="E76" s="146"/>
      <c r="F76" s="146"/>
      <c r="G76" s="146"/>
      <c r="H76" s="146"/>
      <c r="I76" s="146"/>
    </row>
    <row r="77" spans="1:24" x14ac:dyDescent="0.2">
      <c r="A77" s="54">
        <v>9</v>
      </c>
      <c r="B77" s="46"/>
      <c r="C77" s="10"/>
      <c r="D77" s="97"/>
      <c r="E77" s="143"/>
      <c r="F77" s="144"/>
      <c r="G77" s="144"/>
      <c r="H77" s="144"/>
      <c r="I77" s="145"/>
    </row>
    <row r="78" spans="1:24" x14ac:dyDescent="0.2">
      <c r="A78" s="54">
        <v>10</v>
      </c>
      <c r="B78" s="46"/>
      <c r="C78" s="10"/>
      <c r="D78" s="97"/>
      <c r="E78" s="146"/>
      <c r="F78" s="146"/>
      <c r="G78" s="146"/>
      <c r="H78" s="146"/>
      <c r="I78" s="146"/>
    </row>
    <row r="79" spans="1:24" ht="15" x14ac:dyDescent="0.25">
      <c r="A79" s="1" t="s">
        <v>150</v>
      </c>
      <c r="B79" s="2" t="s">
        <v>131</v>
      </c>
      <c r="C79" s="2"/>
      <c r="D79" s="98">
        <f>SUM(D65:D78)</f>
        <v>-613648.06999999424</v>
      </c>
      <c r="E79" s="25"/>
      <c r="F79" s="25"/>
      <c r="G79" s="25"/>
      <c r="H79" s="25"/>
    </row>
    <row r="80" spans="1:24" ht="15" x14ac:dyDescent="0.25">
      <c r="B80" s="123" t="s">
        <v>132</v>
      </c>
      <c r="C80" s="71"/>
      <c r="D80" s="98">
        <f>K59</f>
        <v>-415518.49915896077</v>
      </c>
      <c r="E80" s="25"/>
      <c r="F80" s="25"/>
      <c r="G80" s="25"/>
      <c r="H80" s="25"/>
    </row>
    <row r="81" spans="1:19" ht="15" x14ac:dyDescent="0.25">
      <c r="B81" s="71" t="s">
        <v>24</v>
      </c>
      <c r="C81" s="71"/>
      <c r="D81" s="99">
        <f>D79-D80</f>
        <v>-198129.57084103348</v>
      </c>
    </row>
    <row r="82" spans="1:19" ht="15.75" thickBot="1" x14ac:dyDescent="0.3">
      <c r="B82" s="134" t="s">
        <v>73</v>
      </c>
      <c r="C82" s="72"/>
      <c r="D82" s="61">
        <f>IF(ISERROR(D81/J59),0,D81/J59)</f>
        <v>-4.6604972173097132E-3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c r="C88" s="106"/>
      <c r="D88" s="106"/>
      <c r="E88" s="107"/>
      <c r="F88" s="130">
        <f>SUM(D88:E88)</f>
        <v>0</v>
      </c>
      <c r="G88" s="108">
        <f>F88-C88</f>
        <v>0</v>
      </c>
      <c r="H88" s="107"/>
      <c r="I88" s="104">
        <f>IF(ISERROR(G88/H88),0,G88/H88)</f>
        <v>0</v>
      </c>
      <c r="J88" s="79"/>
      <c r="K88" s="79"/>
      <c r="L88" s="35"/>
      <c r="M88" s="35"/>
      <c r="N88" s="35"/>
      <c r="O88" s="35"/>
      <c r="P88" s="35"/>
      <c r="Q88" s="35"/>
      <c r="R88" s="35"/>
      <c r="S88" s="35"/>
    </row>
    <row r="89" spans="1:19" x14ac:dyDescent="0.2">
      <c r="B89" s="115"/>
      <c r="C89" s="106"/>
      <c r="D89" s="106"/>
      <c r="E89" s="107"/>
      <c r="F89" s="130">
        <f t="shared" ref="F89:F91" si="6">SUM(D89:E89)</f>
        <v>0</v>
      </c>
      <c r="G89" s="108">
        <f>F89-C89</f>
        <v>0</v>
      </c>
      <c r="H89" s="107"/>
      <c r="I89" s="104">
        <f>IF(ISERROR(G89/H89),0,G89/H89)</f>
        <v>0</v>
      </c>
      <c r="J89" s="79"/>
      <c r="K89" s="79"/>
      <c r="L89" s="35"/>
      <c r="M89" s="35"/>
      <c r="N89" s="35"/>
      <c r="O89" s="35"/>
      <c r="P89" s="35"/>
      <c r="Q89" s="35"/>
      <c r="R89" s="35"/>
      <c r="S89" s="35"/>
    </row>
    <row r="90" spans="1:19" x14ac:dyDescent="0.2">
      <c r="B90" s="115"/>
      <c r="C90" s="106"/>
      <c r="D90" s="106"/>
      <c r="E90" s="107"/>
      <c r="F90" s="130">
        <f t="shared" si="6"/>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7">SUM(C88:C91)</f>
        <v>0</v>
      </c>
      <c r="D92" s="129">
        <f t="shared" si="7"/>
        <v>0</v>
      </c>
      <c r="E92" s="129">
        <f t="shared" si="7"/>
        <v>0</v>
      </c>
      <c r="F92" s="131">
        <f t="shared" si="7"/>
        <v>0</v>
      </c>
      <c r="G92" s="129">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Sherry Waterhouse</cp:lastModifiedBy>
  <cp:lastPrinted>2017-07-19T17:11:44Z</cp:lastPrinted>
  <dcterms:created xsi:type="dcterms:W3CDTF">2017-05-01T19:29:01Z</dcterms:created>
  <dcterms:modified xsi:type="dcterms:W3CDTF">2017-08-10T14:35:46Z</dcterms:modified>
</cp:coreProperties>
</file>