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R:\IRM Applications\2018 Application\Filed August 14 2017\"/>
    </mc:Choice>
  </mc:AlternateContent>
  <bookViews>
    <workbookView xWindow="0" yWindow="0" windowWidth="21570" windowHeight="10335" firstSheet="1" activeTab="1"/>
  </bookViews>
  <sheets>
    <sheet name="Instructions" sheetId="2" r:id="rId1"/>
    <sheet name="GA Analysis-2014" sheetId="1" r:id="rId2"/>
    <sheet name="GA Analysis-2015" sheetId="3" r:id="rId3"/>
    <sheet name="GA Analysis-2016" sheetId="4" r:id="rId4"/>
  </sheets>
  <definedNames>
    <definedName name="GARate" localSheetId="2">#REF!</definedName>
    <definedName name="GARate" localSheetId="3">#REF!</definedName>
    <definedName name="GARate">#REF!</definedName>
    <definedName name="_xlnm.Print_Area" localSheetId="1">'GA Analysis-2014'!$A$1:$K$98</definedName>
    <definedName name="_xlnm.Print_Area" localSheetId="2">'GA Analysis-2015'!$A$1:$K$98</definedName>
    <definedName name="_xlnm.Print_Area" localSheetId="3">'GA Analysis-2016'!$A$1:$K$98</definedName>
    <definedName name="_xlnm.Print_Area" localSheetId="0">Instructions!$A$1:$C$67</definedName>
  </definedNames>
  <calcPr calcId="152511"/>
</workbook>
</file>

<file path=xl/calcChain.xml><?xml version="1.0" encoding="utf-8"?>
<calcChain xmlns="http://schemas.openxmlformats.org/spreadsheetml/2006/main">
  <c r="H79" i="1" l="1"/>
  <c r="H80" i="1"/>
  <c r="H81" i="1"/>
  <c r="F35" i="3" l="1"/>
  <c r="F36" i="3"/>
  <c r="F37" i="3"/>
  <c r="F38" i="3"/>
  <c r="F39" i="3"/>
  <c r="F40" i="3"/>
  <c r="F41" i="3"/>
  <c r="F42" i="3"/>
  <c r="F43" i="3"/>
  <c r="F44" i="3"/>
  <c r="F45" i="3"/>
  <c r="F46" i="3"/>
  <c r="D70" i="3" l="1"/>
  <c r="D38" i="4" l="1"/>
  <c r="D39" i="4"/>
  <c r="D40" i="4"/>
  <c r="D41" i="4"/>
  <c r="D42" i="4"/>
  <c r="D43" i="4"/>
  <c r="D44" i="4"/>
  <c r="D45" i="4"/>
  <c r="D46" i="4"/>
  <c r="D37" i="4"/>
  <c r="D35" i="4"/>
  <c r="D15" i="3" l="1"/>
  <c r="D11" i="1"/>
  <c r="D13" i="1"/>
  <c r="D14" i="1"/>
  <c r="D12" i="1" l="1"/>
  <c r="D81" i="1" l="1"/>
  <c r="D80" i="1"/>
  <c r="D79" i="1"/>
  <c r="H83" i="4" l="1"/>
  <c r="F83" i="4"/>
  <c r="E83" i="4"/>
  <c r="D83" i="4"/>
  <c r="C83" i="4"/>
  <c r="I82" i="4"/>
  <c r="G82" i="4"/>
  <c r="G81" i="4"/>
  <c r="I81" i="4" s="1"/>
  <c r="G80" i="4"/>
  <c r="I80" i="4" s="1"/>
  <c r="G79" i="4"/>
  <c r="I79" i="4" s="1"/>
  <c r="D70" i="4"/>
  <c r="F81" i="1" s="1"/>
  <c r="E47" i="4"/>
  <c r="D47" i="4"/>
  <c r="C47" i="4"/>
  <c r="F46" i="4"/>
  <c r="J46" i="4" s="1"/>
  <c r="F45" i="4"/>
  <c r="J45" i="4" s="1"/>
  <c r="F44" i="4"/>
  <c r="J44" i="4" s="1"/>
  <c r="F43" i="4"/>
  <c r="J43" i="4" s="1"/>
  <c r="F42" i="4"/>
  <c r="J42" i="4" s="1"/>
  <c r="F41" i="4"/>
  <c r="J41" i="4" s="1"/>
  <c r="F40" i="4"/>
  <c r="J40" i="4" s="1"/>
  <c r="F39" i="4"/>
  <c r="J39" i="4" s="1"/>
  <c r="F38" i="4"/>
  <c r="J38" i="4" s="1"/>
  <c r="F37" i="4"/>
  <c r="J37" i="4" s="1"/>
  <c r="F36" i="4"/>
  <c r="J36" i="4" s="1"/>
  <c r="F35" i="4"/>
  <c r="J35" i="4" s="1"/>
  <c r="F13" i="4"/>
  <c r="F11" i="4" s="1"/>
  <c r="E13" i="4"/>
  <c r="D13" i="4"/>
  <c r="D11" i="4" s="1"/>
  <c r="E11" i="4"/>
  <c r="H83" i="3"/>
  <c r="F83" i="3"/>
  <c r="E83" i="3"/>
  <c r="D83" i="3"/>
  <c r="C83" i="3"/>
  <c r="G82" i="3"/>
  <c r="I82" i="3" s="1"/>
  <c r="G81" i="3"/>
  <c r="I81" i="3" s="1"/>
  <c r="G80" i="3"/>
  <c r="I80" i="3" s="1"/>
  <c r="G79" i="3"/>
  <c r="I79" i="3" s="1"/>
  <c r="F80" i="1"/>
  <c r="E47" i="3"/>
  <c r="D47" i="3"/>
  <c r="C47" i="3"/>
  <c r="J46" i="3"/>
  <c r="J45" i="3"/>
  <c r="J44" i="3"/>
  <c r="J43" i="3"/>
  <c r="J42" i="3"/>
  <c r="J41" i="3"/>
  <c r="H40" i="3"/>
  <c r="H39" i="3"/>
  <c r="J38" i="3"/>
  <c r="J37" i="3"/>
  <c r="H36" i="3"/>
  <c r="J35" i="3"/>
  <c r="F13" i="3"/>
  <c r="F11" i="3" s="1"/>
  <c r="E13" i="3"/>
  <c r="E11" i="3" s="1"/>
  <c r="D13" i="3"/>
  <c r="D11" i="3" s="1"/>
  <c r="H43" i="3" l="1"/>
  <c r="K43" i="3" s="1"/>
  <c r="J39" i="3"/>
  <c r="K39" i="3" s="1"/>
  <c r="H35" i="3"/>
  <c r="H37" i="3"/>
  <c r="K37" i="3" s="1"/>
  <c r="H41" i="3"/>
  <c r="K41" i="3" s="1"/>
  <c r="H45" i="3"/>
  <c r="K45" i="3" s="1"/>
  <c r="F47" i="3"/>
  <c r="J47" i="4"/>
  <c r="H15" i="4"/>
  <c r="H14" i="4"/>
  <c r="H13" i="4"/>
  <c r="H12" i="4"/>
  <c r="H37" i="4"/>
  <c r="K37" i="4" s="1"/>
  <c r="H41" i="4"/>
  <c r="K41" i="4" s="1"/>
  <c r="H45" i="4"/>
  <c r="K45" i="4" s="1"/>
  <c r="G83" i="4"/>
  <c r="F47" i="4"/>
  <c r="H36" i="4"/>
  <c r="K36" i="4" s="1"/>
  <c r="H38" i="4"/>
  <c r="K38" i="4" s="1"/>
  <c r="H40" i="4"/>
  <c r="K40" i="4" s="1"/>
  <c r="H42" i="4"/>
  <c r="K42" i="4" s="1"/>
  <c r="H44" i="4"/>
  <c r="K44" i="4" s="1"/>
  <c r="H46" i="4"/>
  <c r="K46" i="4" s="1"/>
  <c r="H35" i="4"/>
  <c r="K35" i="4" s="1"/>
  <c r="H39" i="4"/>
  <c r="K39" i="4" s="1"/>
  <c r="H43" i="4"/>
  <c r="K43" i="4" s="1"/>
  <c r="H12" i="3"/>
  <c r="H15" i="3"/>
  <c r="H14" i="3"/>
  <c r="G83" i="3"/>
  <c r="K35" i="3"/>
  <c r="H13" i="3"/>
  <c r="H38" i="3"/>
  <c r="H42" i="3"/>
  <c r="K42" i="3" s="1"/>
  <c r="H44" i="3"/>
  <c r="K44" i="3" s="1"/>
  <c r="H46" i="3"/>
  <c r="K46" i="3" s="1"/>
  <c r="J36" i="3"/>
  <c r="K36" i="3" s="1"/>
  <c r="J40" i="3"/>
  <c r="K40" i="3" s="1"/>
  <c r="D70" i="1"/>
  <c r="F79" i="1" s="1"/>
  <c r="H47" i="3" l="1"/>
  <c r="K38" i="3"/>
  <c r="K47" i="3" s="1"/>
  <c r="K47" i="4"/>
  <c r="H47" i="4"/>
  <c r="J47" i="3"/>
  <c r="K49" i="4" l="1"/>
  <c r="C81" i="1"/>
  <c r="K49" i="3"/>
  <c r="D71" i="3" s="1"/>
  <c r="D72" i="3" s="1"/>
  <c r="D73" i="3" s="1"/>
  <c r="E73" i="3" s="1"/>
  <c r="C80" i="1"/>
  <c r="D71" i="4"/>
  <c r="D72" i="4" s="1"/>
  <c r="D73" i="4" s="1"/>
  <c r="E73" i="4" s="1"/>
  <c r="E81" i="1"/>
  <c r="C47" i="1"/>
  <c r="D47" i="1"/>
  <c r="E47" i="1"/>
  <c r="E80" i="1" l="1"/>
  <c r="F13" i="1"/>
  <c r="F11" i="1" s="1"/>
  <c r="E13" i="1"/>
  <c r="E11" i="1" s="1"/>
  <c r="G80" i="1" l="1"/>
  <c r="I80" i="1" s="1"/>
  <c r="G81" i="1"/>
  <c r="I81" i="1" s="1"/>
  <c r="G82" i="1"/>
  <c r="I82" i="1" s="1"/>
  <c r="F83" i="1"/>
  <c r="D83" i="1" l="1"/>
  <c r="F36" i="1" l="1"/>
  <c r="F37" i="1"/>
  <c r="F38" i="1"/>
  <c r="H38" i="1" s="1"/>
  <c r="F39" i="1"/>
  <c r="F40" i="1"/>
  <c r="F41" i="1"/>
  <c r="F42" i="1"/>
  <c r="F43" i="1"/>
  <c r="F44" i="1"/>
  <c r="F45" i="1"/>
  <c r="F46" i="1"/>
  <c r="H46" i="1" s="1"/>
  <c r="F35" i="1"/>
  <c r="H44" i="1" l="1"/>
  <c r="J44" i="1"/>
  <c r="J35" i="1"/>
  <c r="H35" i="1"/>
  <c r="J39" i="1"/>
  <c r="H39" i="1"/>
  <c r="J46" i="1"/>
  <c r="J42" i="1"/>
  <c r="H42" i="1"/>
  <c r="H40" i="1"/>
  <c r="J40" i="1"/>
  <c r="H43" i="1"/>
  <c r="J43" i="1"/>
  <c r="J45" i="1"/>
  <c r="H45" i="1"/>
  <c r="H41" i="1"/>
  <c r="J41" i="1"/>
  <c r="J37" i="1"/>
  <c r="H37" i="1"/>
  <c r="J38" i="1"/>
  <c r="J36" i="1"/>
  <c r="H36" i="1"/>
  <c r="F47" i="1"/>
  <c r="H47" i="1" l="1"/>
  <c r="K45" i="1"/>
  <c r="K35" i="1"/>
  <c r="K41" i="1"/>
  <c r="K44" i="1"/>
  <c r="K42" i="1"/>
  <c r="K43" i="1"/>
  <c r="K39" i="1"/>
  <c r="K40" i="1"/>
  <c r="H15" i="1"/>
  <c r="H14" i="1"/>
  <c r="H13" i="1"/>
  <c r="H12" i="1"/>
  <c r="J47" i="1" l="1"/>
  <c r="H83" i="1" s="1"/>
  <c r="K38" i="1"/>
  <c r="K46" i="1"/>
  <c r="K37" i="1"/>
  <c r="K36" i="1"/>
  <c r="K47" i="1" l="1"/>
  <c r="K49" i="1" l="1"/>
  <c r="C79" i="1"/>
  <c r="C83" i="1" s="1"/>
  <c r="D71" i="1" l="1"/>
  <c r="D72" i="1" s="1"/>
  <c r="D73" i="1" s="1"/>
  <c r="E73" i="1" s="1"/>
  <c r="E79" i="1"/>
  <c r="G79" i="1" l="1"/>
  <c r="E83" i="1"/>
  <c r="I79" i="1" l="1"/>
  <c r="G83" i="1"/>
</calcChain>
</file>

<file path=xl/sharedStrings.xml><?xml version="1.0" encoding="utf-8"?>
<sst xmlns="http://schemas.openxmlformats.org/spreadsheetml/2006/main" count="470" uniqueCount="168">
  <si>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</si>
  <si>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</si>
  <si>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</si>
  <si>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</si>
  <si>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</si>
  <si>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</si>
  <si>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</si>
  <si>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</si>
  <si>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</si>
  <si>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</si>
  <si>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</si>
  <si>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</si>
  <si>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</si>
  <si>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</si>
  <si>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</si>
  <si>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</si>
  <si>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</si>
  <si>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</si>
  <si>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</si>
  <si>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</si>
  <si>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</si>
  <si>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</si>
  <si>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</si>
  <si>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</si>
  <si>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</si>
  <si>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Total Reconciling Items</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</si>
  <si>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</si>
  <si>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</si>
  <si>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</si>
  <si>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</si>
  <si>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</si>
  <si>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</si>
  <si>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</si>
  <si>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</si>
  <si>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</si>
  <si>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</si>
  <si>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</si>
  <si>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</si>
  <si>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</si>
  <si>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Note 5</t>
  </si>
  <si>
    <t>Note 6</t>
  </si>
  <si>
    <t>Indicate which years the balance requested for disposition pertains to (e.g. 2016 or 2016 and 2015)</t>
  </si>
  <si>
    <t>G</t>
  </si>
  <si>
    <t>Calendar Month</t>
  </si>
  <si>
    <t>F</t>
  </si>
  <si>
    <t>GA Billing Rate</t>
  </si>
  <si>
    <t>GA Billing Rate Description</t>
  </si>
  <si>
    <t>Cumulative Expected GA Balance (if multiple years requested for disposition)</t>
  </si>
  <si>
    <t>*O.Reg 429/04, section 16(3)</t>
  </si>
  <si>
    <t>GA Analysis of Expected Balance</t>
  </si>
  <si>
    <t>Explanation</t>
  </si>
  <si>
    <t xml:space="preserve"> Item</t>
  </si>
  <si>
    <t>Notes to GA Analysis:</t>
  </si>
  <si>
    <t>Refer to the GA Analysis Tab to complete the below steps.</t>
  </si>
  <si>
    <t>Reconciling Items between Expected GA Balance and Amount Requested for Disposition</t>
  </si>
  <si>
    <t>Account 1589 Global Adjustment (GA) Analysis Workform</t>
  </si>
  <si>
    <t>GA Rate Billed  ($/kWh)</t>
  </si>
  <si>
    <t>GA Actual Rate Paid ($/kWh)</t>
  </si>
  <si>
    <t>1a</t>
  </si>
  <si>
    <t>1b</t>
  </si>
  <si>
    <t>H</t>
  </si>
  <si>
    <t>I = F-G+H</t>
  </si>
  <si>
    <t>J</t>
  </si>
  <si>
    <t>K = I*J</t>
  </si>
  <si>
    <t>L</t>
  </si>
  <si>
    <t>M = I*L</t>
  </si>
  <si>
    <t>=M-K</t>
  </si>
  <si>
    <t>Drop down cells</t>
  </si>
  <si>
    <r>
      <t>Non-RPP Class B</t>
    </r>
    <r>
      <rPr>
        <sz val="11"/>
        <color rgb="FFFF0000"/>
        <rFont val="Arial"/>
        <family val="2"/>
      </rPr>
      <t>*</t>
    </r>
  </si>
  <si>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</si>
  <si>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</si>
  <si>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</si>
  <si>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</si>
  <si>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</si>
  <si>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</si>
  <si>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Preliminary Difference</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</si>
  <si>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</si>
  <si>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</si>
  <si>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</si>
  <si>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</si>
  <si>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</si>
  <si>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</si>
  <si>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</si>
  <si>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</si>
  <si>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Non-RPP Class B Including Loss Adjusted Billed Consumption (kWh)</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</si>
  <si>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</si>
  <si>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</si>
  <si>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</si>
  <si>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 xml:space="preserve">Preliminary Difference </t>
  </si>
  <si>
    <t>Net Change in Expected GA Balance in the Year</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</si>
  <si>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</si>
  <si>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</si>
  <si>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</si>
  <si>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</si>
  <si>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</si>
  <si>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</si>
  <si>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 xml:space="preserve">To calculate an approximate expected balance in Account 1589 RSVA - GA and compare the expected amount to the amount being requested for disposition. Material differences between the two need to be reconciled and explained. Materiality is assessed on an annual basis based on a threshold of +/- 1% of the annual IESO GA charges. </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</si>
  <si>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</si>
  <si>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</si>
  <si>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</si>
  <si>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</si>
  <si>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</si>
  <si>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</si>
  <si>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</si>
  <si>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</si>
  <si>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</si>
  <si>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</si>
  <si>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</si>
  <si>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</si>
  <si>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</si>
  <si>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</si>
  <si>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</si>
  <si>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</si>
  <si>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</si>
  <si>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</si>
  <si>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</si>
  <si>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</si>
  <si>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</si>
  <si>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</si>
  <si>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</si>
  <si>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6-10)</t>
  </si>
  <si>
    <t>Please provide any additional details in the Additional Notes and Comments textbox.</t>
  </si>
  <si>
    <t xml:space="preserve">GA Billing Rate </t>
  </si>
  <si>
    <t>GA Analysis</t>
  </si>
  <si>
    <t xml:space="preserve">• The GA Analysis calculates a reasonably expected balance in Account 1589 RSVA – GA.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</si>
  <si>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</si>
  <si>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</si>
  <si>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</si>
  <si>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</si>
  <si>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</si>
  <si>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</si>
  <si>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</si>
  <si>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</si>
  <si>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</si>
  <si>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</si>
  <si>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</si>
  <si>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</si>
  <si>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</si>
  <si>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Distributors should create a copy of the GA Analysis table in a separate tab for each year that is being requested for disposition, calculate the expected GA balance and determine the reconciliation adjustments (see note 6) for each year.</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</si>
  <si>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</si>
  <si>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</si>
  <si>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</si>
  <si>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Enter the principal amount pertaining to the year requested for disposition from the application. If multiple years are requested for disposition, the annual amount would be the net change in the account balance in the year.</t>
  </si>
  <si>
    <t>Net Change in Account 1589 Principal Balance in the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</si>
  <si>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
    </r>
  </si>
  <si>
    <t>b.    Current year end differences should be added.</t>
  </si>
  <si>
    <t xml:space="preserve">Any other items that cause differences between the GA analysis and the amount requested for disposition. </t>
  </si>
  <si>
    <t>Any remaining unreconciled balance that is greater than +/- 1% of the GA payments to the IESO annually must be analyzed and investigated to identify any additional reconciling items or to identify corrections to the balance requested for disposition.</t>
  </si>
  <si>
    <t xml:space="preserve">Complete the table to obtain the annual GA expected transactions and cumulative GA balance requested for disposition using each of the GA Analysis of Expected Balance tables (note 5) and Reconciling Items tables (note 6) completed for each year. </t>
  </si>
  <si>
    <t>Annual Net Change in Expected GA Balance from GA Analysis (cell K47)</t>
  </si>
  <si>
    <t>Annual Net Change in Principal GA Requesed for Disposition (cell K48)</t>
  </si>
  <si>
    <t>Preliminary Difference (cell K49)</t>
  </si>
  <si>
    <t>Payments to IESO (cell J47)</t>
  </si>
  <si>
    <t xml:space="preserve">Total Reconciling Items (cell D70) </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</si>
  <si>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</si>
  <si>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</si>
  <si>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If any such balances pertaining to Class A exist, the distributor must also ensure that these amounts are excluded from the Account 1589 RSVA-GA balance requested for disposition.</t>
  </si>
  <si>
    <t>Year(s) Requested for Disposition</t>
  </si>
  <si>
    <t>1st Estimate</t>
  </si>
  <si>
    <t>2014-2016</t>
  </si>
  <si>
    <t>Y</t>
  </si>
  <si>
    <t>Issue 2014_548-Kitchener-Wilmot Hydro - Embedded Gen Adjustment-02/08 to 10/13</t>
  </si>
  <si>
    <t>N</t>
  </si>
  <si>
    <t>Not Material/Considered</t>
  </si>
  <si>
    <t>Clearing of Balance at Year End 2012</t>
  </si>
  <si>
    <t>No Class A included in Column F</t>
  </si>
  <si>
    <t>EB-2013-0147 Disposition of 1589</t>
  </si>
  <si>
    <t>EB-2014-0089 Disposition of 1589</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</si>
</sst>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_-&quot;$&quot;* #,##0.00_-;\-&quot;$&quot;* #,##0.00_-;_-&quot;$&quot;* &quot;-&quot;??_-;_-@_-"/>
    <numFmt numFmtId="165" formatCode="_-* #,##0.00_-;\-* #,##0.00_-;_-* &quot;-&quot;??_-;_-@_-"/>
    <numFmt numFmtId="166" formatCode="0.0%"/>
    <numFmt numFmtId="167" formatCode="_-&quot;$&quot;* #,##0_-;\-&quot;$&quot;* #,##0_-;_-&quot;$&quot;* &quot;-&quot;??_-;_-@_-"/>
    <numFmt numFmtId="168" formatCode="0.00000"/>
    <numFmt numFmtId="169" formatCode="_-* #,##0_-;\-* #,##0_-;_-* &quot;-&quot;??_-;_-@_-"/>
    <numFmt numFmtId="170" formatCode="_-* #,##0.0000_-;\-* #,##0.0000_-;_-* &quot;-&quot;??_-;_-@_-"/>
    <numFmt numFmtId="171" formatCode="_(* #,##0.0000_);_(* \(#,##0.0000\);_(* &quot;-&quot;??_);_(@_)"/>
    <numFmt numFmtId="172" formatCode="_(&quot;$&quot;* #,##0_);_(&quot;$&quot;* \(#,##0\);_(&quot;$&quot;* &quot;-&quot;??_);_(@_)"/>
  </numFmts>
  <fonts count="21"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Calibri"/>
      <family val="2"/>
      <scheme val="minor"/>
    </font>
    <font>
      <sz val="11"/>
      <color theme="1"/>
      <name val="Arial"/>
      <family val="2"/>
    </font>
    <font>
      <b/>
      <sz val="11"/>
      <color theme="1"/>
      <name val="Arial"/>
      <family val="2"/>
    </font>
    <font>
      <b/>
      <u/>
      <sz val="11"/>
      <color theme="1"/>
      <name val="Arial"/>
      <family val="2"/>
    </font>
    <font>
      <sz val="10"/>
      <name val="Arial"/>
      <family val="2"/>
    </font>
    <font>
      <b/>
      <sz val="11"/>
      <name val="Arial"/>
      <family val="2"/>
    </font>
    <font>
      <sz val="11"/>
      <name val="Arial"/>
      <family val="2"/>
    </font>
    <font>
      <b/>
      <u/>
      <sz val="11"/>
      <name val="Arial"/>
      <family val="2"/>
    </font>
    <font>
      <b/>
      <u/>
      <sz val="12"/>
      <name val="Arial"/>
      <family val="2"/>
    </font>
    <font>
      <sz val="12"/>
      <name val="Arial"/>
      <family val="2"/>
    </font>
    <font>
      <b/>
      <sz val="12"/>
      <name val="Arial"/>
      <family val="2"/>
    </font>
    <font>
      <sz val="11"/>
      <color rgb="FFFF0000"/>
      <name val="Arial"/>
      <family val="2"/>
    </font>
    <font>
      <strike/>
      <sz val="11"/>
      <color rgb="FFFF0000"/>
      <name val="Arial"/>
      <family val="2"/>
    </font>
    <font>
      <b/>
      <u/>
      <sz val="11"/>
      <color rgb="FFFF0000"/>
      <name val="Arial"/>
      <family val="2"/>
    </font>
    <font>
      <sz val="12"/>
      <color theme="1"/>
      <name val="Arial"/>
      <family val="2"/>
    </font>
    <font>
      <u/>
      <sz val="12"/>
      <name val="Arial"/>
      <family val="2"/>
    </font>
    <font>
      <i/>
      <sz val="12"/>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164" fontId="4" fillId="0" borderId="0" applyFont="0" applyFill="0" applyBorder="0" applyAlignment="0" applyProtection="0"/>
    <xf numFmtId="0" fontId="8" fillId="0" borderId="0"/>
    <xf numFmtId="9" fontId="8"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cellStyleXfs>
  <cellXfs count="185">
    <xf numFmtId="0" fontId="0" fillId="0" borderId="0" xfId="0"/>
    <xf numFmtId="0" fontId="5" fillId="0" borderId="0" xfId="0" applyFont="1"/>
    <xf numFmtId="0" fontId="6" fillId="0" borderId="0" xfId="0" applyFont="1"/>
    <xf numFmtId="0" fontId="7" fillId="0" borderId="0" xfId="0" applyFont="1"/>
    <xf numFmtId="0" fontId="10" fillId="0" borderId="0" xfId="0" applyFont="1"/>
    <xf numFmtId="0" fontId="10" fillId="0" borderId="2" xfId="0" applyFont="1" applyBorder="1" applyAlignment="1">
      <alignment horizontal="left" vertical="center"/>
    </xf>
    <xf numFmtId="0" fontId="10" fillId="0" borderId="2" xfId="0" applyFont="1" applyBorder="1" applyAlignment="1">
      <alignment horizontal="center" vertical="center"/>
    </xf>
    <xf numFmtId="9" fontId="10" fillId="0" borderId="2" xfId="3" applyFont="1" applyBorder="1" applyAlignment="1">
      <alignment horizontal="right" vertical="center"/>
    </xf>
    <xf numFmtId="166" fontId="10" fillId="0" borderId="2" xfId="3" applyNumberFormat="1" applyFont="1" applyBorder="1" applyAlignment="1">
      <alignment horizontal="right" vertical="center"/>
    </xf>
    <xf numFmtId="0" fontId="6" fillId="0" borderId="0" xfId="0" applyFont="1" applyAlignment="1">
      <alignment wrapText="1"/>
    </xf>
    <xf numFmtId="0" fontId="5" fillId="2" borderId="2" xfId="0" applyFont="1" applyFill="1" applyBorder="1"/>
    <xf numFmtId="0" fontId="5" fillId="0" borderId="2" xfId="0" applyFont="1" applyBorder="1"/>
    <xf numFmtId="0" fontId="6" fillId="0" borderId="4" xfId="0" applyFont="1" applyBorder="1" applyAlignment="1">
      <alignment horizontal="center" wrapText="1"/>
    </xf>
    <xf numFmtId="0" fontId="5" fillId="0" borderId="7" xfId="0" applyFont="1" applyBorder="1"/>
    <xf numFmtId="0" fontId="6" fillId="0" borderId="2" xfId="0" applyFont="1" applyBorder="1" applyAlignment="1">
      <alignment horizontal="center"/>
    </xf>
    <xf numFmtId="0" fontId="9" fillId="0" borderId="0" xfId="0" applyFont="1" applyFill="1" applyBorder="1" applyAlignment="1">
      <alignment horizontal="left" vertical="center"/>
    </xf>
    <xf numFmtId="167" fontId="5" fillId="0" borderId="2" xfId="1" applyNumberFormat="1" applyFont="1" applyFill="1" applyBorder="1"/>
    <xf numFmtId="167" fontId="5" fillId="0" borderId="8" xfId="1" applyNumberFormat="1" applyFont="1" applyBorder="1"/>
    <xf numFmtId="167" fontId="5" fillId="0" borderId="9" xfId="1" applyNumberFormat="1" applyFont="1" applyBorder="1"/>
    <xf numFmtId="167" fontId="5" fillId="0" borderId="2" xfId="1" applyNumberFormat="1" applyFont="1" applyBorder="1"/>
    <xf numFmtId="0" fontId="5" fillId="2" borderId="3" xfId="0" applyFont="1" applyFill="1" applyBorder="1"/>
    <xf numFmtId="0" fontId="6" fillId="0" borderId="2" xfId="0" applyFont="1" applyBorder="1" applyAlignment="1">
      <alignment wrapText="1"/>
    </xf>
    <xf numFmtId="168" fontId="5" fillId="0" borderId="2" xfId="0" applyNumberFormat="1" applyFont="1" applyBorder="1" applyAlignment="1">
      <alignment wrapText="1"/>
    </xf>
    <xf numFmtId="168" fontId="5" fillId="0" borderId="2" xfId="0" applyNumberFormat="1" applyFont="1" applyBorder="1"/>
    <xf numFmtId="0" fontId="9" fillId="0" borderId="0" xfId="0" applyFont="1" applyBorder="1" applyAlignment="1">
      <alignment vertical="center"/>
    </xf>
    <xf numFmtId="0" fontId="11" fillId="0" borderId="0" xfId="0" applyFont="1" applyBorder="1" applyAlignment="1">
      <alignment vertical="center"/>
    </xf>
    <xf numFmtId="0" fontId="9" fillId="2" borderId="2" xfId="0" applyFont="1" applyFill="1" applyBorder="1" applyAlignment="1">
      <alignment horizontal="left" vertical="center"/>
    </xf>
    <xf numFmtId="0" fontId="9" fillId="2" borderId="2" xfId="0" applyFont="1" applyFill="1" applyBorder="1" applyAlignment="1">
      <alignment horizontal="center" vertical="center"/>
    </xf>
    <xf numFmtId="167" fontId="5" fillId="2" borderId="0" xfId="1" applyNumberFormat="1" applyFont="1" applyFill="1"/>
    <xf numFmtId="164" fontId="5" fillId="0" borderId="0" xfId="1" applyFont="1"/>
    <xf numFmtId="0" fontId="6" fillId="0" borderId="14" xfId="0" applyFont="1" applyBorder="1" applyAlignment="1">
      <alignment horizontal="center" wrapText="1"/>
    </xf>
    <xf numFmtId="0" fontId="5" fillId="0" borderId="3" xfId="0" applyFont="1" applyBorder="1"/>
    <xf numFmtId="168" fontId="5" fillId="0" borderId="3" xfId="0" applyNumberFormat="1" applyFont="1" applyBorder="1"/>
    <xf numFmtId="0" fontId="5" fillId="0" borderId="0" xfId="0" applyFont="1" applyBorder="1"/>
    <xf numFmtId="168" fontId="5" fillId="0" borderId="0" xfId="0" applyNumberFormat="1" applyFont="1" applyBorder="1"/>
    <xf numFmtId="0" fontId="5" fillId="0" borderId="11" xfId="0" applyFont="1" applyBorder="1"/>
    <xf numFmtId="168" fontId="5" fillId="0" borderId="11" xfId="0" applyNumberFormat="1" applyFont="1" applyBorder="1"/>
    <xf numFmtId="0" fontId="6" fillId="0" borderId="0" xfId="0" applyFont="1" applyFill="1" applyBorder="1" applyAlignment="1"/>
    <xf numFmtId="9" fontId="5" fillId="0" borderId="0" xfId="4" applyFont="1" applyBorder="1"/>
    <xf numFmtId="0" fontId="5" fillId="0" borderId="0" xfId="0" applyFont="1" applyFill="1"/>
    <xf numFmtId="0" fontId="6" fillId="0" borderId="0" xfId="0" applyFont="1" applyFill="1" applyBorder="1" applyAlignment="1">
      <alignment wrapText="1"/>
    </xf>
    <xf numFmtId="0" fontId="6" fillId="0" borderId="17" xfId="0" applyFont="1" applyBorder="1"/>
    <xf numFmtId="167" fontId="6" fillId="0" borderId="17" xfId="1" applyNumberFormat="1" applyFont="1" applyBorder="1"/>
    <xf numFmtId="167" fontId="6" fillId="0" borderId="18" xfId="1" applyNumberFormat="1" applyFont="1" applyBorder="1"/>
    <xf numFmtId="0" fontId="13" fillId="0" borderId="0" xfId="0" applyFont="1"/>
    <xf numFmtId="0" fontId="13" fillId="0" borderId="0" xfId="0" applyFont="1" applyAlignment="1">
      <alignment wrapText="1"/>
    </xf>
    <xf numFmtId="0" fontId="13" fillId="0" borderId="0" xfId="0" applyFont="1" applyAlignment="1">
      <alignment vertical="top"/>
    </xf>
    <xf numFmtId="0" fontId="12" fillId="0" borderId="0" xfId="0" applyFont="1" applyAlignment="1">
      <alignment vertical="top"/>
    </xf>
    <xf numFmtId="0" fontId="14" fillId="0" borderId="0" xfId="0" applyFont="1" applyAlignment="1">
      <alignment vertical="top"/>
    </xf>
    <xf numFmtId="0" fontId="13" fillId="0" borderId="0" xfId="0" applyFont="1" applyFill="1" applyAlignment="1"/>
    <xf numFmtId="0" fontId="5" fillId="2" borderId="2" xfId="0" applyFont="1" applyFill="1" applyBorder="1" applyAlignment="1">
      <alignment wrapText="1"/>
    </xf>
    <xf numFmtId="0" fontId="11" fillId="0" borderId="0" xfId="0" applyFont="1"/>
    <xf numFmtId="0" fontId="10" fillId="2" borderId="2" xfId="0" applyFont="1" applyFill="1" applyBorder="1" applyAlignment="1">
      <alignment wrapText="1"/>
    </xf>
    <xf numFmtId="0" fontId="9" fillId="0" borderId="2" xfId="0" applyFont="1" applyBorder="1" applyAlignment="1">
      <alignment horizontal="center" wrapText="1"/>
    </xf>
    <xf numFmtId="0" fontId="10" fillId="0" borderId="2" xfId="0" applyFont="1" applyFill="1" applyBorder="1" applyAlignment="1">
      <alignment wrapText="1"/>
    </xf>
    <xf numFmtId="0" fontId="6" fillId="0" borderId="19" xfId="0" applyFont="1" applyBorder="1" applyAlignment="1">
      <alignment wrapText="1"/>
    </xf>
    <xf numFmtId="169" fontId="5" fillId="0" borderId="2" xfId="5" applyNumberFormat="1" applyFont="1" applyFill="1" applyBorder="1"/>
    <xf numFmtId="0" fontId="5" fillId="3" borderId="2" xfId="0" applyFont="1" applyFill="1" applyBorder="1"/>
    <xf numFmtId="0" fontId="5" fillId="0" borderId="0" xfId="0" applyFont="1" applyFill="1" applyBorder="1" applyAlignment="1">
      <alignment wrapText="1"/>
    </xf>
    <xf numFmtId="0" fontId="5" fillId="0" borderId="2" xfId="0" applyFont="1" applyBorder="1" applyAlignment="1">
      <alignment horizontal="right"/>
    </xf>
    <xf numFmtId="0" fontId="9" fillId="3" borderId="2" xfId="0" applyFont="1" applyFill="1" applyBorder="1" applyAlignment="1">
      <alignment horizontal="left" vertical="center"/>
    </xf>
    <xf numFmtId="164" fontId="5" fillId="0" borderId="0" xfId="1" applyFont="1" applyBorder="1"/>
    <xf numFmtId="0" fontId="16" fillId="0" borderId="0" xfId="0" applyFont="1"/>
    <xf numFmtId="0" fontId="16" fillId="0" borderId="0" xfId="0" applyFont="1" applyAlignment="1">
      <alignment horizontal="right"/>
    </xf>
    <xf numFmtId="0" fontId="5" fillId="2" borderId="10" xfId="0" applyFont="1" applyFill="1" applyBorder="1"/>
    <xf numFmtId="0" fontId="17" fillId="0" borderId="0" xfId="0" applyFont="1" applyBorder="1"/>
    <xf numFmtId="164" fontId="15" fillId="0" borderId="0" xfId="1" applyFont="1" applyBorder="1"/>
    <xf numFmtId="9" fontId="15" fillId="0" borderId="0" xfId="4" applyFont="1" applyBorder="1"/>
    <xf numFmtId="169" fontId="5" fillId="2" borderId="2" xfId="5" applyNumberFormat="1" applyFont="1" applyFill="1" applyBorder="1"/>
    <xf numFmtId="166" fontId="5" fillId="0" borderId="25" xfId="4" applyNumberFormat="1" applyFont="1" applyBorder="1"/>
    <xf numFmtId="0" fontId="9" fillId="0" borderId="2" xfId="0" applyFont="1" applyBorder="1" applyAlignment="1">
      <alignment horizontal="center"/>
    </xf>
    <xf numFmtId="0" fontId="13" fillId="0" borderId="0" xfId="0" applyFont="1" applyAlignment="1">
      <alignment horizontal="left" wrapText="1"/>
    </xf>
    <xf numFmtId="0" fontId="9" fillId="0" borderId="13" xfId="0" applyFont="1" applyBorder="1" applyAlignment="1">
      <alignment horizontal="center" wrapText="1"/>
    </xf>
    <xf numFmtId="0" fontId="9" fillId="0" borderId="22" xfId="0" applyFont="1" applyBorder="1" applyAlignment="1">
      <alignment horizontal="center" wrapText="1"/>
    </xf>
    <xf numFmtId="0" fontId="9" fillId="0" borderId="5" xfId="0" applyFont="1" applyBorder="1" applyAlignment="1">
      <alignment horizontal="center" wrapText="1"/>
    </xf>
    <xf numFmtId="0" fontId="9" fillId="0" borderId="5" xfId="0" quotePrefix="1" applyFont="1" applyBorder="1" applyAlignment="1">
      <alignment horizontal="center" wrapText="1"/>
    </xf>
    <xf numFmtId="0" fontId="9" fillId="0" borderId="6" xfId="0" quotePrefix="1" applyFont="1" applyBorder="1" applyAlignment="1">
      <alignment horizontal="center" wrapText="1"/>
    </xf>
    <xf numFmtId="0" fontId="9" fillId="0" borderId="14" xfId="0" applyFont="1" applyBorder="1" applyAlignment="1">
      <alignment horizontal="center" wrapText="1"/>
    </xf>
    <xf numFmtId="0" fontId="9" fillId="0" borderId="15" xfId="0" applyFont="1" applyBorder="1" applyAlignment="1">
      <alignment horizontal="center" wrapText="1"/>
    </xf>
    <xf numFmtId="9" fontId="16" fillId="0" borderId="11" xfId="4" applyFont="1" applyBorder="1"/>
    <xf numFmtId="9" fontId="16" fillId="0" borderId="0" xfId="4" applyFont="1" applyBorder="1"/>
    <xf numFmtId="0" fontId="10" fillId="0" borderId="0" xfId="0" applyFont="1" applyAlignment="1">
      <alignment horizontal="right"/>
    </xf>
    <xf numFmtId="0" fontId="9" fillId="0" borderId="16" xfId="0" applyFont="1" applyBorder="1"/>
    <xf numFmtId="0" fontId="10" fillId="0" borderId="2" xfId="0" applyFont="1" applyFill="1" applyBorder="1" applyAlignment="1">
      <alignment horizontal="right"/>
    </xf>
    <xf numFmtId="0" fontId="9" fillId="0" borderId="0" xfId="0" applyFont="1"/>
    <xf numFmtId="0" fontId="9" fillId="0" borderId="0" xfId="0" applyFont="1" applyAlignment="1">
      <alignment wrapText="1"/>
    </xf>
    <xf numFmtId="0" fontId="11" fillId="0" borderId="0" xfId="0" applyFont="1" applyBorder="1"/>
    <xf numFmtId="9" fontId="9" fillId="0" borderId="2" xfId="4" applyFont="1" applyBorder="1" applyAlignment="1">
      <alignment horizontal="center" wrapText="1"/>
    </xf>
    <xf numFmtId="0" fontId="9" fillId="0" borderId="2" xfId="0" applyFont="1" applyBorder="1"/>
    <xf numFmtId="0" fontId="6" fillId="0" borderId="2" xfId="0" applyFont="1" applyBorder="1" applyAlignment="1">
      <alignment horizontal="center" wrapText="1"/>
    </xf>
    <xf numFmtId="164" fontId="9" fillId="0" borderId="14" xfId="1" applyFont="1" applyBorder="1"/>
    <xf numFmtId="164" fontId="9" fillId="0" borderId="14" xfId="1" applyFont="1" applyBorder="1" applyAlignment="1">
      <alignment horizontal="center"/>
    </xf>
    <xf numFmtId="0" fontId="10" fillId="0" borderId="0" xfId="0" applyFont="1" applyFill="1"/>
    <xf numFmtId="0" fontId="10" fillId="0" borderId="23" xfId="0" applyFont="1" applyFill="1" applyBorder="1" applyAlignment="1"/>
    <xf numFmtId="0" fontId="9" fillId="0" borderId="21" xfId="0" applyFont="1" applyFill="1" applyBorder="1" applyAlignment="1">
      <alignment horizontal="center" wrapText="1"/>
    </xf>
    <xf numFmtId="0" fontId="9" fillId="0" borderId="20" xfId="0" applyFont="1" applyFill="1" applyBorder="1" applyAlignment="1">
      <alignment horizontal="center" wrapText="1"/>
    </xf>
    <xf numFmtId="0" fontId="13" fillId="0" borderId="0" xfId="0" applyFont="1" applyAlignment="1">
      <alignment horizontal="center"/>
    </xf>
    <xf numFmtId="0" fontId="13" fillId="0" borderId="0" xfId="0" applyFont="1" applyAlignment="1"/>
    <xf numFmtId="0" fontId="8" fillId="0" borderId="0" xfId="0" applyFont="1" applyAlignment="1">
      <alignment horizontal="center"/>
    </xf>
    <xf numFmtId="0" fontId="18" fillId="0" borderId="0" xfId="0" applyFont="1" applyAlignment="1">
      <alignment horizontal="left" vertical="center"/>
    </xf>
    <xf numFmtId="0" fontId="8" fillId="0" borderId="0" xfId="0" applyFont="1" applyAlignment="1">
      <alignment horizontal="left"/>
    </xf>
    <xf numFmtId="0" fontId="13" fillId="0" borderId="0" xfId="0" applyFont="1" applyAlignment="1">
      <alignment horizontal="right"/>
    </xf>
    <xf numFmtId="0" fontId="20" fillId="0" borderId="0" xfId="0" applyFont="1" applyAlignment="1"/>
    <xf numFmtId="0" fontId="13" fillId="0" borderId="0" xfId="0" applyFont="1" applyAlignment="1">
      <alignment horizontal="left"/>
    </xf>
    <xf numFmtId="0" fontId="19" fillId="0" borderId="0" xfId="0" applyFont="1" applyAlignment="1">
      <alignment horizontal="left"/>
    </xf>
    <xf numFmtId="0" fontId="13" fillId="0" borderId="0" xfId="0" applyFont="1" applyAlignment="1">
      <alignment horizontal="left" wrapText="1"/>
    </xf>
    <xf numFmtId="0" fontId="20" fillId="0" borderId="0" xfId="0" applyFont="1" applyAlignment="1">
      <alignment vertical="top" wrapText="1"/>
    </xf>
    <xf numFmtId="0" fontId="20" fillId="0" borderId="0" xfId="0" applyFont="1" applyAlignment="1">
      <alignment vertical="top"/>
    </xf>
    <xf numFmtId="0" fontId="13" fillId="0" borderId="0" xfId="0" applyFont="1" applyAlignment="1">
      <alignment horizontal="right" vertical="top" wrapText="1"/>
    </xf>
    <xf numFmtId="0" fontId="13" fillId="0" borderId="0" xfId="0" applyFont="1" applyAlignment="1">
      <alignment horizontal="right" vertical="top"/>
    </xf>
    <xf numFmtId="169" fontId="5" fillId="2" borderId="1" xfId="5" applyNumberFormat="1" applyFont="1" applyFill="1" applyBorder="1"/>
    <xf numFmtId="169" fontId="5" fillId="2" borderId="3" xfId="5" applyNumberFormat="1" applyFont="1" applyFill="1" applyBorder="1"/>
    <xf numFmtId="169" fontId="5" fillId="2" borderId="12" xfId="5" applyNumberFormat="1" applyFont="1" applyFill="1" applyBorder="1"/>
    <xf numFmtId="0" fontId="6" fillId="2" borderId="3" xfId="0" applyFont="1" applyFill="1" applyBorder="1" applyAlignment="1">
      <alignment horizontal="center"/>
    </xf>
    <xf numFmtId="169" fontId="6" fillId="0" borderId="17" xfId="5" applyNumberFormat="1" applyFont="1" applyBorder="1"/>
    <xf numFmtId="167" fontId="5" fillId="2" borderId="2" xfId="1" applyNumberFormat="1" applyFont="1" applyFill="1" applyBorder="1"/>
    <xf numFmtId="167" fontId="5" fillId="0" borderId="0" xfId="1" applyNumberFormat="1" applyFont="1"/>
    <xf numFmtId="167" fontId="5" fillId="0" borderId="11" xfId="1" applyNumberFormat="1" applyFont="1" applyBorder="1"/>
    <xf numFmtId="0" fontId="6" fillId="0" borderId="2" xfId="0" applyFont="1" applyFill="1" applyBorder="1" applyAlignment="1">
      <alignment horizontal="center" wrapText="1"/>
    </xf>
    <xf numFmtId="0" fontId="15" fillId="0" borderId="0" xfId="0" applyFont="1"/>
    <xf numFmtId="166" fontId="10" fillId="0" borderId="2" xfId="4" applyNumberFormat="1" applyFont="1" applyFill="1" applyBorder="1"/>
    <xf numFmtId="0" fontId="10" fillId="2" borderId="2" xfId="0" applyFont="1" applyFill="1" applyBorder="1"/>
    <xf numFmtId="166" fontId="10" fillId="0" borderId="17" xfId="4" applyNumberFormat="1" applyFont="1" applyFill="1" applyBorder="1"/>
    <xf numFmtId="167" fontId="10" fillId="2" borderId="2" xfId="1" applyNumberFormat="1" applyFont="1" applyFill="1" applyBorder="1" applyAlignment="1">
      <alignment wrapText="1"/>
    </xf>
    <xf numFmtId="167" fontId="10" fillId="2" borderId="2" xfId="1" applyNumberFormat="1" applyFont="1" applyFill="1" applyBorder="1"/>
    <xf numFmtId="167" fontId="10" fillId="0" borderId="2" xfId="1" applyNumberFormat="1" applyFont="1" applyFill="1" applyBorder="1"/>
    <xf numFmtId="167" fontId="10" fillId="2" borderId="17" xfId="1" applyNumberFormat="1" applyFont="1" applyFill="1" applyBorder="1"/>
    <xf numFmtId="167" fontId="10" fillId="0" borderId="17" xfId="1" applyNumberFormat="1" applyFont="1" applyFill="1" applyBorder="1"/>
    <xf numFmtId="169" fontId="10" fillId="0" borderId="17" xfId="5" applyNumberFormat="1" applyFont="1" applyFill="1" applyBorder="1" applyAlignment="1">
      <alignment horizontal="center" vertical="center"/>
    </xf>
    <xf numFmtId="169" fontId="10" fillId="2" borderId="26" xfId="5" applyNumberFormat="1" applyFont="1" applyFill="1" applyBorder="1" applyAlignment="1">
      <alignment horizontal="center" vertical="center"/>
    </xf>
    <xf numFmtId="169" fontId="10" fillId="2" borderId="2" xfId="5" applyNumberFormat="1" applyFont="1" applyFill="1" applyBorder="1" applyAlignment="1">
      <alignment horizontal="center" vertical="center"/>
    </xf>
    <xf numFmtId="0" fontId="6" fillId="0" borderId="2" xfId="0" applyFont="1" applyBorder="1" applyAlignment="1">
      <alignment horizontal="center"/>
    </xf>
    <xf numFmtId="0" fontId="9" fillId="0" borderId="2" xfId="0" applyFont="1" applyBorder="1" applyAlignment="1">
      <alignment horizontal="center"/>
    </xf>
    <xf numFmtId="170" fontId="5" fillId="2" borderId="1" xfId="5" applyNumberFormat="1" applyFont="1" applyFill="1" applyBorder="1"/>
    <xf numFmtId="170" fontId="5" fillId="2" borderId="2" xfId="5" applyNumberFormat="1" applyFont="1" applyFill="1" applyBorder="1"/>
    <xf numFmtId="170" fontId="5" fillId="2" borderId="12" xfId="5" applyNumberFormat="1" applyFont="1" applyFill="1" applyBorder="1"/>
    <xf numFmtId="170" fontId="6" fillId="0" borderId="17" xfId="5" applyNumberFormat="1" applyFont="1" applyBorder="1"/>
    <xf numFmtId="170" fontId="5" fillId="0" borderId="2" xfId="5" applyNumberFormat="1" applyFont="1" applyFill="1" applyBorder="1"/>
    <xf numFmtId="168" fontId="5" fillId="2" borderId="2" xfId="0" applyNumberFormat="1" applyFont="1" applyFill="1" applyBorder="1"/>
    <xf numFmtId="168" fontId="5" fillId="2" borderId="3" xfId="0" applyNumberFormat="1" applyFont="1" applyFill="1" applyBorder="1"/>
    <xf numFmtId="167" fontId="5" fillId="2" borderId="2" xfId="1" applyNumberFormat="1" applyFont="1" applyFill="1" applyBorder="1" applyAlignment="1">
      <alignment vertical="center"/>
    </xf>
    <xf numFmtId="0" fontId="3" fillId="2" borderId="2" xfId="0" applyFont="1" applyFill="1" applyBorder="1" applyAlignment="1">
      <alignment horizontal="center" vertical="center"/>
    </xf>
    <xf numFmtId="171" fontId="5" fillId="0" borderId="0" xfId="0" applyNumberFormat="1" applyFont="1"/>
    <xf numFmtId="0" fontId="2" fillId="0" borderId="0" xfId="0" applyFont="1" applyFill="1"/>
    <xf numFmtId="0" fontId="2" fillId="2" borderId="2" xfId="0" applyFont="1" applyFill="1" applyBorder="1" applyAlignment="1">
      <alignment horizontal="center"/>
    </xf>
    <xf numFmtId="0" fontId="2" fillId="2" borderId="2" xfId="0" applyFont="1" applyFill="1" applyBorder="1" applyAlignment="1">
      <alignment horizontal="center" vertical="center"/>
    </xf>
    <xf numFmtId="166" fontId="5" fillId="0" borderId="25" xfId="4" applyNumberFormat="1" applyFont="1" applyBorder="1" applyAlignment="1">
      <alignment vertical="center"/>
    </xf>
    <xf numFmtId="0" fontId="15" fillId="0" borderId="0" xfId="0" applyFont="1" applyAlignment="1">
      <alignment vertical="center"/>
    </xf>
    <xf numFmtId="169" fontId="5" fillId="0" borderId="0" xfId="0" applyNumberFormat="1" applyFont="1"/>
    <xf numFmtId="169" fontId="2" fillId="0" borderId="0" xfId="0" applyNumberFormat="1" applyFont="1" applyFill="1"/>
    <xf numFmtId="167" fontId="10" fillId="0" borderId="0" xfId="0" applyNumberFormat="1" applyFont="1" applyFill="1"/>
    <xf numFmtId="0" fontId="1" fillId="2" borderId="2" xfId="0" applyFont="1" applyFill="1" applyBorder="1" applyAlignment="1">
      <alignment wrapText="1"/>
    </xf>
    <xf numFmtId="0" fontId="1" fillId="2" borderId="2" xfId="0" applyFont="1" applyFill="1" applyBorder="1" applyAlignment="1">
      <alignment horizontal="center"/>
    </xf>
    <xf numFmtId="0" fontId="10" fillId="2" borderId="2" xfId="0" applyFont="1" applyFill="1" applyBorder="1" applyAlignment="1">
      <alignment horizontal="center"/>
    </xf>
    <xf numFmtId="172" fontId="10" fillId="2" borderId="2" xfId="1" applyNumberFormat="1" applyFont="1" applyFill="1" applyBorder="1" applyAlignment="1">
      <alignment wrapText="1"/>
    </xf>
    <xf numFmtId="172" fontId="10" fillId="2" borderId="2" xfId="1" applyNumberFormat="1" applyFont="1" applyFill="1" applyBorder="1"/>
    <xf numFmtId="172" fontId="10" fillId="0" borderId="2" xfId="5" applyNumberFormat="1" applyFont="1" applyFill="1" applyBorder="1"/>
    <xf numFmtId="172" fontId="10" fillId="2" borderId="2" xfId="5" applyNumberFormat="1" applyFont="1" applyFill="1" applyBorder="1"/>
    <xf numFmtId="172" fontId="10" fillId="2" borderId="17" xfId="1" applyNumberFormat="1" applyFont="1" applyFill="1" applyBorder="1"/>
    <xf numFmtId="172" fontId="10" fillId="0" borderId="17" xfId="1" applyNumberFormat="1" applyFont="1" applyFill="1" applyBorder="1"/>
    <xf numFmtId="172" fontId="9" fillId="0" borderId="14" xfId="1" applyNumberFormat="1" applyFont="1" applyBorder="1"/>
    <xf numFmtId="0" fontId="1" fillId="2" borderId="2" xfId="0" applyFont="1" applyFill="1" applyBorder="1" applyAlignment="1">
      <alignment horizontal="center" vertical="center"/>
    </xf>
    <xf numFmtId="0" fontId="13" fillId="0" borderId="0" xfId="0" applyFont="1" applyAlignment="1">
      <alignment horizontal="left" wrapText="1"/>
    </xf>
    <xf numFmtId="0" fontId="13" fillId="0" borderId="0" xfId="0" applyFont="1" applyAlignment="1">
      <alignment horizontal="left" vertical="top" wrapText="1"/>
    </xf>
    <xf numFmtId="0" fontId="19" fillId="0" borderId="0" xfId="0" applyFont="1" applyAlignment="1">
      <alignment horizontal="left" wrapText="1"/>
    </xf>
    <xf numFmtId="0" fontId="13" fillId="0" borderId="0" xfId="0" applyFont="1" applyAlignment="1">
      <alignment horizontal="left"/>
    </xf>
    <xf numFmtId="0" fontId="6" fillId="0" borderId="2" xfId="0" applyFont="1" applyBorder="1" applyAlignment="1">
      <alignment horizontal="center"/>
    </xf>
    <xf numFmtId="0" fontId="9" fillId="0" borderId="2" xfId="0" applyFont="1" applyBorder="1" applyAlignment="1">
      <alignment horizontal="left" vertical="center"/>
    </xf>
    <xf numFmtId="0" fontId="5" fillId="0" borderId="10" xfId="0" applyFont="1" applyBorder="1" applyAlignment="1">
      <alignment horizontal="center"/>
    </xf>
    <xf numFmtId="0" fontId="5" fillId="0" borderId="1" xfId="0" applyFont="1" applyBorder="1" applyAlignment="1">
      <alignment horizontal="center"/>
    </xf>
    <xf numFmtId="0" fontId="10" fillId="0" borderId="11" xfId="0" applyFont="1" applyBorder="1" applyAlignment="1">
      <alignment horizontal="left" vertical="center" wrapText="1"/>
    </xf>
    <xf numFmtId="0" fontId="9" fillId="0" borderId="2" xfId="0" applyFont="1" applyBorder="1" applyAlignment="1">
      <alignment horizontal="center"/>
    </xf>
    <xf numFmtId="0" fontId="5" fillId="2" borderId="2" xfId="0" applyFont="1" applyFill="1" applyBorder="1" applyAlignment="1">
      <alignment horizontal="left" vertical="center" wrapText="1"/>
    </xf>
    <xf numFmtId="0" fontId="5" fillId="2" borderId="2" xfId="0" applyFont="1" applyFill="1" applyBorder="1" applyAlignment="1">
      <alignment horizontal="left" wrapText="1"/>
    </xf>
    <xf numFmtId="0" fontId="2" fillId="2" borderId="10" xfId="0" applyFont="1" applyFill="1" applyBorder="1" applyAlignment="1">
      <alignment horizontal="left" vertical="center" wrapText="1"/>
    </xf>
    <xf numFmtId="0" fontId="5" fillId="2" borderId="24"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 fillId="2" borderId="2" xfId="0" applyFont="1" applyFill="1" applyBorder="1" applyAlignment="1">
      <alignment horizontal="left" wrapText="1"/>
    </xf>
    <xf numFmtId="0" fontId="5" fillId="2" borderId="10" xfId="0" applyFont="1" applyFill="1" applyBorder="1" applyAlignment="1">
      <alignment horizontal="left" vertical="center" wrapText="1"/>
    </xf>
    <xf numFmtId="0" fontId="5" fillId="2" borderId="10" xfId="0" applyFont="1" applyFill="1" applyBorder="1" applyAlignment="1">
      <alignment horizontal="left" wrapText="1"/>
    </xf>
    <xf numFmtId="0" fontId="5" fillId="2" borderId="24" xfId="0" applyFont="1" applyFill="1" applyBorder="1" applyAlignment="1">
      <alignment horizontal="left" wrapText="1"/>
    </xf>
    <xf numFmtId="0" fontId="5" fillId="2" borderId="1" xfId="0" applyFont="1" applyFill="1" applyBorder="1" applyAlignment="1">
      <alignment horizontal="left" wrapText="1"/>
    </xf>
    <xf numFmtId="164" fontId="5" fillId="0" borderId="0" xfId="1" applyFont="1" applyAlignment="1">
      <alignment horizontal="left"/>
    </xf>
    <xf numFmtId="0" fontId="3" fillId="2" borderId="2" xfId="0" applyFont="1" applyFill="1" applyBorder="1" applyAlignment="1">
      <alignment horizontal="left" vertical="center" wrapText="1"/>
    </xf>
    <xf numFmtId="0" fontId="1" fillId="2" borderId="2" xfId="0" applyFont="1" applyFill="1" applyBorder="1" applyAlignment="1">
      <alignment horizontal="left" vertical="center"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3905249"/>
          <a:ext cx="10782300"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Other than Class A customers - all Non-RPP are billed on the 1st Estimate.  </a:t>
          </a:r>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xdr:cNvSpPr txBox="1"/>
      </xdr:nvSpPr>
      <xdr:spPr>
        <a:xfrm>
          <a:off x="609600" y="17478375"/>
          <a:ext cx="10744200"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Other than Class A customers - all Non-RPP are billed on the 1st Estimate.  </a:t>
          </a:r>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xdr:cNvSpPr txBox="1"/>
      </xdr:nvSpPr>
      <xdr:spPr>
        <a:xfrm>
          <a:off x="609600" y="201834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21</xdr:row>
      <xdr:rowOff>180974</xdr:rowOff>
    </xdr:from>
    <xdr:to>
      <xdr:col>8</xdr:col>
      <xdr:colOff>57150</xdr:colOff>
      <xdr:row>29</xdr:row>
      <xdr:rowOff>0</xdr:rowOff>
    </xdr:to>
    <xdr:sp macro="" textlink="">
      <xdr:nvSpPr>
        <xdr:cNvPr id="2" name="TextBox 1"/>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a:latin typeface="Arial" panose="020B0604020202020204" pitchFamily="34" charset="0"/>
              <a:cs typeface="Arial" panose="020B0604020202020204" pitchFamily="34" charset="0"/>
            </a:rPr>
            <a:t>Other than Class A customers - all Non-RPP are billed on the 1st Estimate.  </a:t>
          </a:r>
        </a:p>
      </xdr:txBody>
    </xdr:sp>
    <xdr:clientData/>
  </xdr:twoCellAnchor>
  <xdr:twoCellAnchor>
    <xdr:from>
      <xdr:col>1</xdr:col>
      <xdr:colOff>38100</xdr:colOff>
      <xdr:row>86</xdr:row>
      <xdr:rowOff>123825</xdr:rowOff>
    </xdr:from>
    <xdr:to>
      <xdr:col>8</xdr:col>
      <xdr:colOff>0</xdr:colOff>
      <xdr:row>98</xdr:row>
      <xdr:rowOff>0</xdr:rowOff>
    </xdr:to>
    <xdr:sp macro="" textlink="">
      <xdr:nvSpPr>
        <xdr:cNvPr id="3" name="TextBox 2"/>
        <xdr:cNvSpPr txBox="1"/>
      </xdr:nvSpPr>
      <xdr:spPr>
        <a:xfrm>
          <a:off x="609600" y="2018347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67"/>
  <sheetViews>
    <sheetView topLeftCell="A22" zoomScaleNormal="100" zoomScaleSheetLayoutView="85" workbookViewId="0">
      <selection activeCell="C35" sqref="C35"/>
    </sheetView>
  </sheetViews>
  <sheetFormatPr defaultColWidth="9.140625" defaultRowHeight="15" x14ac:dyDescent="0.2"/>
  <cols>
    <col min="1" max="1" width="5.5703125" style="46" customWidth="1"/>
    <col min="2" max="2" width="16.140625" style="96" customWidth="1"/>
    <col min="3" max="3" width="164.5703125" style="44" customWidth="1"/>
    <col min="4" max="16384" width="9.140625" style="44"/>
  </cols>
  <sheetData>
    <row r="1" spans="1:3" ht="15.75" x14ac:dyDescent="0.2">
      <c r="A1" s="47" t="s">
        <v>137</v>
      </c>
    </row>
    <row r="3" spans="1:3" ht="15.75" x14ac:dyDescent="0.2">
      <c r="A3" s="48" t="s">
        <v>32</v>
      </c>
    </row>
    <row r="4" spans="1:3" ht="34.5" customHeight="1" x14ac:dyDescent="0.2">
      <c r="A4" s="162" t="s">
        <v>96</v>
      </c>
      <c r="B4" s="162"/>
      <c r="C4" s="162"/>
    </row>
    <row r="6" spans="1:3" ht="15.75" x14ac:dyDescent="0.2">
      <c r="A6" s="48" t="s">
        <v>52</v>
      </c>
    </row>
    <row r="7" spans="1:3" x14ac:dyDescent="0.2">
      <c r="A7" s="46" t="s">
        <v>53</v>
      </c>
    </row>
    <row r="8" spans="1:3" ht="33" customHeight="1" x14ac:dyDescent="0.2">
      <c r="A8" s="163" t="s">
        <v>97</v>
      </c>
      <c r="B8" s="163"/>
      <c r="C8" s="163"/>
    </row>
    <row r="10" spans="1:3" x14ac:dyDescent="0.2">
      <c r="A10" s="46">
        <v>1</v>
      </c>
      <c r="B10" s="165" t="s">
        <v>41</v>
      </c>
      <c r="C10" s="165"/>
    </row>
    <row r="11" spans="1:3" x14ac:dyDescent="0.2">
      <c r="B11" s="103"/>
      <c r="C11" s="103"/>
    </row>
    <row r="13" spans="1:3" ht="31.5" customHeight="1" x14ac:dyDescent="0.2">
      <c r="A13" s="46">
        <v>2</v>
      </c>
      <c r="B13" s="162" t="s">
        <v>98</v>
      </c>
      <c r="C13" s="162"/>
    </row>
    <row r="14" spans="1:3" x14ac:dyDescent="0.2">
      <c r="B14" s="71"/>
      <c r="C14" s="71"/>
    </row>
    <row r="16" spans="1:3" x14ac:dyDescent="0.2">
      <c r="A16" s="46">
        <v>3</v>
      </c>
      <c r="B16" s="164" t="s">
        <v>122</v>
      </c>
      <c r="C16" s="164"/>
    </row>
    <row r="17" spans="1:26" ht="32.25" customHeight="1" x14ac:dyDescent="0.2">
      <c r="B17" s="162" t="s">
        <v>132</v>
      </c>
      <c r="C17" s="162"/>
    </row>
    <row r="18" spans="1:26" ht="63" customHeight="1" x14ac:dyDescent="0.2">
      <c r="B18" s="162" t="s">
        <v>155</v>
      </c>
      <c r="C18" s="162"/>
      <c r="D18" s="49"/>
      <c r="E18" s="45"/>
      <c r="F18" s="45"/>
      <c r="G18" s="45"/>
      <c r="H18" s="45"/>
      <c r="I18" s="45"/>
      <c r="J18" s="45"/>
      <c r="K18" s="45"/>
      <c r="L18" s="45"/>
      <c r="M18" s="45"/>
      <c r="N18" s="45"/>
      <c r="O18" s="45"/>
      <c r="P18" s="45"/>
      <c r="Q18" s="45"/>
      <c r="R18" s="45"/>
      <c r="S18" s="45"/>
      <c r="T18" s="45"/>
      <c r="U18" s="45"/>
      <c r="V18" s="45"/>
      <c r="W18" s="45"/>
      <c r="X18" s="45"/>
      <c r="Y18" s="45"/>
      <c r="Z18" s="45"/>
    </row>
    <row r="19" spans="1:26" ht="30" customHeight="1" x14ac:dyDescent="0.2">
      <c r="B19" s="162" t="s">
        <v>133</v>
      </c>
      <c r="C19" s="162"/>
      <c r="D19" s="49"/>
      <c r="E19" s="45"/>
      <c r="F19" s="45"/>
      <c r="G19" s="45"/>
      <c r="H19" s="45"/>
      <c r="I19" s="45"/>
      <c r="J19" s="45"/>
      <c r="K19" s="45"/>
      <c r="L19" s="45"/>
      <c r="M19" s="45"/>
      <c r="N19" s="45"/>
      <c r="O19" s="45"/>
      <c r="P19" s="45"/>
      <c r="Q19" s="45"/>
      <c r="R19" s="45"/>
      <c r="S19" s="45"/>
      <c r="T19" s="45"/>
      <c r="U19" s="45"/>
      <c r="V19" s="45"/>
      <c r="W19" s="45"/>
      <c r="X19" s="45"/>
      <c r="Y19" s="45"/>
      <c r="Z19" s="45"/>
    </row>
    <row r="20" spans="1:26" x14ac:dyDescent="0.2">
      <c r="B20" s="100" t="s">
        <v>48</v>
      </c>
    </row>
    <row r="21" spans="1:26" x14ac:dyDescent="0.2">
      <c r="B21" s="100"/>
    </row>
    <row r="22" spans="1:26" x14ac:dyDescent="0.2">
      <c r="B22" s="98"/>
    </row>
    <row r="23" spans="1:26" x14ac:dyDescent="0.2">
      <c r="A23" s="46">
        <v>4</v>
      </c>
      <c r="B23" s="164" t="s">
        <v>123</v>
      </c>
      <c r="C23" s="164"/>
    </row>
    <row r="24" spans="1:26" ht="35.25" customHeight="1" x14ac:dyDescent="0.2">
      <c r="B24" s="162" t="s">
        <v>138</v>
      </c>
      <c r="C24" s="162"/>
    </row>
    <row r="25" spans="1:26" x14ac:dyDescent="0.2">
      <c r="B25" s="105"/>
      <c r="C25" s="105"/>
    </row>
    <row r="26" spans="1:26" ht="62.25" customHeight="1" x14ac:dyDescent="0.2">
      <c r="B26" s="162" t="s">
        <v>124</v>
      </c>
      <c r="C26" s="162"/>
    </row>
    <row r="27" spans="1:26" ht="65.25" customHeight="1" x14ac:dyDescent="0.2">
      <c r="B27" s="162" t="s">
        <v>140</v>
      </c>
      <c r="C27" s="162"/>
    </row>
    <row r="28" spans="1:26" ht="31.5" customHeight="1" x14ac:dyDescent="0.2">
      <c r="B28" s="162" t="s">
        <v>139</v>
      </c>
      <c r="C28" s="162"/>
    </row>
    <row r="29" spans="1:26" ht="30" customHeight="1" x14ac:dyDescent="0.2">
      <c r="B29" s="162" t="s">
        <v>141</v>
      </c>
      <c r="C29" s="162"/>
    </row>
    <row r="30" spans="1:26" x14ac:dyDescent="0.2">
      <c r="B30" s="105"/>
      <c r="C30" s="105"/>
    </row>
    <row r="31" spans="1:26" ht="47.25" customHeight="1" x14ac:dyDescent="0.2">
      <c r="B31" s="106" t="s">
        <v>125</v>
      </c>
      <c r="C31" s="45" t="s">
        <v>99</v>
      </c>
    </row>
    <row r="32" spans="1:26" ht="33.75" customHeight="1" x14ac:dyDescent="0.2">
      <c r="B32" s="106" t="s">
        <v>127</v>
      </c>
      <c r="C32" s="45" t="s">
        <v>126</v>
      </c>
    </row>
    <row r="33" spans="1:3" x14ac:dyDescent="0.2">
      <c r="B33" s="106" t="s">
        <v>130</v>
      </c>
      <c r="C33" s="45" t="s">
        <v>128</v>
      </c>
    </row>
    <row r="34" spans="1:3" x14ac:dyDescent="0.2">
      <c r="B34" s="107" t="s">
        <v>131</v>
      </c>
      <c r="C34" s="97" t="s">
        <v>129</v>
      </c>
    </row>
    <row r="35" spans="1:3" x14ac:dyDescent="0.2">
      <c r="B35" s="102"/>
      <c r="C35" s="97"/>
    </row>
    <row r="37" spans="1:3" ht="29.25" customHeight="1" x14ac:dyDescent="0.2">
      <c r="A37" s="46">
        <v>5</v>
      </c>
      <c r="B37" s="162" t="s">
        <v>142</v>
      </c>
      <c r="C37" s="162"/>
    </row>
    <row r="38" spans="1:3" x14ac:dyDescent="0.2">
      <c r="B38" s="103"/>
      <c r="C38" s="103"/>
    </row>
    <row r="40" spans="1:3" x14ac:dyDescent="0.2">
      <c r="A40" s="46">
        <v>6</v>
      </c>
      <c r="B40" s="104" t="s">
        <v>134</v>
      </c>
    </row>
    <row r="41" spans="1:3" ht="30" customHeight="1" x14ac:dyDescent="0.2">
      <c r="B41" s="162" t="s">
        <v>135</v>
      </c>
      <c r="C41" s="162"/>
    </row>
    <row r="42" spans="1:3" ht="30" customHeight="1" x14ac:dyDescent="0.2">
      <c r="B42" s="162" t="s">
        <v>100</v>
      </c>
      <c r="C42" s="162"/>
    </row>
    <row r="43" spans="1:3" x14ac:dyDescent="0.2">
      <c r="B43" s="71"/>
      <c r="C43" s="71"/>
    </row>
    <row r="44" spans="1:3" x14ac:dyDescent="0.2">
      <c r="B44" s="99" t="s">
        <v>101</v>
      </c>
    </row>
    <row r="45" spans="1:3" x14ac:dyDescent="0.2">
      <c r="B45" s="108" t="s">
        <v>102</v>
      </c>
      <c r="C45" s="45" t="s">
        <v>103</v>
      </c>
    </row>
    <row r="46" spans="1:3" ht="30" x14ac:dyDescent="0.2">
      <c r="B46" s="108"/>
      <c r="C46" s="45" t="s">
        <v>144</v>
      </c>
    </row>
    <row r="47" spans="1:3" x14ac:dyDescent="0.2">
      <c r="B47" s="108"/>
      <c r="C47" s="44" t="s">
        <v>104</v>
      </c>
    </row>
    <row r="48" spans="1:3" x14ac:dyDescent="0.2">
      <c r="B48" s="108"/>
      <c r="C48" s="44" t="s">
        <v>105</v>
      </c>
    </row>
    <row r="49" spans="2:3" x14ac:dyDescent="0.2">
      <c r="B49" s="109" t="s">
        <v>108</v>
      </c>
      <c r="C49" s="44" t="s">
        <v>107</v>
      </c>
    </row>
    <row r="50" spans="2:3" ht="18" customHeight="1" x14ac:dyDescent="0.2">
      <c r="B50" s="109"/>
      <c r="C50" s="45" t="s">
        <v>106</v>
      </c>
    </row>
    <row r="51" spans="2:3" x14ac:dyDescent="0.2">
      <c r="B51" s="109"/>
      <c r="C51" s="44" t="s">
        <v>109</v>
      </c>
    </row>
    <row r="52" spans="2:3" x14ac:dyDescent="0.2">
      <c r="B52" s="109"/>
      <c r="C52" s="44" t="s">
        <v>110</v>
      </c>
    </row>
    <row r="53" spans="2:3" x14ac:dyDescent="0.2">
      <c r="B53" s="109" t="s">
        <v>112</v>
      </c>
      <c r="C53" s="44" t="s">
        <v>111</v>
      </c>
    </row>
    <row r="54" spans="2:3" ht="45" x14ac:dyDescent="0.2">
      <c r="B54" s="109"/>
      <c r="C54" s="71" t="s">
        <v>113</v>
      </c>
    </row>
    <row r="55" spans="2:3" x14ac:dyDescent="0.2">
      <c r="B55" s="109"/>
      <c r="C55" s="44" t="s">
        <v>114</v>
      </c>
    </row>
    <row r="56" spans="2:3" x14ac:dyDescent="0.2">
      <c r="B56" s="109"/>
      <c r="C56" s="44" t="s">
        <v>145</v>
      </c>
    </row>
    <row r="57" spans="2:3" x14ac:dyDescent="0.2">
      <c r="B57" s="109" t="s">
        <v>116</v>
      </c>
      <c r="C57" s="44" t="s">
        <v>115</v>
      </c>
    </row>
    <row r="58" spans="2:3" ht="61.5" customHeight="1" x14ac:dyDescent="0.2">
      <c r="B58" s="109"/>
      <c r="C58" s="71" t="s">
        <v>156</v>
      </c>
    </row>
    <row r="59" spans="2:3" x14ac:dyDescent="0.2">
      <c r="B59" s="109" t="s">
        <v>118</v>
      </c>
      <c r="C59" s="44" t="s">
        <v>117</v>
      </c>
    </row>
    <row r="60" spans="2:3" ht="30" x14ac:dyDescent="0.2">
      <c r="B60" s="109"/>
      <c r="C60" s="71" t="s">
        <v>119</v>
      </c>
    </row>
    <row r="61" spans="2:3" x14ac:dyDescent="0.2">
      <c r="B61" s="109" t="s">
        <v>120</v>
      </c>
      <c r="C61" s="71" t="s">
        <v>146</v>
      </c>
    </row>
    <row r="62" spans="2:3" ht="30" x14ac:dyDescent="0.2">
      <c r="B62" s="109"/>
      <c r="C62" s="105" t="s">
        <v>147</v>
      </c>
    </row>
    <row r="63" spans="2:3" x14ac:dyDescent="0.2">
      <c r="B63" s="101"/>
      <c r="C63" s="71"/>
    </row>
    <row r="65" spans="1:3" ht="30.75" customHeight="1" x14ac:dyDescent="0.2">
      <c r="A65" s="46">
        <v>7</v>
      </c>
      <c r="B65" s="162" t="s">
        <v>148</v>
      </c>
      <c r="C65" s="162"/>
    </row>
    <row r="66" spans="1:3" x14ac:dyDescent="0.2">
      <c r="B66" s="71"/>
      <c r="C66" s="71"/>
    </row>
    <row r="67" spans="1:3" ht="15.75" customHeight="1" x14ac:dyDescent="0.2">
      <c r="B67" s="165" t="s">
        <v>121</v>
      </c>
      <c r="C67" s="165"/>
    </row>
  </sheetData>
  <mergeCells count="19">
    <mergeCell ref="B67:C67"/>
    <mergeCell ref="B17:C17"/>
    <mergeCell ref="B23:C23"/>
    <mergeCell ref="B24:C24"/>
    <mergeCell ref="B65:C65"/>
    <mergeCell ref="B37:C37"/>
    <mergeCell ref="B41:C41"/>
    <mergeCell ref="B42:C42"/>
    <mergeCell ref="B29:C29"/>
    <mergeCell ref="B18:C18"/>
    <mergeCell ref="B19:C19"/>
    <mergeCell ref="B26:C26"/>
    <mergeCell ref="B27:C27"/>
    <mergeCell ref="B28:C28"/>
    <mergeCell ref="A4:C4"/>
    <mergeCell ref="A8:C8"/>
    <mergeCell ref="B13:C13"/>
    <mergeCell ref="B16:C16"/>
    <mergeCell ref="B10:C10"/>
  </mergeCells>
  <pageMargins left="0.70866141732283472" right="0.70866141732283472" top="0.74803149606299213" bottom="0.74803149606299213" header="0.31496062992125984" footer="0.31496062992125984"/>
  <pageSetup paperSize="17" scale="90"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abSelected="1" topLeftCell="A70" zoomScaleNormal="100" zoomScaleSheetLayoutView="100" workbookViewId="0">
      <selection activeCell="E86" sqref="E86"/>
    </sheetView>
  </sheetViews>
  <sheetFormatPr defaultColWidth="9.140625"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 spans="1:24" ht="15" x14ac:dyDescent="0.25">
      <c r="A1" s="51" t="s">
        <v>55</v>
      </c>
      <c r="B1" s="4"/>
      <c r="C1" s="51"/>
    </row>
    <row r="2" spans="1:24" x14ac:dyDescent="0.2">
      <c r="A2" s="4"/>
      <c r="B2" s="4"/>
      <c r="C2" s="4"/>
    </row>
    <row r="3" spans="1:24" ht="15" x14ac:dyDescent="0.2">
      <c r="A3" s="4"/>
      <c r="B3" s="4" t="s">
        <v>33</v>
      </c>
      <c r="C3" s="26"/>
      <c r="D3" s="4"/>
      <c r="E3" s="4"/>
      <c r="F3" s="4"/>
      <c r="X3" s="1">
        <v>2014</v>
      </c>
    </row>
    <row r="4" spans="1:24" ht="15" x14ac:dyDescent="0.2">
      <c r="A4" s="4"/>
      <c r="B4" s="4" t="s">
        <v>67</v>
      </c>
      <c r="C4" s="60"/>
      <c r="D4" s="4"/>
      <c r="E4" s="4"/>
      <c r="F4" s="4"/>
    </row>
    <row r="5" spans="1:24" ht="15" x14ac:dyDescent="0.2">
      <c r="A5" s="4"/>
      <c r="B5" s="15"/>
      <c r="C5" s="15"/>
      <c r="D5" s="4"/>
      <c r="E5" s="4"/>
      <c r="F5" s="4"/>
      <c r="X5" s="1">
        <v>2015</v>
      </c>
    </row>
    <row r="6" spans="1:24" ht="15" x14ac:dyDescent="0.2">
      <c r="A6" s="4" t="s">
        <v>34</v>
      </c>
      <c r="B6" s="15" t="s">
        <v>157</v>
      </c>
      <c r="C6" s="27" t="s">
        <v>159</v>
      </c>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35</v>
      </c>
      <c r="B9" s="25" t="s">
        <v>93</v>
      </c>
      <c r="C9" s="24"/>
      <c r="D9" s="24"/>
      <c r="E9" s="24"/>
      <c r="F9" s="24"/>
      <c r="I9" s="92"/>
      <c r="J9" s="92"/>
      <c r="K9" s="92"/>
      <c r="L9" s="92"/>
      <c r="M9" s="92"/>
      <c r="N9" s="92"/>
      <c r="O9" s="92"/>
      <c r="P9" s="92"/>
      <c r="Q9" s="92"/>
      <c r="R9" s="92"/>
      <c r="S9" s="92"/>
    </row>
    <row r="10" spans="1:24" ht="15" x14ac:dyDescent="0.2">
      <c r="A10" s="4"/>
      <c r="B10" s="167" t="s">
        <v>26</v>
      </c>
      <c r="C10" s="167"/>
      <c r="D10" s="27">
        <v>2014</v>
      </c>
      <c r="E10" s="27"/>
      <c r="F10" s="27"/>
      <c r="G10" s="168"/>
      <c r="H10" s="169"/>
      <c r="I10" s="92"/>
      <c r="J10" s="92"/>
      <c r="K10" s="92"/>
      <c r="L10" s="92"/>
      <c r="M10" s="92"/>
      <c r="N10" s="92"/>
      <c r="O10" s="92"/>
      <c r="P10" s="92"/>
      <c r="Q10" s="92"/>
      <c r="R10" s="92"/>
      <c r="S10" s="92"/>
    </row>
    <row r="11" spans="1:24" ht="15" thickBot="1" x14ac:dyDescent="0.25">
      <c r="A11" s="4"/>
      <c r="B11" s="5" t="s">
        <v>3</v>
      </c>
      <c r="C11" s="5" t="s">
        <v>2</v>
      </c>
      <c r="D11" s="128">
        <f>SUM(D12:D13)</f>
        <v>1786456376</v>
      </c>
      <c r="E11" s="128">
        <f>E12+E13</f>
        <v>0</v>
      </c>
      <c r="F11" s="128">
        <f>F12+F13</f>
        <v>0</v>
      </c>
      <c r="G11" s="6" t="s">
        <v>0</v>
      </c>
      <c r="H11" s="7">
        <v>1</v>
      </c>
      <c r="I11" s="92"/>
      <c r="J11" s="92"/>
      <c r="K11" s="92"/>
      <c r="L11" s="92"/>
      <c r="M11" s="92"/>
      <c r="N11" s="92"/>
      <c r="O11" s="92"/>
      <c r="P11" s="92"/>
      <c r="Q11" s="92"/>
      <c r="R11" s="92"/>
      <c r="S11" s="92"/>
    </row>
    <row r="12" spans="1:24" x14ac:dyDescent="0.2">
      <c r="B12" s="5" t="s">
        <v>7</v>
      </c>
      <c r="C12" s="5" t="s">
        <v>1</v>
      </c>
      <c r="D12" s="129">
        <f>611651689.2+206481316.1+127866497.8+85549.5+4039940.4</f>
        <v>950124993</v>
      </c>
      <c r="E12" s="129"/>
      <c r="F12" s="129"/>
      <c r="G12" s="6" t="s">
        <v>0</v>
      </c>
      <c r="H12" s="8">
        <f>IFERROR(D12/$D$11,0)</f>
        <v>0.53184897530349773</v>
      </c>
    </row>
    <row r="13" spans="1:24" ht="15" thickBot="1" x14ac:dyDescent="0.25">
      <c r="B13" s="5" t="s">
        <v>8</v>
      </c>
      <c r="C13" s="5" t="s">
        <v>6</v>
      </c>
      <c r="D13" s="128">
        <f>SUM(D14:D15)</f>
        <v>836331383</v>
      </c>
      <c r="E13" s="128">
        <f>E14+E15</f>
        <v>0</v>
      </c>
      <c r="F13" s="128">
        <f>F14+F15</f>
        <v>0</v>
      </c>
      <c r="G13" s="6" t="s">
        <v>0</v>
      </c>
      <c r="H13" s="8">
        <f>IFERROR(D13/$D$11,0)</f>
        <v>0.46815102469650233</v>
      </c>
    </row>
    <row r="14" spans="1:24" x14ac:dyDescent="0.2">
      <c r="B14" s="5" t="s">
        <v>9</v>
      </c>
      <c r="C14" s="5" t="s">
        <v>4</v>
      </c>
      <c r="D14" s="129">
        <f>16420056+57853213</f>
        <v>74273269</v>
      </c>
      <c r="E14" s="129"/>
      <c r="F14" s="129"/>
      <c r="G14" s="6" t="s">
        <v>0</v>
      </c>
      <c r="H14" s="8">
        <f>IFERROR(D14/$D$11,0)</f>
        <v>4.1575752981051241E-2</v>
      </c>
    </row>
    <row r="15" spans="1:24" x14ac:dyDescent="0.2">
      <c r="B15" s="5" t="s">
        <v>68</v>
      </c>
      <c r="C15" s="5" t="s">
        <v>5</v>
      </c>
      <c r="D15" s="130">
        <v>762058114</v>
      </c>
      <c r="E15" s="130"/>
      <c r="F15" s="130"/>
      <c r="G15" s="6" t="s">
        <v>0</v>
      </c>
      <c r="H15" s="8">
        <f>IFERROR(D15/$D$11,0)</f>
        <v>0.42657527171545107</v>
      </c>
    </row>
    <row r="16" spans="1:24" ht="34.5" customHeight="1" x14ac:dyDescent="0.2">
      <c r="B16" s="170" t="s">
        <v>86</v>
      </c>
      <c r="C16" s="170"/>
      <c r="D16" s="170"/>
      <c r="E16" s="170"/>
      <c r="F16" s="170"/>
      <c r="G16" s="170"/>
      <c r="H16" s="170"/>
    </row>
    <row r="17" spans="1:14" x14ac:dyDescent="0.2">
      <c r="D17" s="39"/>
      <c r="E17" s="39"/>
      <c r="F17" s="39"/>
      <c r="G17" s="39"/>
    </row>
    <row r="18" spans="1:14" ht="15" x14ac:dyDescent="0.25">
      <c r="A18" s="1" t="s">
        <v>36</v>
      </c>
      <c r="B18" s="3" t="s">
        <v>45</v>
      </c>
      <c r="D18" s="148"/>
    </row>
    <row r="19" spans="1:14" ht="15" x14ac:dyDescent="0.25">
      <c r="B19" s="3"/>
    </row>
    <row r="20" spans="1:14" ht="15" x14ac:dyDescent="0.25">
      <c r="B20" s="2" t="s">
        <v>22</v>
      </c>
      <c r="C20" s="57" t="s">
        <v>158</v>
      </c>
      <c r="E20" s="92"/>
      <c r="F20" s="39"/>
      <c r="G20" s="39"/>
      <c r="H20" s="39"/>
      <c r="I20" s="39"/>
      <c r="J20" s="39"/>
      <c r="K20" s="39"/>
    </row>
    <row r="21" spans="1:14" x14ac:dyDescent="0.2">
      <c r="E21" s="92"/>
      <c r="F21" s="39"/>
      <c r="G21" s="39"/>
      <c r="H21" s="39"/>
      <c r="I21" s="39"/>
      <c r="J21" s="39"/>
      <c r="K21" s="39"/>
    </row>
    <row r="22" spans="1:14" ht="15" x14ac:dyDescent="0.25">
      <c r="B22" s="2" t="s">
        <v>46</v>
      </c>
    </row>
    <row r="23" spans="1:14" ht="15" customHeight="1" x14ac:dyDescent="0.25">
      <c r="B23" s="40"/>
      <c r="C23" s="40"/>
      <c r="D23" s="40"/>
      <c r="E23" s="40"/>
      <c r="F23" s="40"/>
      <c r="G23" s="40"/>
      <c r="H23" s="40"/>
    </row>
    <row r="24" spans="1:14" ht="15" customHeight="1" x14ac:dyDescent="0.25">
      <c r="B24" s="40"/>
      <c r="C24" s="40"/>
      <c r="D24" s="40"/>
      <c r="E24" s="40"/>
      <c r="F24" s="40"/>
      <c r="G24" s="40"/>
      <c r="H24" s="40"/>
    </row>
    <row r="25" spans="1:14" ht="15" customHeight="1" x14ac:dyDescent="0.25">
      <c r="B25" s="40"/>
      <c r="C25" s="40"/>
      <c r="D25" s="40"/>
      <c r="E25" s="40"/>
      <c r="F25" s="40"/>
      <c r="G25" s="40"/>
      <c r="H25" s="40"/>
    </row>
    <row r="26" spans="1:14" ht="15" customHeight="1" x14ac:dyDescent="0.25">
      <c r="B26" s="40"/>
      <c r="C26" s="40"/>
      <c r="D26" s="40"/>
      <c r="E26" s="40"/>
      <c r="F26" s="40"/>
      <c r="G26" s="40"/>
      <c r="H26" s="40"/>
    </row>
    <row r="27" spans="1:14" ht="14.25" customHeight="1" x14ac:dyDescent="0.25">
      <c r="B27" s="40"/>
      <c r="C27" s="40"/>
      <c r="D27" s="40"/>
      <c r="E27" s="40"/>
      <c r="F27" s="40"/>
      <c r="G27" s="40"/>
      <c r="H27" s="40"/>
    </row>
    <row r="28" spans="1:14" ht="14.25" customHeight="1" x14ac:dyDescent="0.25">
      <c r="B28" s="40"/>
      <c r="C28" s="40"/>
      <c r="D28" s="40"/>
      <c r="E28" s="40"/>
      <c r="F28" s="40"/>
      <c r="G28" s="40"/>
      <c r="H28" s="40"/>
    </row>
    <row r="29" spans="1:14" s="39" customFormat="1" ht="14.25" customHeight="1" x14ac:dyDescent="0.25">
      <c r="B29" s="40"/>
      <c r="C29" s="40"/>
      <c r="D29" s="40"/>
      <c r="E29" s="40"/>
      <c r="F29" s="40"/>
      <c r="G29" s="40"/>
      <c r="H29" s="40"/>
    </row>
    <row r="31" spans="1:14" ht="15" x14ac:dyDescent="0.25">
      <c r="A31" s="1" t="s">
        <v>37</v>
      </c>
      <c r="B31" s="51" t="s">
        <v>49</v>
      </c>
      <c r="C31" s="3"/>
    </row>
    <row r="32" spans="1:14" ht="15.75" thickBot="1" x14ac:dyDescent="0.3">
      <c r="B32" s="2" t="s">
        <v>26</v>
      </c>
      <c r="C32" s="113">
        <v>2014</v>
      </c>
      <c r="D32" s="92"/>
      <c r="E32" s="92"/>
      <c r="F32" s="93"/>
      <c r="G32" s="37"/>
      <c r="H32" s="37"/>
      <c r="I32" s="37"/>
      <c r="J32" s="37"/>
      <c r="K32" s="37"/>
      <c r="N32" s="3" t="s">
        <v>30</v>
      </c>
    </row>
    <row r="33" spans="1:23" s="9" customFormat="1" ht="80.25" customHeight="1" thickBot="1" x14ac:dyDescent="0.3">
      <c r="B33" s="55" t="s">
        <v>43</v>
      </c>
      <c r="C33" s="72" t="s">
        <v>84</v>
      </c>
      <c r="D33" s="94" t="s">
        <v>94</v>
      </c>
      <c r="E33" s="95" t="s">
        <v>95</v>
      </c>
      <c r="F33" s="77" t="s">
        <v>154</v>
      </c>
      <c r="G33" s="30" t="s">
        <v>56</v>
      </c>
      <c r="H33" s="30" t="s">
        <v>23</v>
      </c>
      <c r="I33" s="30" t="s">
        <v>57</v>
      </c>
      <c r="J33" s="30" t="s">
        <v>85</v>
      </c>
      <c r="K33" s="78" t="s">
        <v>87</v>
      </c>
      <c r="N33" s="11"/>
      <c r="O33" s="166">
        <v>2016</v>
      </c>
      <c r="P33" s="166"/>
      <c r="Q33" s="166"/>
      <c r="R33" s="166">
        <v>2015</v>
      </c>
      <c r="S33" s="166"/>
      <c r="T33" s="166"/>
      <c r="U33" s="166">
        <v>2014</v>
      </c>
      <c r="V33" s="166"/>
      <c r="W33" s="166"/>
    </row>
    <row r="34" spans="1:23" s="9" customFormat="1" ht="30" x14ac:dyDescent="0.25">
      <c r="B34" s="12"/>
      <c r="C34" s="73" t="s">
        <v>44</v>
      </c>
      <c r="D34" s="73" t="s">
        <v>42</v>
      </c>
      <c r="E34" s="74" t="s">
        <v>60</v>
      </c>
      <c r="F34" s="74" t="s">
        <v>61</v>
      </c>
      <c r="G34" s="74" t="s">
        <v>62</v>
      </c>
      <c r="H34" s="75" t="s">
        <v>63</v>
      </c>
      <c r="I34" s="74" t="s">
        <v>64</v>
      </c>
      <c r="J34" s="75" t="s">
        <v>65</v>
      </c>
      <c r="K34" s="76" t="s">
        <v>66</v>
      </c>
      <c r="N34" s="21" t="s">
        <v>31</v>
      </c>
      <c r="O34" s="118" t="s">
        <v>27</v>
      </c>
      <c r="P34" s="118" t="s">
        <v>28</v>
      </c>
      <c r="Q34" s="118" t="s">
        <v>29</v>
      </c>
      <c r="R34" s="118" t="s">
        <v>27</v>
      </c>
      <c r="S34" s="118" t="s">
        <v>28</v>
      </c>
      <c r="T34" s="118" t="s">
        <v>29</v>
      </c>
      <c r="U34" s="118" t="s">
        <v>27</v>
      </c>
      <c r="V34" s="118" t="s">
        <v>28</v>
      </c>
      <c r="W34" s="118" t="s">
        <v>29</v>
      </c>
    </row>
    <row r="35" spans="1:23" x14ac:dyDescent="0.2">
      <c r="B35" s="13" t="s">
        <v>10</v>
      </c>
      <c r="C35" s="133">
        <v>63614544.459536552</v>
      </c>
      <c r="D35" s="110">
        <v>101356856.44</v>
      </c>
      <c r="E35" s="68">
        <v>107573009</v>
      </c>
      <c r="F35" s="137">
        <f>C35-D35+E35</f>
        <v>69830697.019536555</v>
      </c>
      <c r="G35" s="10">
        <v>3.6260000000000001E-2</v>
      </c>
      <c r="H35" s="16">
        <f>F35*G35</f>
        <v>2532061.0739283953</v>
      </c>
      <c r="I35" s="10">
        <v>1.261E-2</v>
      </c>
      <c r="J35" s="19">
        <f>F35*I35</f>
        <v>880565.08941635594</v>
      </c>
      <c r="K35" s="17">
        <f>J35-H35</f>
        <v>-1651495.9845120395</v>
      </c>
      <c r="N35" s="11" t="s">
        <v>10</v>
      </c>
      <c r="O35" s="22">
        <v>8.4229999999999999E-2</v>
      </c>
      <c r="P35" s="22">
        <v>9.214E-2</v>
      </c>
      <c r="Q35" s="22">
        <v>9.1789999999999997E-2</v>
      </c>
      <c r="R35" s="22">
        <v>5.5490000000000005E-2</v>
      </c>
      <c r="S35" s="22">
        <v>6.1609999999999998E-2</v>
      </c>
      <c r="T35" s="22">
        <v>5.0680000000000003E-2</v>
      </c>
      <c r="U35" s="22">
        <v>3.6260000000000001E-2</v>
      </c>
      <c r="V35" s="22">
        <v>1.806E-2</v>
      </c>
      <c r="W35" s="22">
        <v>1.261E-2</v>
      </c>
    </row>
    <row r="36" spans="1:23" x14ac:dyDescent="0.2">
      <c r="B36" s="13" t="s">
        <v>11</v>
      </c>
      <c r="C36" s="133">
        <v>63544082.988751292</v>
      </c>
      <c r="D36" s="110">
        <v>107573009</v>
      </c>
      <c r="E36" s="68">
        <v>106580311</v>
      </c>
      <c r="F36" s="137">
        <f t="shared" ref="F36:F46" si="0">C36-D36+E36</f>
        <v>62551384.988751292</v>
      </c>
      <c r="G36" s="10">
        <v>2.231E-2</v>
      </c>
      <c r="H36" s="16">
        <f t="shared" ref="H36:H45" si="1">F36*G36</f>
        <v>1395521.3990990412</v>
      </c>
      <c r="I36" s="10">
        <v>1.3300000000000001E-2</v>
      </c>
      <c r="J36" s="19">
        <f t="shared" ref="J36:J46" si="2">F36*I36</f>
        <v>831933.42035039223</v>
      </c>
      <c r="K36" s="17">
        <f t="shared" ref="K36:K46" si="3">J36-H36</f>
        <v>-563587.97874864901</v>
      </c>
      <c r="N36" s="11" t="s">
        <v>11</v>
      </c>
      <c r="O36" s="23">
        <v>0.10384</v>
      </c>
      <c r="P36" s="23">
        <v>9.6780000000000005E-2</v>
      </c>
      <c r="Q36" s="23">
        <v>9.851E-2</v>
      </c>
      <c r="R36" s="23">
        <v>6.9809999999999997E-2</v>
      </c>
      <c r="S36" s="23">
        <v>4.095E-2</v>
      </c>
      <c r="T36" s="23">
        <v>3.9609999999999999E-2</v>
      </c>
      <c r="U36" s="23">
        <v>2.231E-2</v>
      </c>
      <c r="V36" s="23">
        <v>1.1180000000000001E-2</v>
      </c>
      <c r="W36" s="23">
        <v>1.3300000000000001E-2</v>
      </c>
    </row>
    <row r="37" spans="1:23" x14ac:dyDescent="0.2">
      <c r="B37" s="13" t="s">
        <v>12</v>
      </c>
      <c r="C37" s="133">
        <v>75541508.01373817</v>
      </c>
      <c r="D37" s="110">
        <v>106580311</v>
      </c>
      <c r="E37" s="68">
        <v>99339405</v>
      </c>
      <c r="F37" s="137">
        <f t="shared" si="0"/>
        <v>68300602.01373817</v>
      </c>
      <c r="G37" s="10">
        <v>1.103E-2</v>
      </c>
      <c r="H37" s="16">
        <f t="shared" si="1"/>
        <v>753355.64021153201</v>
      </c>
      <c r="I37" s="10">
        <v>-2.7E-4</v>
      </c>
      <c r="J37" s="19">
        <f t="shared" si="2"/>
        <v>-18441.162543709306</v>
      </c>
      <c r="K37" s="17">
        <f t="shared" si="3"/>
        <v>-771796.80275524128</v>
      </c>
      <c r="N37" s="11" t="s">
        <v>12</v>
      </c>
      <c r="O37" s="23">
        <v>9.0219999999999995E-2</v>
      </c>
      <c r="P37" s="23">
        <v>0.10299</v>
      </c>
      <c r="Q37" s="23">
        <v>0.1061</v>
      </c>
      <c r="R37" s="23">
        <v>3.6040000000000003E-2</v>
      </c>
      <c r="S37" s="23">
        <v>5.74E-2</v>
      </c>
      <c r="T37" s="23">
        <v>6.2899999999999998E-2</v>
      </c>
      <c r="U37" s="23">
        <v>1.103E-2</v>
      </c>
      <c r="V37" s="23">
        <v>-8.0000000000000002E-3</v>
      </c>
      <c r="W37" s="23">
        <v>-2.7E-4</v>
      </c>
    </row>
    <row r="38" spans="1:23" x14ac:dyDescent="0.2">
      <c r="B38" s="13" t="s">
        <v>13</v>
      </c>
      <c r="C38" s="133">
        <v>66524929.359504864</v>
      </c>
      <c r="D38" s="110">
        <v>99339405</v>
      </c>
      <c r="E38" s="68">
        <v>95676872</v>
      </c>
      <c r="F38" s="137">
        <f t="shared" si="0"/>
        <v>62862396.359504864</v>
      </c>
      <c r="G38" s="10">
        <v>-9.6500000000000006E-3</v>
      </c>
      <c r="H38" s="16">
        <f t="shared" si="1"/>
        <v>-606622.12486922194</v>
      </c>
      <c r="I38" s="10">
        <v>5.1979999999999998E-2</v>
      </c>
      <c r="J38" s="19">
        <f t="shared" si="2"/>
        <v>3267587.3627670626</v>
      </c>
      <c r="K38" s="17">
        <f t="shared" si="3"/>
        <v>3874209.4876362844</v>
      </c>
      <c r="N38" s="11" t="s">
        <v>13</v>
      </c>
      <c r="O38" s="23">
        <v>0.12114999999999999</v>
      </c>
      <c r="P38" s="23">
        <v>0.11176999999999999</v>
      </c>
      <c r="Q38" s="23">
        <v>0.11132</v>
      </c>
      <c r="R38" s="23">
        <v>6.7049999999999998E-2</v>
      </c>
      <c r="S38" s="23">
        <v>9.2679999999999998E-2</v>
      </c>
      <c r="T38" s="23">
        <v>9.5590000000000008E-2</v>
      </c>
      <c r="U38" s="23">
        <v>-9.6500000000000006E-3</v>
      </c>
      <c r="V38" s="23">
        <v>5.4530000000000002E-2</v>
      </c>
      <c r="W38" s="23">
        <v>5.1979999999999998E-2</v>
      </c>
    </row>
    <row r="39" spans="1:23" x14ac:dyDescent="0.2">
      <c r="B39" s="13" t="s">
        <v>14</v>
      </c>
      <c r="C39" s="133">
        <v>72738397.55933474</v>
      </c>
      <c r="D39" s="110">
        <v>95676872</v>
      </c>
      <c r="E39" s="68">
        <v>82681196</v>
      </c>
      <c r="F39" s="137">
        <f t="shared" si="0"/>
        <v>59742721.55933474</v>
      </c>
      <c r="G39" s="10">
        <v>5.3560000000000003E-2</v>
      </c>
      <c r="H39" s="16">
        <f t="shared" si="1"/>
        <v>3199820.1667179689</v>
      </c>
      <c r="I39" s="10">
        <v>7.1959999999999996E-2</v>
      </c>
      <c r="J39" s="19">
        <f t="shared" si="2"/>
        <v>4299086.2434097277</v>
      </c>
      <c r="K39" s="17">
        <f t="shared" si="3"/>
        <v>1099266.0766917588</v>
      </c>
      <c r="N39" s="11" t="s">
        <v>14</v>
      </c>
      <c r="O39" s="23">
        <v>0.10405</v>
      </c>
      <c r="P39" s="23">
        <v>0.11493</v>
      </c>
      <c r="Q39" s="23">
        <v>0.10749</v>
      </c>
      <c r="R39" s="23">
        <v>9.4159999999999994E-2</v>
      </c>
      <c r="S39" s="23">
        <v>9.7299999999999998E-2</v>
      </c>
      <c r="T39" s="23">
        <v>9.6680000000000002E-2</v>
      </c>
      <c r="U39" s="23">
        <v>5.3560000000000003E-2</v>
      </c>
      <c r="V39" s="23">
        <v>7.3520000000000002E-2</v>
      </c>
      <c r="W39" s="23">
        <v>7.1959999999999996E-2</v>
      </c>
    </row>
    <row r="40" spans="1:23" x14ac:dyDescent="0.2">
      <c r="B40" s="13" t="s">
        <v>15</v>
      </c>
      <c r="C40" s="133">
        <v>53076546.984625727</v>
      </c>
      <c r="D40" s="110">
        <v>82681196</v>
      </c>
      <c r="E40" s="68">
        <v>91791846</v>
      </c>
      <c r="F40" s="137">
        <f t="shared" si="0"/>
        <v>62187196.984625727</v>
      </c>
      <c r="G40" s="138">
        <v>7.1900000000000006E-2</v>
      </c>
      <c r="H40" s="16">
        <f t="shared" si="1"/>
        <v>4471259.4631945901</v>
      </c>
      <c r="I40" s="10">
        <v>6.0249999999999998E-2</v>
      </c>
      <c r="J40" s="19">
        <f t="shared" si="2"/>
        <v>3746778.6183237</v>
      </c>
      <c r="K40" s="17">
        <f t="shared" si="3"/>
        <v>-724480.84487089003</v>
      </c>
      <c r="N40" s="11" t="s">
        <v>15</v>
      </c>
      <c r="O40" s="23">
        <v>0.11650000000000001</v>
      </c>
      <c r="P40" s="23">
        <v>9.3600000000000003E-2</v>
      </c>
      <c r="Q40" s="23">
        <v>9.5449999999999993E-2</v>
      </c>
      <c r="R40" s="23">
        <v>9.2280000000000001E-2</v>
      </c>
      <c r="S40" s="23">
        <v>9.7680000000000003E-2</v>
      </c>
      <c r="T40" s="23">
        <v>9.5400000000000013E-2</v>
      </c>
      <c r="U40" s="23">
        <v>7.1900000000000006E-2</v>
      </c>
      <c r="V40" s="23">
        <v>6.6640000000000005E-2</v>
      </c>
      <c r="W40" s="23">
        <v>6.0249999999999998E-2</v>
      </c>
    </row>
    <row r="41" spans="1:23" x14ac:dyDescent="0.2">
      <c r="B41" s="13" t="s">
        <v>16</v>
      </c>
      <c r="C41" s="134">
        <v>73049827.051040336</v>
      </c>
      <c r="D41" s="68">
        <v>91791846</v>
      </c>
      <c r="E41" s="111">
        <v>91083159</v>
      </c>
      <c r="F41" s="137">
        <f t="shared" si="0"/>
        <v>72341140.051040336</v>
      </c>
      <c r="G41" s="20">
        <v>5.9760000000000001E-2</v>
      </c>
      <c r="H41" s="16">
        <f t="shared" si="1"/>
        <v>4323106.5294501707</v>
      </c>
      <c r="I41" s="20">
        <v>6.2560000000000004E-2</v>
      </c>
      <c r="J41" s="19">
        <f t="shared" si="2"/>
        <v>4525661.7215930838</v>
      </c>
      <c r="K41" s="17">
        <f t="shared" si="3"/>
        <v>202555.19214291312</v>
      </c>
      <c r="N41" s="11" t="s">
        <v>16</v>
      </c>
      <c r="O41" s="23">
        <v>7.6670000000000002E-2</v>
      </c>
      <c r="P41" s="23">
        <v>8.412E-2</v>
      </c>
      <c r="Q41" s="23">
        <v>8.3059999999999995E-2</v>
      </c>
      <c r="R41" s="23">
        <v>8.8880000000000001E-2</v>
      </c>
      <c r="S41" s="23">
        <v>8.4129999999999996E-2</v>
      </c>
      <c r="T41" s="23">
        <v>7.8829999999999997E-2</v>
      </c>
      <c r="U41" s="23">
        <v>5.9760000000000001E-2</v>
      </c>
      <c r="V41" s="23">
        <v>5.7529999999999998E-2</v>
      </c>
      <c r="W41" s="23">
        <v>6.2560000000000004E-2</v>
      </c>
    </row>
    <row r="42" spans="1:23" x14ac:dyDescent="0.2">
      <c r="B42" s="13" t="s">
        <v>17</v>
      </c>
      <c r="C42" s="134">
        <v>60098442.46215108</v>
      </c>
      <c r="D42" s="68">
        <v>91083159</v>
      </c>
      <c r="E42" s="111">
        <v>96568192</v>
      </c>
      <c r="F42" s="137">
        <f t="shared" si="0"/>
        <v>65583475.46215108</v>
      </c>
      <c r="G42" s="20">
        <v>6.1080000000000002E-2</v>
      </c>
      <c r="H42" s="16">
        <f t="shared" si="1"/>
        <v>4005838.6812281883</v>
      </c>
      <c r="I42" s="20">
        <v>6.7610000000000003E-2</v>
      </c>
      <c r="J42" s="19">
        <f t="shared" si="2"/>
        <v>4434098.775996035</v>
      </c>
      <c r="K42" s="17">
        <f t="shared" si="3"/>
        <v>428260.09476784663</v>
      </c>
      <c r="N42" s="11" t="s">
        <v>17</v>
      </c>
      <c r="O42" s="23">
        <v>8.5690000000000002E-2</v>
      </c>
      <c r="P42" s="23">
        <v>7.0499999999999993E-2</v>
      </c>
      <c r="Q42" s="23">
        <v>7.1029999999999996E-2</v>
      </c>
      <c r="R42" s="23">
        <v>8.8050000000000003E-2</v>
      </c>
      <c r="S42" s="23">
        <v>7.3550000000000004E-2</v>
      </c>
      <c r="T42" s="23">
        <v>8.0099999999999991E-2</v>
      </c>
      <c r="U42" s="23">
        <v>6.1079999999999995E-2</v>
      </c>
      <c r="V42" s="23">
        <v>6.8970000000000004E-2</v>
      </c>
      <c r="W42" s="23">
        <v>6.7610000000000003E-2</v>
      </c>
    </row>
    <row r="43" spans="1:23" x14ac:dyDescent="0.2">
      <c r="B43" s="13" t="s">
        <v>18</v>
      </c>
      <c r="C43" s="134">
        <v>76975315.41656366</v>
      </c>
      <c r="D43" s="68">
        <v>96568192</v>
      </c>
      <c r="E43" s="111">
        <v>85353369</v>
      </c>
      <c r="F43" s="137">
        <f t="shared" si="0"/>
        <v>65760492.41656366</v>
      </c>
      <c r="G43" s="20">
        <v>8.0490000000000006E-2</v>
      </c>
      <c r="H43" s="16">
        <f t="shared" si="1"/>
        <v>5293062.0346092097</v>
      </c>
      <c r="I43" s="20">
        <v>7.9629999999999992E-2</v>
      </c>
      <c r="J43" s="19">
        <f t="shared" si="2"/>
        <v>5236508.0111309635</v>
      </c>
      <c r="K43" s="17">
        <f t="shared" si="3"/>
        <v>-56554.023478246294</v>
      </c>
      <c r="N43" s="11" t="s">
        <v>18</v>
      </c>
      <c r="O43" s="23">
        <v>7.0599999999999996E-2</v>
      </c>
      <c r="P43" s="23">
        <v>9.1480000000000006E-2</v>
      </c>
      <c r="Q43" s="23">
        <v>9.5310000000000006E-2</v>
      </c>
      <c r="R43" s="23">
        <v>8.270000000000001E-2</v>
      </c>
      <c r="S43" s="23">
        <v>7.1910000000000002E-2</v>
      </c>
      <c r="T43" s="23">
        <v>6.7030000000000006E-2</v>
      </c>
      <c r="U43" s="23">
        <v>8.0489999999999992E-2</v>
      </c>
      <c r="V43" s="23">
        <v>8.072E-2</v>
      </c>
      <c r="W43" s="23">
        <v>7.9629999999999992E-2</v>
      </c>
    </row>
    <row r="44" spans="1:23" x14ac:dyDescent="0.2">
      <c r="B44" s="13" t="s">
        <v>19</v>
      </c>
      <c r="C44" s="134">
        <v>60408355.693010263</v>
      </c>
      <c r="D44" s="68">
        <v>85353369</v>
      </c>
      <c r="E44" s="111">
        <v>89843667</v>
      </c>
      <c r="F44" s="137">
        <f t="shared" si="0"/>
        <v>64898653.693010263</v>
      </c>
      <c r="G44" s="20">
        <v>7.492E-2</v>
      </c>
      <c r="H44" s="16">
        <f t="shared" si="1"/>
        <v>4862207.1346803289</v>
      </c>
      <c r="I44" s="20">
        <v>0.10014000000000001</v>
      </c>
      <c r="J44" s="19">
        <f t="shared" si="2"/>
        <v>6498951.1808180483</v>
      </c>
      <c r="K44" s="17">
        <f t="shared" si="3"/>
        <v>1636744.0461377194</v>
      </c>
      <c r="N44" s="11" t="s">
        <v>19</v>
      </c>
      <c r="O44" s="23">
        <v>9.7199999999999995E-2</v>
      </c>
      <c r="P44" s="23">
        <v>0.1178</v>
      </c>
      <c r="Q44" s="23">
        <v>0.11226</v>
      </c>
      <c r="R44" s="23">
        <v>6.3710000000000003E-2</v>
      </c>
      <c r="S44" s="23">
        <v>7.1929999999999994E-2</v>
      </c>
      <c r="T44" s="23">
        <v>7.5439999999999993E-2</v>
      </c>
      <c r="U44" s="23">
        <v>7.492E-2</v>
      </c>
      <c r="V44" s="23">
        <v>0.10135</v>
      </c>
      <c r="W44" s="23">
        <v>0.10014000000000001</v>
      </c>
    </row>
    <row r="45" spans="1:23" x14ac:dyDescent="0.2">
      <c r="B45" s="13" t="s">
        <v>20</v>
      </c>
      <c r="C45" s="134">
        <v>67749987.377622992</v>
      </c>
      <c r="D45" s="68">
        <v>89843667</v>
      </c>
      <c r="E45" s="111">
        <v>86676734</v>
      </c>
      <c r="F45" s="137">
        <f t="shared" si="0"/>
        <v>64583054.377622992</v>
      </c>
      <c r="G45" s="20">
        <v>9.9010000000000001E-2</v>
      </c>
      <c r="H45" s="16">
        <f t="shared" si="1"/>
        <v>6394368.2139284527</v>
      </c>
      <c r="I45" s="20">
        <v>8.231999999999999E-2</v>
      </c>
      <c r="J45" s="19">
        <f t="shared" si="2"/>
        <v>5316477.0363659244</v>
      </c>
      <c r="K45" s="17">
        <f t="shared" si="3"/>
        <v>-1077891.1775625283</v>
      </c>
      <c r="N45" s="11" t="s">
        <v>20</v>
      </c>
      <c r="O45" s="23">
        <v>0.12271</v>
      </c>
      <c r="P45" s="23">
        <v>0.115</v>
      </c>
      <c r="Q45" s="23">
        <v>0.11108999999999999</v>
      </c>
      <c r="R45" s="23">
        <v>7.6230000000000006E-2</v>
      </c>
      <c r="S45" s="23">
        <v>0.12447999999999999</v>
      </c>
      <c r="T45" s="23">
        <v>0.11320000000000001</v>
      </c>
      <c r="U45" s="23">
        <v>9.9010000000000001E-2</v>
      </c>
      <c r="V45" s="23">
        <v>8.5040000000000004E-2</v>
      </c>
      <c r="W45" s="23">
        <v>8.231999999999999E-2</v>
      </c>
    </row>
    <row r="46" spans="1:23" x14ac:dyDescent="0.2">
      <c r="B46" s="13" t="s">
        <v>21</v>
      </c>
      <c r="C46" s="135">
        <v>54675465.480745584</v>
      </c>
      <c r="D46" s="112">
        <v>86676734</v>
      </c>
      <c r="E46" s="111">
        <v>98554908.620000005</v>
      </c>
      <c r="F46" s="137">
        <f t="shared" si="0"/>
        <v>66553640.100745589</v>
      </c>
      <c r="G46" s="20">
        <v>7.3179999999999995E-2</v>
      </c>
      <c r="H46" s="16">
        <f>F46*G46</f>
        <v>4870395.3825725615</v>
      </c>
      <c r="I46" s="20">
        <v>7.4439999999999992E-2</v>
      </c>
      <c r="J46" s="19">
        <f t="shared" si="2"/>
        <v>4954252.9690995011</v>
      </c>
      <c r="K46" s="17">
        <f t="shared" si="3"/>
        <v>83857.586526939645</v>
      </c>
      <c r="N46" s="31" t="s">
        <v>21</v>
      </c>
      <c r="O46" s="32">
        <v>0.10594000000000001</v>
      </c>
      <c r="P46" s="32">
        <v>7.8719999999999998E-2</v>
      </c>
      <c r="Q46" s="32">
        <v>8.7080000000000005E-2</v>
      </c>
      <c r="R46" s="32">
        <v>0.11462</v>
      </c>
      <c r="S46" s="32">
        <v>8.8090000000000002E-2</v>
      </c>
      <c r="T46" s="32">
        <v>9.4709999999999989E-2</v>
      </c>
      <c r="U46" s="32">
        <v>7.3180000000000009E-2</v>
      </c>
      <c r="V46" s="32">
        <v>5.7889999999999997E-2</v>
      </c>
      <c r="W46" s="32">
        <v>7.4439999999999992E-2</v>
      </c>
    </row>
    <row r="47" spans="1:23" ht="15.75" thickBot="1" x14ac:dyDescent="0.3">
      <c r="B47" s="82" t="s">
        <v>89</v>
      </c>
      <c r="C47" s="136">
        <f>SUM(C35:C46)</f>
        <v>787997402.84662521</v>
      </c>
      <c r="D47" s="114">
        <f>SUM(D35:D46)</f>
        <v>1134524616.4400001</v>
      </c>
      <c r="E47" s="114">
        <f>SUM(E35:E46)</f>
        <v>1131722668.6199999</v>
      </c>
      <c r="F47" s="136">
        <f>SUM(F35:F46)</f>
        <v>785195455.02662516</v>
      </c>
      <c r="G47" s="41"/>
      <c r="H47" s="42">
        <f>SUM(H35:H46)</f>
        <v>41494373.594751216</v>
      </c>
      <c r="I47" s="41"/>
      <c r="J47" s="42">
        <f>SUM(J35:J46)</f>
        <v>43973459.266727082</v>
      </c>
      <c r="K47" s="43">
        <f>SUM(K35:K46)</f>
        <v>2479085.6719758678</v>
      </c>
      <c r="N47" s="35"/>
      <c r="O47" s="36"/>
      <c r="P47" s="36"/>
      <c r="Q47" s="36"/>
      <c r="R47" s="36"/>
      <c r="S47" s="36"/>
      <c r="T47" s="36"/>
      <c r="U47" s="36"/>
      <c r="V47" s="36"/>
      <c r="W47" s="36"/>
    </row>
    <row r="48" spans="1:23" x14ac:dyDescent="0.2">
      <c r="A48" s="1" t="s">
        <v>39</v>
      </c>
      <c r="G48" s="4"/>
      <c r="H48" s="4"/>
      <c r="I48" s="4"/>
      <c r="J48" s="81" t="s">
        <v>143</v>
      </c>
      <c r="K48" s="28">
        <v>-6388302</v>
      </c>
      <c r="N48" s="33"/>
      <c r="O48" s="34"/>
      <c r="P48" s="34"/>
      <c r="Q48" s="34"/>
      <c r="R48" s="34"/>
      <c r="S48" s="34"/>
      <c r="T48" s="34"/>
      <c r="U48" s="34"/>
      <c r="V48" s="34"/>
      <c r="W48" s="34"/>
    </row>
    <row r="49" spans="1:24" ht="15" thickBot="1" x14ac:dyDescent="0.25">
      <c r="C49" s="142"/>
      <c r="G49" s="4"/>
      <c r="H49" s="4"/>
      <c r="I49" s="4"/>
      <c r="J49" s="81" t="s">
        <v>88</v>
      </c>
      <c r="K49" s="18">
        <f>K48-K47</f>
        <v>-8867387.6719758678</v>
      </c>
      <c r="N49" s="33"/>
      <c r="O49" s="34"/>
      <c r="P49" s="34"/>
      <c r="Q49" s="34"/>
      <c r="R49" s="34"/>
      <c r="S49" s="34"/>
      <c r="T49" s="34"/>
      <c r="U49" s="34"/>
      <c r="V49" s="34"/>
      <c r="W49" s="34"/>
    </row>
    <row r="50" spans="1:24" ht="15" thickTop="1" x14ac:dyDescent="0.2">
      <c r="I50" s="62"/>
      <c r="J50" s="63"/>
      <c r="K50" s="79"/>
      <c r="N50" s="33"/>
      <c r="O50" s="34"/>
      <c r="P50" s="34"/>
      <c r="Q50" s="34"/>
      <c r="R50" s="34"/>
      <c r="S50" s="34"/>
      <c r="T50" s="34"/>
      <c r="U50" s="34"/>
      <c r="V50" s="34"/>
      <c r="W50" s="34"/>
    </row>
    <row r="51" spans="1:24" x14ac:dyDescent="0.2">
      <c r="I51" s="62"/>
      <c r="J51" s="63"/>
      <c r="K51" s="80"/>
      <c r="N51" s="33"/>
      <c r="O51" s="34"/>
      <c r="P51" s="34"/>
      <c r="Q51" s="34"/>
      <c r="R51" s="34"/>
      <c r="S51" s="34"/>
      <c r="T51" s="34"/>
      <c r="U51" s="34"/>
      <c r="V51" s="34"/>
      <c r="W51" s="34"/>
    </row>
    <row r="52" spans="1:24" x14ac:dyDescent="0.2">
      <c r="N52" s="33"/>
      <c r="O52" s="34"/>
      <c r="P52" s="34"/>
      <c r="Q52" s="34"/>
      <c r="R52" s="34"/>
      <c r="S52" s="34"/>
      <c r="T52" s="34"/>
      <c r="U52" s="34"/>
      <c r="V52" s="34"/>
      <c r="W52" s="34"/>
    </row>
    <row r="53" spans="1:24" x14ac:dyDescent="0.2">
      <c r="N53" s="33"/>
      <c r="O53" s="34"/>
      <c r="P53" s="34"/>
      <c r="Q53" s="34"/>
      <c r="R53" s="34"/>
      <c r="S53" s="34"/>
      <c r="T53" s="34"/>
      <c r="U53" s="34"/>
      <c r="V53" s="34"/>
      <c r="W53" s="34"/>
    </row>
    <row r="54" spans="1:24" ht="15" x14ac:dyDescent="0.25">
      <c r="A54" s="1" t="s">
        <v>40</v>
      </c>
      <c r="B54" s="51" t="s">
        <v>54</v>
      </c>
      <c r="C54" s="2"/>
      <c r="N54" s="33"/>
      <c r="O54" s="34"/>
      <c r="P54" s="34"/>
      <c r="Q54" s="34"/>
      <c r="R54" s="34"/>
      <c r="S54" s="34"/>
      <c r="T54" s="34"/>
      <c r="U54" s="34"/>
      <c r="V54" s="34"/>
      <c r="W54" s="34"/>
    </row>
    <row r="55" spans="1:24" ht="15" x14ac:dyDescent="0.25">
      <c r="B55" s="3"/>
      <c r="C55" s="2"/>
      <c r="N55" s="33"/>
      <c r="O55" s="33"/>
      <c r="P55" s="33"/>
      <c r="Q55" s="33"/>
      <c r="R55" s="33"/>
      <c r="S55" s="33"/>
      <c r="T55" s="33"/>
      <c r="U55" s="33"/>
      <c r="V55" s="33"/>
      <c r="W55" s="33"/>
    </row>
    <row r="56" spans="1:24" ht="45" x14ac:dyDescent="0.25">
      <c r="A56" s="11"/>
      <c r="B56" s="14" t="s">
        <v>51</v>
      </c>
      <c r="C56" s="53" t="s">
        <v>74</v>
      </c>
      <c r="D56" s="53" t="s">
        <v>136</v>
      </c>
      <c r="E56" s="171" t="s">
        <v>50</v>
      </c>
      <c r="F56" s="171"/>
      <c r="G56" s="171"/>
      <c r="H56" s="171"/>
      <c r="I56" s="171"/>
      <c r="O56" s="33"/>
      <c r="P56" s="33"/>
      <c r="Q56" s="33"/>
      <c r="R56" s="33"/>
      <c r="S56" s="33"/>
      <c r="T56" s="33"/>
      <c r="U56" s="33"/>
      <c r="V56" s="33"/>
      <c r="W56" s="33"/>
      <c r="X56" s="33"/>
    </row>
    <row r="57" spans="1:24" ht="28.5" x14ac:dyDescent="0.2">
      <c r="A57" s="83" t="s">
        <v>58</v>
      </c>
      <c r="B57" s="54" t="s">
        <v>69</v>
      </c>
      <c r="C57" s="141" t="s">
        <v>160</v>
      </c>
      <c r="D57" s="140">
        <v>-183291.35534997401</v>
      </c>
      <c r="E57" s="172"/>
      <c r="F57" s="172"/>
      <c r="G57" s="172"/>
      <c r="H57" s="172"/>
      <c r="I57" s="172"/>
      <c r="O57" s="33"/>
      <c r="P57" s="33"/>
      <c r="Q57" s="33"/>
      <c r="R57" s="33"/>
      <c r="S57" s="33"/>
      <c r="T57" s="33"/>
      <c r="U57" s="33"/>
      <c r="V57" s="33"/>
      <c r="W57" s="33"/>
      <c r="X57" s="33"/>
    </row>
    <row r="58" spans="1:24" ht="28.5" x14ac:dyDescent="0.2">
      <c r="A58" s="83" t="s">
        <v>59</v>
      </c>
      <c r="B58" s="54" t="s">
        <v>90</v>
      </c>
      <c r="C58" s="141" t="s">
        <v>160</v>
      </c>
      <c r="D58" s="140">
        <v>211590.11102868101</v>
      </c>
      <c r="E58" s="178"/>
      <c r="F58" s="175"/>
      <c r="G58" s="175"/>
      <c r="H58" s="175"/>
      <c r="I58" s="176"/>
      <c r="J58" s="92"/>
      <c r="K58" s="92"/>
      <c r="L58" s="92"/>
      <c r="M58" s="92"/>
      <c r="N58" s="92"/>
      <c r="O58" s="92"/>
      <c r="P58" s="92"/>
      <c r="Q58" s="92"/>
    </row>
    <row r="59" spans="1:24" ht="28.5" x14ac:dyDescent="0.2">
      <c r="A59" s="83" t="s">
        <v>72</v>
      </c>
      <c r="B59" s="54" t="s">
        <v>71</v>
      </c>
      <c r="C59" s="10"/>
      <c r="D59" s="140"/>
      <c r="E59" s="173"/>
      <c r="F59" s="173"/>
      <c r="G59" s="173"/>
      <c r="H59" s="173"/>
      <c r="I59" s="173"/>
      <c r="J59" s="92"/>
      <c r="K59" s="92"/>
      <c r="L59" s="92"/>
      <c r="M59" s="92"/>
      <c r="N59" s="92"/>
      <c r="O59" s="92"/>
      <c r="P59" s="92"/>
      <c r="Q59" s="92"/>
    </row>
    <row r="60" spans="1:24" ht="28.5" x14ac:dyDescent="0.2">
      <c r="A60" s="83" t="s">
        <v>73</v>
      </c>
      <c r="B60" s="54" t="s">
        <v>70</v>
      </c>
      <c r="C60" s="141" t="s">
        <v>160</v>
      </c>
      <c r="D60" s="140">
        <v>-5637187.0999999996</v>
      </c>
      <c r="E60" s="179"/>
      <c r="F60" s="180"/>
      <c r="G60" s="180"/>
      <c r="H60" s="180"/>
      <c r="I60" s="181"/>
      <c r="J60" s="92"/>
      <c r="K60" s="92"/>
      <c r="L60" s="92"/>
      <c r="M60" s="92"/>
      <c r="N60" s="92"/>
      <c r="O60" s="92"/>
      <c r="P60" s="92"/>
      <c r="Q60" s="92"/>
    </row>
    <row r="61" spans="1:24" ht="28.5" x14ac:dyDescent="0.2">
      <c r="A61" s="83" t="s">
        <v>77</v>
      </c>
      <c r="B61" s="54" t="s">
        <v>79</v>
      </c>
      <c r="C61" s="145" t="s">
        <v>162</v>
      </c>
      <c r="D61" s="140"/>
      <c r="E61" s="174" t="s">
        <v>163</v>
      </c>
      <c r="F61" s="175"/>
      <c r="G61" s="175"/>
      <c r="H61" s="175"/>
      <c r="I61" s="176"/>
      <c r="J61" s="92"/>
      <c r="K61" s="92"/>
      <c r="L61" s="92"/>
      <c r="M61" s="92"/>
      <c r="N61" s="92"/>
      <c r="O61" s="92"/>
      <c r="P61" s="92"/>
      <c r="Q61" s="92"/>
    </row>
    <row r="62" spans="1:24" ht="28.5" x14ac:dyDescent="0.2">
      <c r="A62" s="83" t="s">
        <v>78</v>
      </c>
      <c r="B62" s="54" t="s">
        <v>80</v>
      </c>
      <c r="C62" s="145" t="s">
        <v>162</v>
      </c>
      <c r="D62" s="140"/>
      <c r="E62" s="174" t="s">
        <v>163</v>
      </c>
      <c r="F62" s="175"/>
      <c r="G62" s="175"/>
      <c r="H62" s="175"/>
      <c r="I62" s="176"/>
      <c r="J62" s="92"/>
      <c r="K62" s="92"/>
      <c r="L62" s="92"/>
      <c r="M62" s="92"/>
      <c r="N62" s="92"/>
      <c r="O62" s="92"/>
      <c r="P62" s="92"/>
      <c r="Q62" s="92"/>
    </row>
    <row r="63" spans="1:24" x14ac:dyDescent="0.2">
      <c r="A63" s="83">
        <v>4</v>
      </c>
      <c r="B63" s="54" t="s">
        <v>76</v>
      </c>
      <c r="C63" s="144" t="s">
        <v>162</v>
      </c>
      <c r="D63" s="140"/>
      <c r="E63" s="177" t="s">
        <v>165</v>
      </c>
      <c r="F63" s="173"/>
      <c r="G63" s="173"/>
      <c r="H63" s="173"/>
      <c r="I63" s="173"/>
      <c r="J63" s="92"/>
      <c r="K63" s="92"/>
      <c r="L63" s="92"/>
      <c r="M63" s="92"/>
      <c r="N63" s="92"/>
      <c r="O63" s="92"/>
      <c r="P63" s="92"/>
      <c r="Q63" s="92"/>
    </row>
    <row r="64" spans="1:24" ht="42.75" x14ac:dyDescent="0.2">
      <c r="A64" s="83">
        <v>5</v>
      </c>
      <c r="B64" s="54" t="s">
        <v>92</v>
      </c>
      <c r="C64" s="141" t="s">
        <v>160</v>
      </c>
      <c r="D64" s="140">
        <v>-190917.44</v>
      </c>
      <c r="E64" s="183" t="s">
        <v>161</v>
      </c>
      <c r="F64" s="172"/>
      <c r="G64" s="172"/>
      <c r="H64" s="172"/>
      <c r="I64" s="172"/>
      <c r="J64" s="92"/>
      <c r="K64" s="92"/>
      <c r="L64" s="92"/>
      <c r="M64" s="92"/>
      <c r="N64" s="92"/>
      <c r="O64" s="92"/>
      <c r="P64" s="92"/>
      <c r="Q64" s="92"/>
    </row>
    <row r="65" spans="1:19" ht="42.75" x14ac:dyDescent="0.2">
      <c r="A65" s="59">
        <v>6</v>
      </c>
      <c r="B65" s="54" t="s">
        <v>92</v>
      </c>
      <c r="C65" s="141"/>
      <c r="D65" s="140"/>
      <c r="E65" s="184"/>
      <c r="F65" s="172"/>
      <c r="G65" s="172"/>
      <c r="H65" s="172"/>
      <c r="I65" s="172"/>
    </row>
    <row r="66" spans="1:19" x14ac:dyDescent="0.2">
      <c r="A66" s="59">
        <v>7</v>
      </c>
      <c r="B66" s="151" t="s">
        <v>166</v>
      </c>
      <c r="C66" s="141" t="s">
        <v>160</v>
      </c>
      <c r="D66" s="140">
        <v>-2847113.24</v>
      </c>
      <c r="E66" s="184" t="s">
        <v>164</v>
      </c>
      <c r="F66" s="172"/>
      <c r="G66" s="172"/>
      <c r="H66" s="172"/>
      <c r="I66" s="172"/>
    </row>
    <row r="67" spans="1:19" x14ac:dyDescent="0.2">
      <c r="A67" s="59">
        <v>8</v>
      </c>
      <c r="B67" s="50"/>
      <c r="C67" s="10"/>
      <c r="D67" s="115"/>
      <c r="E67" s="173"/>
      <c r="F67" s="173"/>
      <c r="G67" s="173"/>
      <c r="H67" s="173"/>
      <c r="I67" s="173"/>
    </row>
    <row r="68" spans="1:19" x14ac:dyDescent="0.2">
      <c r="A68" s="59">
        <v>9</v>
      </c>
      <c r="B68" s="50"/>
      <c r="C68" s="10"/>
      <c r="D68" s="115"/>
      <c r="E68" s="179"/>
      <c r="F68" s="180"/>
      <c r="G68" s="180"/>
      <c r="H68" s="180"/>
      <c r="I68" s="181"/>
    </row>
    <row r="69" spans="1:19" x14ac:dyDescent="0.2">
      <c r="A69" s="59">
        <v>10</v>
      </c>
      <c r="B69" s="50"/>
      <c r="C69" s="10"/>
      <c r="D69" s="115"/>
      <c r="E69" s="173"/>
      <c r="F69" s="173"/>
      <c r="G69" s="173"/>
      <c r="H69" s="173"/>
      <c r="I69" s="173"/>
    </row>
    <row r="70" spans="1:19" ht="15" x14ac:dyDescent="0.25">
      <c r="B70" s="2" t="s">
        <v>25</v>
      </c>
      <c r="C70" s="2"/>
      <c r="D70" s="116">
        <f>SUM(D57:D69)</f>
        <v>-8646919.0243212935</v>
      </c>
      <c r="E70" s="29"/>
      <c r="F70" s="29"/>
      <c r="G70" s="29"/>
      <c r="H70" s="29"/>
    </row>
    <row r="71" spans="1:19" ht="15" x14ac:dyDescent="0.25">
      <c r="B71" s="84" t="s">
        <v>75</v>
      </c>
      <c r="C71" s="84"/>
      <c r="D71" s="116">
        <f>K49</f>
        <v>-8867387.6719758678</v>
      </c>
      <c r="E71" s="182"/>
      <c r="F71" s="182"/>
      <c r="G71" s="182"/>
      <c r="H71" s="182"/>
      <c r="I71" s="182"/>
    </row>
    <row r="72" spans="1:19" ht="15" x14ac:dyDescent="0.25">
      <c r="B72" s="84" t="s">
        <v>24</v>
      </c>
      <c r="C72" s="84"/>
      <c r="D72" s="117">
        <f>D71-D70</f>
        <v>-220468.64765457436</v>
      </c>
    </row>
    <row r="73" spans="1:19" ht="30.75" thickBot="1" x14ac:dyDescent="0.3">
      <c r="B73" s="85" t="s">
        <v>81</v>
      </c>
      <c r="C73" s="85"/>
      <c r="D73" s="69">
        <f>IF(ISERROR(D72/J47),0,D72/J47)</f>
        <v>-5.0136753244108311E-3</v>
      </c>
      <c r="E73" s="119" t="str">
        <f>IF(AND(D73&lt;0.01,D73&gt;-0.01),"","Unresolved differences of greater than + or - 1% should be explained")</f>
        <v/>
      </c>
      <c r="G73" s="92"/>
      <c r="H73" s="39"/>
      <c r="I73" s="39"/>
      <c r="J73" s="39"/>
      <c r="K73" s="39"/>
      <c r="L73" s="39"/>
    </row>
    <row r="74" spans="1:19" ht="15.75" thickTop="1" x14ac:dyDescent="0.25">
      <c r="B74" s="2"/>
      <c r="C74" s="61"/>
      <c r="D74" s="67"/>
      <c r="G74" s="92"/>
    </row>
    <row r="75" spans="1:19" ht="15" x14ac:dyDescent="0.25">
      <c r="B75" s="2"/>
      <c r="C75" s="61"/>
      <c r="D75" s="38"/>
    </row>
    <row r="76" spans="1:19" ht="15" x14ac:dyDescent="0.25">
      <c r="A76" s="1" t="s">
        <v>83</v>
      </c>
      <c r="B76" s="86" t="s">
        <v>47</v>
      </c>
      <c r="C76" s="66"/>
      <c r="D76" s="67"/>
    </row>
    <row r="77" spans="1:19" ht="15" x14ac:dyDescent="0.25">
      <c r="B77" s="65"/>
      <c r="C77" s="66"/>
      <c r="D77" s="67"/>
    </row>
    <row r="78" spans="1:19" ht="75" x14ac:dyDescent="0.25">
      <c r="B78" s="70" t="s">
        <v>26</v>
      </c>
      <c r="C78" s="53" t="s">
        <v>149</v>
      </c>
      <c r="D78" s="87" t="s">
        <v>150</v>
      </c>
      <c r="E78" s="53" t="s">
        <v>151</v>
      </c>
      <c r="F78" s="53" t="s">
        <v>153</v>
      </c>
      <c r="G78" s="53" t="s">
        <v>24</v>
      </c>
      <c r="H78" s="89" t="s">
        <v>152</v>
      </c>
      <c r="I78" s="53" t="s">
        <v>81</v>
      </c>
      <c r="J78" s="92"/>
      <c r="K78" s="92"/>
      <c r="L78" s="39"/>
      <c r="M78" s="39"/>
      <c r="N78" s="39"/>
      <c r="O78" s="39"/>
      <c r="P78" s="39"/>
      <c r="Q78" s="39"/>
      <c r="R78" s="39"/>
      <c r="S78" s="39"/>
    </row>
    <row r="79" spans="1:19" x14ac:dyDescent="0.2">
      <c r="B79" s="153">
        <v>2014</v>
      </c>
      <c r="C79" s="154">
        <f>+K47</f>
        <v>2479085.6719758678</v>
      </c>
      <c r="D79" s="154">
        <f>+K48</f>
        <v>-6388302</v>
      </c>
      <c r="E79" s="155">
        <f>+K49</f>
        <v>-8867387.6719758678</v>
      </c>
      <c r="F79" s="155">
        <f>+D70</f>
        <v>-8646919.0243212935</v>
      </c>
      <c r="G79" s="156">
        <f>E79-F79</f>
        <v>-220468.64765457436</v>
      </c>
      <c r="H79" s="157">
        <f>+J47</f>
        <v>43973459.266727082</v>
      </c>
      <c r="I79" s="120">
        <f>IF(ISERROR(G79/H79),0,G79/H79)</f>
        <v>-5.0136753244108311E-3</v>
      </c>
      <c r="J79" s="92"/>
      <c r="K79" s="150"/>
      <c r="L79" s="39"/>
      <c r="M79" s="39"/>
      <c r="N79" s="39"/>
      <c r="O79" s="39"/>
      <c r="P79" s="39"/>
      <c r="Q79" s="39"/>
      <c r="R79" s="39"/>
      <c r="S79" s="39"/>
    </row>
    <row r="80" spans="1:19" x14ac:dyDescent="0.2">
      <c r="B80" s="153">
        <v>2015</v>
      </c>
      <c r="C80" s="154">
        <f>+'GA Analysis-2015'!K47</f>
        <v>1174579.3846683879</v>
      </c>
      <c r="D80" s="154">
        <f>+'GA Analysis-2015'!K48</f>
        <v>2205574.6799999997</v>
      </c>
      <c r="E80" s="155">
        <f>+'GA Analysis-2015'!K49</f>
        <v>1030995.2953316118</v>
      </c>
      <c r="F80" s="155">
        <f>+'GA Analysis-2015'!D70</f>
        <v>921523.49897131743</v>
      </c>
      <c r="G80" s="156">
        <f t="shared" ref="G80:G82" si="4">E80-F80</f>
        <v>109471.79636029433</v>
      </c>
      <c r="H80" s="157">
        <f>+'GA Analysis-2015'!J47</f>
        <v>61079398.012568966</v>
      </c>
      <c r="I80" s="120">
        <f>IF(ISERROR(G80/H80),0,G80/H80)</f>
        <v>1.7922867598951636E-3</v>
      </c>
      <c r="J80" s="92"/>
      <c r="K80" s="150"/>
      <c r="L80" s="39"/>
      <c r="M80" s="39"/>
      <c r="N80" s="39"/>
      <c r="O80" s="39"/>
      <c r="P80" s="39"/>
      <c r="Q80" s="39"/>
      <c r="R80" s="39"/>
      <c r="S80" s="39"/>
    </row>
    <row r="81" spans="2:19" x14ac:dyDescent="0.2">
      <c r="B81" s="153">
        <v>2016</v>
      </c>
      <c r="C81" s="154">
        <f>+'GA Analysis-2016'!K47</f>
        <v>-527837.27500426676</v>
      </c>
      <c r="D81" s="154">
        <f>+'GA Analysis-2016'!K48</f>
        <v>-516597.82</v>
      </c>
      <c r="E81" s="155">
        <f>+'GA Analysis-2016'!K49</f>
        <v>11239.455004266754</v>
      </c>
      <c r="F81" s="155">
        <f>+'GA Analysis-2016'!D70</f>
        <v>41599.969999999972</v>
      </c>
      <c r="G81" s="156">
        <f t="shared" si="4"/>
        <v>-30360.514995733218</v>
      </c>
      <c r="H81" s="157">
        <f>+'GA Analysis-2016'!J47</f>
        <v>74400778.825499535</v>
      </c>
      <c r="I81" s="120">
        <f>IF(ISERROR(G81/H81),0,G81/H81)</f>
        <v>-4.0806716643304402E-4</v>
      </c>
      <c r="J81" s="92"/>
      <c r="K81" s="150"/>
      <c r="L81" s="39"/>
      <c r="M81" s="39"/>
      <c r="N81" s="39"/>
      <c r="O81" s="39"/>
      <c r="P81" s="39"/>
      <c r="Q81" s="39"/>
      <c r="R81" s="39"/>
      <c r="S81" s="39"/>
    </row>
    <row r="82" spans="2:19" ht="15" thickBot="1" x14ac:dyDescent="0.25">
      <c r="B82" s="121"/>
      <c r="C82" s="158"/>
      <c r="D82" s="158"/>
      <c r="E82" s="158"/>
      <c r="F82" s="158"/>
      <c r="G82" s="159">
        <f t="shared" si="4"/>
        <v>0</v>
      </c>
      <c r="H82" s="158"/>
      <c r="I82" s="122">
        <f>IF(ISERROR(G82/H82),0,G82/H82)</f>
        <v>0</v>
      </c>
      <c r="J82" s="92"/>
      <c r="K82" s="92"/>
      <c r="L82" s="39"/>
      <c r="M82" s="39"/>
      <c r="N82" s="39"/>
      <c r="O82" s="39"/>
      <c r="P82" s="39"/>
      <c r="Q82" s="39"/>
      <c r="R82" s="39"/>
      <c r="S82" s="39"/>
    </row>
    <row r="83" spans="2:19" ht="15.75" thickBot="1" x14ac:dyDescent="0.3">
      <c r="B83" s="88" t="s">
        <v>82</v>
      </c>
      <c r="C83" s="160">
        <f t="shared" ref="C83:H83" si="5">SUM(C79:C82)</f>
        <v>3125827.781639989</v>
      </c>
      <c r="D83" s="160">
        <f t="shared" si="5"/>
        <v>-4699325.1400000006</v>
      </c>
      <c r="E83" s="160">
        <f t="shared" si="5"/>
        <v>-7825152.9216399891</v>
      </c>
      <c r="F83" s="160">
        <f t="shared" si="5"/>
        <v>-7683795.5553499768</v>
      </c>
      <c r="G83" s="160">
        <f t="shared" si="5"/>
        <v>-141357.36629001325</v>
      </c>
      <c r="H83" s="160">
        <f t="shared" si="5"/>
        <v>179453636.10479558</v>
      </c>
      <c r="I83" s="91" t="s">
        <v>91</v>
      </c>
      <c r="J83" s="92"/>
      <c r="K83" s="92"/>
      <c r="L83" s="39"/>
      <c r="M83" s="39"/>
      <c r="N83" s="39"/>
      <c r="O83" s="39"/>
      <c r="P83" s="39"/>
      <c r="Q83" s="39"/>
      <c r="R83" s="39"/>
      <c r="S83" s="39"/>
    </row>
    <row r="84" spans="2:19" x14ac:dyDescent="0.2">
      <c r="B84" s="4"/>
      <c r="C84" s="4"/>
      <c r="D84" s="4"/>
      <c r="E84" s="4"/>
      <c r="F84" s="4"/>
      <c r="G84" s="4"/>
      <c r="J84" s="92"/>
      <c r="K84" s="92"/>
      <c r="L84" s="39"/>
      <c r="M84" s="39"/>
      <c r="N84" s="39"/>
      <c r="O84" s="39"/>
      <c r="P84" s="39"/>
      <c r="Q84" s="39"/>
      <c r="R84" s="39"/>
      <c r="S84" s="39"/>
    </row>
    <row r="85" spans="2:19" x14ac:dyDescent="0.2">
      <c r="J85" s="92"/>
      <c r="K85" s="92"/>
      <c r="L85" s="39"/>
      <c r="M85" s="39"/>
      <c r="N85" s="39"/>
      <c r="O85" s="39"/>
      <c r="P85" s="39"/>
      <c r="Q85" s="39"/>
      <c r="R85" s="39"/>
      <c r="S85" s="39"/>
    </row>
    <row r="86" spans="2:19" ht="15" x14ac:dyDescent="0.25">
      <c r="B86" s="3" t="s">
        <v>38</v>
      </c>
      <c r="J86" s="92"/>
      <c r="K86" s="92"/>
    </row>
    <row r="87" spans="2:19" x14ac:dyDescent="0.2">
      <c r="B87" s="58"/>
      <c r="C87" s="58"/>
      <c r="D87" s="58"/>
      <c r="E87" s="58"/>
      <c r="F87" s="58"/>
      <c r="G87" s="58"/>
      <c r="H87" s="58"/>
      <c r="J87" s="92"/>
      <c r="K87" s="92"/>
    </row>
    <row r="88" spans="2:19" x14ac:dyDescent="0.2">
      <c r="B88" s="58"/>
      <c r="C88" s="58"/>
      <c r="D88" s="58"/>
      <c r="E88" s="58"/>
      <c r="F88" s="58"/>
      <c r="G88" s="58"/>
      <c r="H88" s="58"/>
      <c r="J88" s="92"/>
      <c r="K88" s="92"/>
    </row>
    <row r="89" spans="2:19" x14ac:dyDescent="0.2">
      <c r="B89" s="58"/>
      <c r="C89" s="58"/>
      <c r="D89" s="58"/>
      <c r="E89" s="58"/>
      <c r="F89" s="58"/>
      <c r="G89" s="58"/>
      <c r="H89" s="58"/>
    </row>
    <row r="90" spans="2:19" x14ac:dyDescent="0.2">
      <c r="B90" s="58"/>
      <c r="C90" s="58"/>
      <c r="D90" s="58"/>
      <c r="E90" s="58"/>
      <c r="F90" s="58"/>
      <c r="G90" s="58"/>
      <c r="H90" s="58"/>
    </row>
    <row r="91" spans="2:19" x14ac:dyDescent="0.2">
      <c r="B91" s="58"/>
      <c r="C91" s="58"/>
      <c r="D91" s="58"/>
      <c r="E91" s="58"/>
      <c r="F91" s="58"/>
      <c r="G91" s="58"/>
      <c r="H91" s="58"/>
    </row>
    <row r="92" spans="2:19" x14ac:dyDescent="0.2">
      <c r="B92" s="58"/>
      <c r="C92" s="58"/>
      <c r="D92" s="58"/>
      <c r="E92" s="58"/>
      <c r="F92" s="58"/>
      <c r="G92" s="58"/>
      <c r="H92" s="58"/>
    </row>
    <row r="93" spans="2:19" x14ac:dyDescent="0.2">
      <c r="B93" s="58"/>
      <c r="C93" s="58"/>
      <c r="D93" s="58"/>
      <c r="E93" s="58"/>
      <c r="F93" s="58"/>
      <c r="G93" s="58"/>
      <c r="H93" s="58"/>
    </row>
    <row r="94" spans="2:19" x14ac:dyDescent="0.2">
      <c r="B94" s="58"/>
      <c r="C94" s="58"/>
      <c r="D94" s="58"/>
      <c r="E94" s="58"/>
      <c r="F94" s="58"/>
      <c r="G94" s="58"/>
      <c r="H94" s="58"/>
    </row>
  </sheetData>
  <mergeCells count="21">
    <mergeCell ref="E71:I71"/>
    <mergeCell ref="E64:I64"/>
    <mergeCell ref="E69:I69"/>
    <mergeCell ref="E65:I65"/>
    <mergeCell ref="E66:I66"/>
    <mergeCell ref="E67:I67"/>
    <mergeCell ref="E68:I68"/>
    <mergeCell ref="E56:I56"/>
    <mergeCell ref="E57:I57"/>
    <mergeCell ref="E59:I59"/>
    <mergeCell ref="E61:I61"/>
    <mergeCell ref="E63:I63"/>
    <mergeCell ref="E58:I58"/>
    <mergeCell ref="E60:I60"/>
    <mergeCell ref="E62:I62"/>
    <mergeCell ref="O33:Q33"/>
    <mergeCell ref="R33:T33"/>
    <mergeCell ref="U33:W33"/>
    <mergeCell ref="B10:C10"/>
    <mergeCell ref="G10:H10"/>
    <mergeCell ref="B16:H16"/>
  </mergeCells>
  <dataValidations disablePrompts="1" count="1">
    <dataValidation type="list" sqref="C20">
      <formula1>"1st Estimate, 2nd Estimate, Actual, Other"</formula1>
    </dataValidation>
  </dataValidations>
  <pageMargins left="0.12" right="0.17" top="0.97" bottom="0.7" header="0.31496062992126" footer="0.33"/>
  <pageSetup scale="57" fitToHeight="2" orientation="landscape" r:id="rId1"/>
  <rowBreaks count="1" manualBreakCount="1">
    <brk id="53"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opLeftCell="A64" zoomScaleNormal="100" zoomScaleSheetLayoutView="100" workbookViewId="0">
      <selection sqref="A1:K73"/>
    </sheetView>
  </sheetViews>
  <sheetFormatPr defaultColWidth="9.140625"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 spans="1:24" ht="15" x14ac:dyDescent="0.25">
      <c r="A1" s="51" t="s">
        <v>55</v>
      </c>
      <c r="B1" s="4"/>
      <c r="C1" s="51"/>
    </row>
    <row r="2" spans="1:24" x14ac:dyDescent="0.2">
      <c r="A2" s="4"/>
      <c r="B2" s="4"/>
      <c r="C2" s="4"/>
    </row>
    <row r="3" spans="1:24" ht="15" x14ac:dyDescent="0.2">
      <c r="A3" s="4"/>
      <c r="B3" s="4" t="s">
        <v>33</v>
      </c>
      <c r="C3" s="26"/>
      <c r="D3" s="4"/>
      <c r="E3" s="4"/>
      <c r="F3" s="4"/>
      <c r="X3" s="1">
        <v>2014</v>
      </c>
    </row>
    <row r="4" spans="1:24" ht="15" x14ac:dyDescent="0.2">
      <c r="A4" s="4"/>
      <c r="B4" s="4" t="s">
        <v>67</v>
      </c>
      <c r="C4" s="60"/>
      <c r="D4" s="4"/>
      <c r="E4" s="4"/>
      <c r="F4" s="4"/>
    </row>
    <row r="5" spans="1:24" ht="15" x14ac:dyDescent="0.2">
      <c r="A5" s="4"/>
      <c r="B5" s="15"/>
      <c r="C5" s="15"/>
      <c r="D5" s="4"/>
      <c r="E5" s="4"/>
      <c r="F5" s="4"/>
      <c r="X5" s="1">
        <v>2015</v>
      </c>
    </row>
    <row r="6" spans="1:24" ht="15" x14ac:dyDescent="0.2">
      <c r="A6" s="4" t="s">
        <v>34</v>
      </c>
      <c r="B6" s="15" t="s">
        <v>157</v>
      </c>
      <c r="C6" s="27"/>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35</v>
      </c>
      <c r="B9" s="25" t="s">
        <v>93</v>
      </c>
      <c r="C9" s="24"/>
      <c r="D9" s="24"/>
      <c r="E9" s="24"/>
      <c r="F9" s="24"/>
      <c r="I9" s="92"/>
      <c r="J9" s="92"/>
      <c r="K9" s="92"/>
      <c r="L9" s="92"/>
      <c r="M9" s="92"/>
      <c r="N9" s="92"/>
      <c r="O9" s="92"/>
      <c r="P9" s="92"/>
      <c r="Q9" s="92"/>
      <c r="R9" s="92"/>
      <c r="S9" s="92"/>
    </row>
    <row r="10" spans="1:24" ht="15" x14ac:dyDescent="0.2">
      <c r="A10" s="4"/>
      <c r="B10" s="167" t="s">
        <v>26</v>
      </c>
      <c r="C10" s="167"/>
      <c r="D10" s="27">
        <v>2015</v>
      </c>
      <c r="E10" s="27"/>
      <c r="F10" s="27"/>
      <c r="G10" s="168"/>
      <c r="H10" s="169"/>
      <c r="I10" s="92"/>
      <c r="J10" s="92"/>
      <c r="K10" s="92"/>
      <c r="L10" s="92"/>
      <c r="M10" s="92"/>
      <c r="N10" s="92"/>
      <c r="O10" s="92"/>
      <c r="P10" s="92"/>
      <c r="Q10" s="92"/>
      <c r="R10" s="92"/>
      <c r="S10" s="92"/>
    </row>
    <row r="11" spans="1:24" ht="15" thickBot="1" x14ac:dyDescent="0.25">
      <c r="A11" s="4"/>
      <c r="B11" s="5" t="s">
        <v>3</v>
      </c>
      <c r="C11" s="5" t="s">
        <v>2</v>
      </c>
      <c r="D11" s="128">
        <f>D12+D13</f>
        <v>1745797914.3</v>
      </c>
      <c r="E11" s="128">
        <f>E12+E13</f>
        <v>0</v>
      </c>
      <c r="F11" s="128">
        <f>F12+F13</f>
        <v>0</v>
      </c>
      <c r="G11" s="6" t="s">
        <v>0</v>
      </c>
      <c r="H11" s="7">
        <v>1</v>
      </c>
      <c r="I11" s="92"/>
      <c r="J11" s="92"/>
      <c r="K11" s="92"/>
      <c r="L11" s="92"/>
      <c r="M11" s="92"/>
      <c r="N11" s="92"/>
      <c r="O11" s="92"/>
      <c r="P11" s="92"/>
      <c r="Q11" s="92"/>
      <c r="R11" s="92"/>
      <c r="S11" s="92"/>
    </row>
    <row r="12" spans="1:24" x14ac:dyDescent="0.2">
      <c r="B12" s="5" t="s">
        <v>7</v>
      </c>
      <c r="C12" s="5" t="s">
        <v>1</v>
      </c>
      <c r="D12" s="129">
        <v>933315859.29999995</v>
      </c>
      <c r="E12" s="129"/>
      <c r="F12" s="129"/>
      <c r="G12" s="6" t="s">
        <v>0</v>
      </c>
      <c r="H12" s="8">
        <f>IFERROR(D12/$D$11,0)</f>
        <v>0.53460704223273459</v>
      </c>
    </row>
    <row r="13" spans="1:24" ht="15" thickBot="1" x14ac:dyDescent="0.25">
      <c r="B13" s="5" t="s">
        <v>8</v>
      </c>
      <c r="C13" s="5" t="s">
        <v>6</v>
      </c>
      <c r="D13" s="128">
        <f>D14+D15</f>
        <v>812482055</v>
      </c>
      <c r="E13" s="128">
        <f>E14+E15</f>
        <v>0</v>
      </c>
      <c r="F13" s="128">
        <f>F14+F15</f>
        <v>0</v>
      </c>
      <c r="G13" s="6" t="s">
        <v>0</v>
      </c>
      <c r="H13" s="8">
        <f>IFERROR(D13/$D$11,0)</f>
        <v>0.46539295776726547</v>
      </c>
    </row>
    <row r="14" spans="1:24" x14ac:dyDescent="0.2">
      <c r="B14" s="5" t="s">
        <v>9</v>
      </c>
      <c r="C14" s="5" t="s">
        <v>4</v>
      </c>
      <c r="D14" s="129">
        <v>57216001</v>
      </c>
      <c r="E14" s="129"/>
      <c r="F14" s="129"/>
      <c r="G14" s="6" t="s">
        <v>0</v>
      </c>
      <c r="H14" s="8">
        <f>IFERROR(D14/$D$11,0)</f>
        <v>3.2773553302669338E-2</v>
      </c>
    </row>
    <row r="15" spans="1:24" x14ac:dyDescent="0.2">
      <c r="B15" s="5" t="s">
        <v>68</v>
      </c>
      <c r="C15" s="5" t="s">
        <v>5</v>
      </c>
      <c r="D15" s="130">
        <f>852248341-57216001-23075916-16690370</f>
        <v>755266054</v>
      </c>
      <c r="E15" s="130"/>
      <c r="F15" s="130"/>
      <c r="G15" s="6" t="s">
        <v>0</v>
      </c>
      <c r="H15" s="8">
        <f>IFERROR(D15/$D$11,0)</f>
        <v>0.43261940446459612</v>
      </c>
    </row>
    <row r="16" spans="1:24" ht="34.5" customHeight="1" x14ac:dyDescent="0.2">
      <c r="B16" s="170" t="s">
        <v>86</v>
      </c>
      <c r="C16" s="170"/>
      <c r="D16" s="170"/>
      <c r="E16" s="170"/>
      <c r="F16" s="170"/>
      <c r="G16" s="170"/>
      <c r="H16" s="170"/>
    </row>
    <row r="17" spans="1:14" x14ac:dyDescent="0.2">
      <c r="D17" s="149"/>
      <c r="E17" s="39"/>
      <c r="F17" s="39"/>
      <c r="G17" s="39"/>
    </row>
    <row r="18" spans="1:14" ht="15" x14ac:dyDescent="0.25">
      <c r="A18" s="1" t="s">
        <v>36</v>
      </c>
      <c r="B18" s="3" t="s">
        <v>45</v>
      </c>
    </row>
    <row r="19" spans="1:14" ht="15" x14ac:dyDescent="0.25">
      <c r="B19" s="3"/>
    </row>
    <row r="20" spans="1:14" ht="15" x14ac:dyDescent="0.25">
      <c r="B20" s="2" t="s">
        <v>22</v>
      </c>
      <c r="C20" s="57" t="s">
        <v>158</v>
      </c>
      <c r="E20" s="92"/>
      <c r="F20" s="39"/>
      <c r="G20" s="39"/>
      <c r="H20" s="39"/>
      <c r="I20" s="39"/>
      <c r="J20" s="39"/>
      <c r="K20" s="39"/>
    </row>
    <row r="21" spans="1:14" x14ac:dyDescent="0.2">
      <c r="E21" s="92"/>
      <c r="F21" s="39"/>
      <c r="G21" s="39"/>
      <c r="H21" s="39"/>
      <c r="I21" s="39"/>
      <c r="J21" s="39"/>
      <c r="K21" s="39"/>
    </row>
    <row r="22" spans="1:14" ht="15" x14ac:dyDescent="0.25">
      <c r="B22" s="2" t="s">
        <v>46</v>
      </c>
    </row>
    <row r="23" spans="1:14" ht="15" customHeight="1" x14ac:dyDescent="0.25">
      <c r="B23" s="40"/>
      <c r="C23" s="40"/>
      <c r="D23" s="40"/>
      <c r="E23" s="40"/>
      <c r="F23" s="40"/>
      <c r="G23" s="40"/>
      <c r="H23" s="40"/>
    </row>
    <row r="24" spans="1:14" ht="15" customHeight="1" x14ac:dyDescent="0.25">
      <c r="B24" s="40"/>
      <c r="C24" s="40"/>
      <c r="D24" s="40"/>
      <c r="E24" s="40"/>
      <c r="F24" s="40"/>
      <c r="G24" s="40"/>
      <c r="H24" s="40"/>
    </row>
    <row r="25" spans="1:14" ht="15" customHeight="1" x14ac:dyDescent="0.25">
      <c r="B25" s="40"/>
      <c r="C25" s="40"/>
      <c r="D25" s="40"/>
      <c r="E25" s="40"/>
      <c r="F25" s="40"/>
      <c r="G25" s="40"/>
      <c r="H25" s="40"/>
    </row>
    <row r="26" spans="1:14" ht="15" customHeight="1" x14ac:dyDescent="0.25">
      <c r="B26" s="40"/>
      <c r="C26" s="40"/>
      <c r="D26" s="40"/>
      <c r="E26" s="40"/>
      <c r="F26" s="40"/>
      <c r="G26" s="40"/>
      <c r="H26" s="40"/>
    </row>
    <row r="27" spans="1:14" ht="14.25" customHeight="1" x14ac:dyDescent="0.25">
      <c r="B27" s="40"/>
      <c r="C27" s="40"/>
      <c r="D27" s="40"/>
      <c r="E27" s="40"/>
      <c r="F27" s="40"/>
      <c r="G27" s="40"/>
      <c r="H27" s="40"/>
    </row>
    <row r="28" spans="1:14" ht="14.25" customHeight="1" x14ac:dyDescent="0.25">
      <c r="B28" s="40"/>
      <c r="C28" s="40"/>
      <c r="D28" s="40"/>
      <c r="E28" s="40"/>
      <c r="F28" s="40"/>
      <c r="G28" s="40"/>
      <c r="H28" s="40"/>
    </row>
    <row r="29" spans="1:14" s="39" customFormat="1" ht="14.25" customHeight="1" x14ac:dyDescent="0.25">
      <c r="B29" s="40"/>
      <c r="C29" s="40"/>
      <c r="D29" s="40"/>
      <c r="E29" s="40"/>
      <c r="F29" s="40"/>
      <c r="G29" s="40"/>
      <c r="H29" s="40"/>
    </row>
    <row r="31" spans="1:14" ht="15" x14ac:dyDescent="0.25">
      <c r="A31" s="1" t="s">
        <v>37</v>
      </c>
      <c r="B31" s="51" t="s">
        <v>49</v>
      </c>
      <c r="C31" s="3"/>
    </row>
    <row r="32" spans="1:14" ht="15.75" thickBot="1" x14ac:dyDescent="0.3">
      <c r="B32" s="2" t="s">
        <v>26</v>
      </c>
      <c r="C32" s="113">
        <v>2015</v>
      </c>
      <c r="D32" s="92"/>
      <c r="E32" s="92"/>
      <c r="F32" s="93"/>
      <c r="G32" s="37"/>
      <c r="H32" s="37"/>
      <c r="I32" s="37"/>
      <c r="J32" s="37"/>
      <c r="K32" s="37"/>
      <c r="N32" s="3" t="s">
        <v>30</v>
      </c>
    </row>
    <row r="33" spans="1:23" s="9" customFormat="1" ht="80.25" customHeight="1" thickBot="1" x14ac:dyDescent="0.3">
      <c r="B33" s="55" t="s">
        <v>43</v>
      </c>
      <c r="C33" s="72" t="s">
        <v>84</v>
      </c>
      <c r="D33" s="94" t="s">
        <v>94</v>
      </c>
      <c r="E33" s="95" t="s">
        <v>95</v>
      </c>
      <c r="F33" s="77" t="s">
        <v>154</v>
      </c>
      <c r="G33" s="30" t="s">
        <v>56</v>
      </c>
      <c r="H33" s="30" t="s">
        <v>23</v>
      </c>
      <c r="I33" s="30" t="s">
        <v>57</v>
      </c>
      <c r="J33" s="30" t="s">
        <v>85</v>
      </c>
      <c r="K33" s="78" t="s">
        <v>87</v>
      </c>
      <c r="N33" s="11"/>
      <c r="O33" s="166">
        <v>2016</v>
      </c>
      <c r="P33" s="166"/>
      <c r="Q33" s="166"/>
      <c r="R33" s="166">
        <v>2015</v>
      </c>
      <c r="S33" s="166"/>
      <c r="T33" s="166"/>
      <c r="U33" s="166">
        <v>2014</v>
      </c>
      <c r="V33" s="166"/>
      <c r="W33" s="166"/>
    </row>
    <row r="34" spans="1:23" s="9" customFormat="1" ht="30" x14ac:dyDescent="0.25">
      <c r="B34" s="12"/>
      <c r="C34" s="73" t="s">
        <v>44</v>
      </c>
      <c r="D34" s="73" t="s">
        <v>42</v>
      </c>
      <c r="E34" s="74" t="s">
        <v>60</v>
      </c>
      <c r="F34" s="74" t="s">
        <v>61</v>
      </c>
      <c r="G34" s="74" t="s">
        <v>62</v>
      </c>
      <c r="H34" s="75" t="s">
        <v>63</v>
      </c>
      <c r="I34" s="74" t="s">
        <v>64</v>
      </c>
      <c r="J34" s="75" t="s">
        <v>65</v>
      </c>
      <c r="K34" s="76" t="s">
        <v>66</v>
      </c>
      <c r="N34" s="21" t="s">
        <v>31</v>
      </c>
      <c r="O34" s="118" t="s">
        <v>27</v>
      </c>
      <c r="P34" s="118" t="s">
        <v>28</v>
      </c>
      <c r="Q34" s="118" t="s">
        <v>29</v>
      </c>
      <c r="R34" s="118" t="s">
        <v>27</v>
      </c>
      <c r="S34" s="118" t="s">
        <v>28</v>
      </c>
      <c r="T34" s="118" t="s">
        <v>29</v>
      </c>
      <c r="U34" s="118" t="s">
        <v>27</v>
      </c>
      <c r="V34" s="118" t="s">
        <v>28</v>
      </c>
      <c r="W34" s="118" t="s">
        <v>29</v>
      </c>
    </row>
    <row r="35" spans="1:23" x14ac:dyDescent="0.2">
      <c r="B35" s="13" t="s">
        <v>10</v>
      </c>
      <c r="C35" s="110">
        <v>66159967.777289331</v>
      </c>
      <c r="D35" s="110">
        <v>98554908.620000005</v>
      </c>
      <c r="E35" s="68">
        <v>102695421</v>
      </c>
      <c r="F35" s="56">
        <f>C35-D35+E35</f>
        <v>70300480.157289326</v>
      </c>
      <c r="G35" s="10">
        <v>5.5490000000000005E-2</v>
      </c>
      <c r="H35" s="16">
        <f>F35*G35</f>
        <v>3900973.6439279849</v>
      </c>
      <c r="I35" s="10">
        <v>5.0680000000000003E-2</v>
      </c>
      <c r="J35" s="19">
        <f>F35*I35</f>
        <v>3562828.3343714233</v>
      </c>
      <c r="K35" s="17">
        <f>J35-H35</f>
        <v>-338145.30955656152</v>
      </c>
      <c r="N35" s="11" t="s">
        <v>10</v>
      </c>
      <c r="O35" s="22">
        <v>8.4229999999999999E-2</v>
      </c>
      <c r="P35" s="22">
        <v>9.214E-2</v>
      </c>
      <c r="Q35" s="22">
        <v>9.1789999999999997E-2</v>
      </c>
      <c r="R35" s="22">
        <v>5.5490000000000005E-2</v>
      </c>
      <c r="S35" s="22">
        <v>6.1609999999999998E-2</v>
      </c>
      <c r="T35" s="22">
        <v>5.0680000000000003E-2</v>
      </c>
      <c r="U35" s="22">
        <v>3.6260000000000001E-2</v>
      </c>
      <c r="V35" s="22">
        <v>1.806E-2</v>
      </c>
      <c r="W35" s="22">
        <v>1.261E-2</v>
      </c>
    </row>
    <row r="36" spans="1:23" x14ac:dyDescent="0.2">
      <c r="B36" s="13" t="s">
        <v>11</v>
      </c>
      <c r="C36" s="110">
        <v>62239287.619300984</v>
      </c>
      <c r="D36" s="110">
        <v>102695421</v>
      </c>
      <c r="E36" s="68">
        <v>106824897</v>
      </c>
      <c r="F36" s="56">
        <f t="shared" ref="F36:F46" si="0">C36-D36+E36</f>
        <v>66368763.619300984</v>
      </c>
      <c r="G36" s="10">
        <v>6.9809999999999997E-2</v>
      </c>
      <c r="H36" s="16">
        <f t="shared" ref="H36:H46" si="1">F36*G36</f>
        <v>4633203.3882634016</v>
      </c>
      <c r="I36" s="10">
        <v>3.9609999999999999E-2</v>
      </c>
      <c r="J36" s="19">
        <f t="shared" ref="J36:J46" si="2">F36*I36</f>
        <v>2628866.7269605119</v>
      </c>
      <c r="K36" s="17">
        <f t="shared" ref="K36:K46" si="3">J36-H36</f>
        <v>-2004336.6613028897</v>
      </c>
      <c r="N36" s="11" t="s">
        <v>11</v>
      </c>
      <c r="O36" s="23">
        <v>0.10384</v>
      </c>
      <c r="P36" s="23">
        <v>9.6780000000000005E-2</v>
      </c>
      <c r="Q36" s="23">
        <v>9.851E-2</v>
      </c>
      <c r="R36" s="23">
        <v>6.9809999999999997E-2</v>
      </c>
      <c r="S36" s="23">
        <v>4.095E-2</v>
      </c>
      <c r="T36" s="23">
        <v>3.9609999999999999E-2</v>
      </c>
      <c r="U36" s="23">
        <v>2.231E-2</v>
      </c>
      <c r="V36" s="23">
        <v>1.1180000000000001E-2</v>
      </c>
      <c r="W36" s="23">
        <v>1.3300000000000001E-2</v>
      </c>
    </row>
    <row r="37" spans="1:23" x14ac:dyDescent="0.2">
      <c r="B37" s="13" t="s">
        <v>12</v>
      </c>
      <c r="C37" s="110">
        <v>78070771.838760689</v>
      </c>
      <c r="D37" s="110">
        <v>106824897</v>
      </c>
      <c r="E37" s="68">
        <v>98674551</v>
      </c>
      <c r="F37" s="56">
        <f t="shared" si="0"/>
        <v>69920425.838760689</v>
      </c>
      <c r="G37" s="10">
        <v>3.6040000000000003E-2</v>
      </c>
      <c r="H37" s="16">
        <f t="shared" si="1"/>
        <v>2519932.1472289353</v>
      </c>
      <c r="I37" s="138">
        <v>6.2899999999999998E-2</v>
      </c>
      <c r="J37" s="19">
        <f t="shared" si="2"/>
        <v>4397994.7852580473</v>
      </c>
      <c r="K37" s="17">
        <f t="shared" si="3"/>
        <v>1878062.638029112</v>
      </c>
      <c r="N37" s="11" t="s">
        <v>12</v>
      </c>
      <c r="O37" s="23">
        <v>9.0219999999999995E-2</v>
      </c>
      <c r="P37" s="23">
        <v>0.10299</v>
      </c>
      <c r="Q37" s="23">
        <v>0.1061</v>
      </c>
      <c r="R37" s="23">
        <v>3.6040000000000003E-2</v>
      </c>
      <c r="S37" s="23">
        <v>5.74E-2</v>
      </c>
      <c r="T37" s="23">
        <v>6.2899999999999998E-2</v>
      </c>
      <c r="U37" s="23">
        <v>1.103E-2</v>
      </c>
      <c r="V37" s="23">
        <v>-8.0000000000000002E-3</v>
      </c>
      <c r="W37" s="23">
        <v>-2.7E-4</v>
      </c>
    </row>
    <row r="38" spans="1:23" x14ac:dyDescent="0.2">
      <c r="B38" s="13" t="s">
        <v>13</v>
      </c>
      <c r="C38" s="110">
        <v>66512179.692694128</v>
      </c>
      <c r="D38" s="110">
        <v>98674551</v>
      </c>
      <c r="E38" s="68">
        <v>93143632</v>
      </c>
      <c r="F38" s="56">
        <f t="shared" si="0"/>
        <v>60981260.692694128</v>
      </c>
      <c r="G38" s="10">
        <v>6.7049999999999998E-2</v>
      </c>
      <c r="H38" s="16">
        <f t="shared" si="1"/>
        <v>4088793.5294451411</v>
      </c>
      <c r="I38" s="10">
        <v>9.5590000000000008E-2</v>
      </c>
      <c r="J38" s="19">
        <f t="shared" si="2"/>
        <v>5829198.7096146317</v>
      </c>
      <c r="K38" s="17">
        <f t="shared" si="3"/>
        <v>1740405.1801694906</v>
      </c>
      <c r="N38" s="11" t="s">
        <v>13</v>
      </c>
      <c r="O38" s="23">
        <v>0.12114999999999999</v>
      </c>
      <c r="P38" s="23">
        <v>0.11176999999999999</v>
      </c>
      <c r="Q38" s="23">
        <v>0.11132</v>
      </c>
      <c r="R38" s="23">
        <v>6.7049999999999998E-2</v>
      </c>
      <c r="S38" s="23">
        <v>9.2679999999999998E-2</v>
      </c>
      <c r="T38" s="23">
        <v>9.5590000000000008E-2</v>
      </c>
      <c r="U38" s="23">
        <v>-9.6500000000000006E-3</v>
      </c>
      <c r="V38" s="23">
        <v>5.4530000000000002E-2</v>
      </c>
      <c r="W38" s="23">
        <v>5.1979999999999998E-2</v>
      </c>
    </row>
    <row r="39" spans="1:23" x14ac:dyDescent="0.2">
      <c r="B39" s="13" t="s">
        <v>14</v>
      </c>
      <c r="C39" s="110">
        <v>72997108.940953404</v>
      </c>
      <c r="D39" s="110">
        <v>93143632</v>
      </c>
      <c r="E39" s="68">
        <v>83705347</v>
      </c>
      <c r="F39" s="56">
        <f t="shared" si="0"/>
        <v>63558823.940953404</v>
      </c>
      <c r="G39" s="10">
        <v>9.4159999999999994E-2</v>
      </c>
      <c r="H39" s="16">
        <f t="shared" si="1"/>
        <v>5984698.8622801723</v>
      </c>
      <c r="I39" s="10">
        <v>9.6680000000000002E-2</v>
      </c>
      <c r="J39" s="19">
        <f t="shared" si="2"/>
        <v>6144867.0986113753</v>
      </c>
      <c r="K39" s="17">
        <f t="shared" si="3"/>
        <v>160168.23633120302</v>
      </c>
      <c r="N39" s="11" t="s">
        <v>14</v>
      </c>
      <c r="O39" s="23">
        <v>0.10405</v>
      </c>
      <c r="P39" s="23">
        <v>0.11493</v>
      </c>
      <c r="Q39" s="23">
        <v>0.10749</v>
      </c>
      <c r="R39" s="23">
        <v>9.4159999999999994E-2</v>
      </c>
      <c r="S39" s="23">
        <v>9.7299999999999998E-2</v>
      </c>
      <c r="T39" s="23">
        <v>9.6680000000000002E-2</v>
      </c>
      <c r="U39" s="23">
        <v>5.3560000000000003E-2</v>
      </c>
      <c r="V39" s="23">
        <v>7.3520000000000002E-2</v>
      </c>
      <c r="W39" s="23">
        <v>7.1959999999999996E-2</v>
      </c>
    </row>
    <row r="40" spans="1:23" x14ac:dyDescent="0.2">
      <c r="B40" s="13" t="s">
        <v>15</v>
      </c>
      <c r="C40" s="110">
        <v>56237704.699693412</v>
      </c>
      <c r="D40" s="110">
        <v>83705347</v>
      </c>
      <c r="E40" s="68">
        <v>90642789</v>
      </c>
      <c r="F40" s="56">
        <f t="shared" si="0"/>
        <v>63175146.699693412</v>
      </c>
      <c r="G40" s="10">
        <v>9.2280000000000001E-2</v>
      </c>
      <c r="H40" s="16">
        <f t="shared" si="1"/>
        <v>5829802.5374477077</v>
      </c>
      <c r="I40" s="138">
        <v>9.5400000000000013E-2</v>
      </c>
      <c r="J40" s="19">
        <f t="shared" si="2"/>
        <v>6026908.9951507524</v>
      </c>
      <c r="K40" s="17">
        <f t="shared" si="3"/>
        <v>197106.45770304464</v>
      </c>
      <c r="N40" s="11" t="s">
        <v>15</v>
      </c>
      <c r="O40" s="23">
        <v>0.11650000000000001</v>
      </c>
      <c r="P40" s="23">
        <v>9.3600000000000003E-2</v>
      </c>
      <c r="Q40" s="23">
        <v>9.5449999999999993E-2</v>
      </c>
      <c r="R40" s="23">
        <v>9.2280000000000001E-2</v>
      </c>
      <c r="S40" s="23">
        <v>9.7680000000000003E-2</v>
      </c>
      <c r="T40" s="23">
        <v>9.5400000000000013E-2</v>
      </c>
      <c r="U40" s="23">
        <v>7.1900000000000006E-2</v>
      </c>
      <c r="V40" s="23">
        <v>6.6640000000000005E-2</v>
      </c>
      <c r="W40" s="23">
        <v>6.0249999999999998E-2</v>
      </c>
    </row>
    <row r="41" spans="1:23" x14ac:dyDescent="0.2">
      <c r="B41" s="13" t="s">
        <v>16</v>
      </c>
      <c r="C41" s="68">
        <v>64581744.092153817</v>
      </c>
      <c r="D41" s="68">
        <v>90642789</v>
      </c>
      <c r="E41" s="111">
        <v>93616516</v>
      </c>
      <c r="F41" s="56">
        <f t="shared" si="0"/>
        <v>67555471.092153817</v>
      </c>
      <c r="G41" s="20">
        <v>8.8880000000000001E-2</v>
      </c>
      <c r="H41" s="16">
        <f t="shared" si="1"/>
        <v>6004330.270670631</v>
      </c>
      <c r="I41" s="20">
        <v>7.8829999999999997E-2</v>
      </c>
      <c r="J41" s="19">
        <f t="shared" si="2"/>
        <v>5325397.7861944856</v>
      </c>
      <c r="K41" s="17">
        <f t="shared" si="3"/>
        <v>-678932.48447614536</v>
      </c>
      <c r="N41" s="11" t="s">
        <v>16</v>
      </c>
      <c r="O41" s="23">
        <v>7.6670000000000002E-2</v>
      </c>
      <c r="P41" s="23">
        <v>8.412E-2</v>
      </c>
      <c r="Q41" s="23">
        <v>8.3059999999999995E-2</v>
      </c>
      <c r="R41" s="23">
        <v>8.8880000000000001E-2</v>
      </c>
      <c r="S41" s="23">
        <v>8.4129999999999996E-2</v>
      </c>
      <c r="T41" s="23">
        <v>7.8829999999999997E-2</v>
      </c>
      <c r="U41" s="23">
        <v>5.9760000000000001E-2</v>
      </c>
      <c r="V41" s="23">
        <v>5.7529999999999998E-2</v>
      </c>
      <c r="W41" s="23">
        <v>6.2560000000000004E-2</v>
      </c>
    </row>
    <row r="42" spans="1:23" x14ac:dyDescent="0.2">
      <c r="B42" s="13" t="s">
        <v>17</v>
      </c>
      <c r="C42" s="68">
        <v>57802597.127091266</v>
      </c>
      <c r="D42" s="68">
        <v>93616516</v>
      </c>
      <c r="E42" s="111">
        <v>100353357</v>
      </c>
      <c r="F42" s="56">
        <f t="shared" si="0"/>
        <v>64539438.127091266</v>
      </c>
      <c r="G42" s="20">
        <v>8.8050000000000003E-2</v>
      </c>
      <c r="H42" s="16">
        <f t="shared" si="1"/>
        <v>5682697.5270903865</v>
      </c>
      <c r="I42" s="139">
        <v>8.0099999999999991E-2</v>
      </c>
      <c r="J42" s="19">
        <f t="shared" si="2"/>
        <v>5169608.99398001</v>
      </c>
      <c r="K42" s="17">
        <f t="shared" si="3"/>
        <v>-513088.53311037645</v>
      </c>
      <c r="N42" s="11" t="s">
        <v>17</v>
      </c>
      <c r="O42" s="23">
        <v>8.5690000000000002E-2</v>
      </c>
      <c r="P42" s="23">
        <v>7.0499999999999993E-2</v>
      </c>
      <c r="Q42" s="23">
        <v>7.1029999999999996E-2</v>
      </c>
      <c r="R42" s="23">
        <v>8.8050000000000003E-2</v>
      </c>
      <c r="S42" s="23">
        <v>7.3550000000000004E-2</v>
      </c>
      <c r="T42" s="23">
        <v>8.0099999999999991E-2</v>
      </c>
      <c r="U42" s="23">
        <v>6.1079999999999995E-2</v>
      </c>
      <c r="V42" s="23">
        <v>6.8970000000000004E-2</v>
      </c>
      <c r="W42" s="23">
        <v>6.7610000000000003E-2</v>
      </c>
    </row>
    <row r="43" spans="1:23" x14ac:dyDescent="0.2">
      <c r="B43" s="13" t="s">
        <v>18</v>
      </c>
      <c r="C43" s="68">
        <v>77325009.934569448</v>
      </c>
      <c r="D43" s="68">
        <v>100353357</v>
      </c>
      <c r="E43" s="111">
        <v>90109686</v>
      </c>
      <c r="F43" s="56">
        <f t="shared" si="0"/>
        <v>67081338.934569448</v>
      </c>
      <c r="G43" s="139">
        <v>8.270000000000001E-2</v>
      </c>
      <c r="H43" s="16">
        <f t="shared" si="1"/>
        <v>5547626.7298888937</v>
      </c>
      <c r="I43" s="20">
        <v>6.7030000000000006E-2</v>
      </c>
      <c r="J43" s="19">
        <f t="shared" si="2"/>
        <v>4496462.1487841904</v>
      </c>
      <c r="K43" s="17">
        <f t="shared" si="3"/>
        <v>-1051164.5811047032</v>
      </c>
      <c r="N43" s="11" t="s">
        <v>18</v>
      </c>
      <c r="O43" s="23">
        <v>7.0599999999999996E-2</v>
      </c>
      <c r="P43" s="23">
        <v>9.1480000000000006E-2</v>
      </c>
      <c r="Q43" s="23">
        <v>9.5310000000000006E-2</v>
      </c>
      <c r="R43" s="23">
        <v>8.270000000000001E-2</v>
      </c>
      <c r="S43" s="23">
        <v>7.1910000000000002E-2</v>
      </c>
      <c r="T43" s="23">
        <v>6.7030000000000006E-2</v>
      </c>
      <c r="U43" s="23">
        <v>8.0489999999999992E-2</v>
      </c>
      <c r="V43" s="23">
        <v>8.072E-2</v>
      </c>
      <c r="W43" s="23">
        <v>7.9629999999999992E-2</v>
      </c>
    </row>
    <row r="44" spans="1:23" x14ac:dyDescent="0.2">
      <c r="B44" s="13" t="s">
        <v>19</v>
      </c>
      <c r="C44" s="68">
        <v>60505199.641207904</v>
      </c>
      <c r="D44" s="68">
        <v>90109686</v>
      </c>
      <c r="E44" s="111">
        <v>90303972</v>
      </c>
      <c r="F44" s="56">
        <f t="shared" si="0"/>
        <v>60699485.641207904</v>
      </c>
      <c r="G44" s="20">
        <v>6.3710000000000003E-2</v>
      </c>
      <c r="H44" s="16">
        <f t="shared" si="1"/>
        <v>3867164.2302013556</v>
      </c>
      <c r="I44" s="20">
        <v>7.5439999999999993E-2</v>
      </c>
      <c r="J44" s="19">
        <f t="shared" si="2"/>
        <v>4579169.1967727235</v>
      </c>
      <c r="K44" s="17">
        <f t="shared" si="3"/>
        <v>712004.96657136781</v>
      </c>
      <c r="N44" s="11" t="s">
        <v>19</v>
      </c>
      <c r="O44" s="23">
        <v>9.7199999999999995E-2</v>
      </c>
      <c r="P44" s="23">
        <v>0.1178</v>
      </c>
      <c r="Q44" s="23">
        <v>0.11226</v>
      </c>
      <c r="R44" s="23">
        <v>6.3710000000000003E-2</v>
      </c>
      <c r="S44" s="23">
        <v>7.1929999999999994E-2</v>
      </c>
      <c r="T44" s="23">
        <v>7.5439999999999993E-2</v>
      </c>
      <c r="U44" s="23">
        <v>7.492E-2</v>
      </c>
      <c r="V44" s="23">
        <v>0.10135</v>
      </c>
      <c r="W44" s="23">
        <v>0.10014000000000001</v>
      </c>
    </row>
    <row r="45" spans="1:23" x14ac:dyDescent="0.2">
      <c r="B45" s="13" t="s">
        <v>20</v>
      </c>
      <c r="C45" s="68">
        <v>78287262.819414675</v>
      </c>
      <c r="D45" s="68">
        <v>90303972</v>
      </c>
      <c r="E45" s="111">
        <v>74355666</v>
      </c>
      <c r="F45" s="56">
        <f t="shared" si="0"/>
        <v>62338956.819414675</v>
      </c>
      <c r="G45" s="20">
        <v>7.6230000000000006E-2</v>
      </c>
      <c r="H45" s="16">
        <f t="shared" si="1"/>
        <v>4752098.6783439815</v>
      </c>
      <c r="I45" s="139">
        <v>0.11320000000000001</v>
      </c>
      <c r="J45" s="19">
        <f t="shared" si="2"/>
        <v>7056769.9119577417</v>
      </c>
      <c r="K45" s="17">
        <f t="shared" si="3"/>
        <v>2304671.2336137602</v>
      </c>
      <c r="N45" s="11" t="s">
        <v>20</v>
      </c>
      <c r="O45" s="23">
        <v>0.12271</v>
      </c>
      <c r="P45" s="23">
        <v>0.115</v>
      </c>
      <c r="Q45" s="23">
        <v>0.11108999999999999</v>
      </c>
      <c r="R45" s="23">
        <v>7.6230000000000006E-2</v>
      </c>
      <c r="S45" s="23">
        <v>0.12447999999999999</v>
      </c>
      <c r="T45" s="23">
        <v>0.11320000000000001</v>
      </c>
      <c r="U45" s="23">
        <v>9.9010000000000001E-2</v>
      </c>
      <c r="V45" s="23">
        <v>8.5040000000000004E-2</v>
      </c>
      <c r="W45" s="23">
        <v>8.231999999999999E-2</v>
      </c>
    </row>
    <row r="46" spans="1:23" x14ac:dyDescent="0.2">
      <c r="B46" s="13" t="s">
        <v>21</v>
      </c>
      <c r="C46" s="112">
        <v>57474070.768905774</v>
      </c>
      <c r="D46" s="112">
        <v>74355666</v>
      </c>
      <c r="E46" s="111">
        <v>78768675</v>
      </c>
      <c r="F46" s="56">
        <f t="shared" si="0"/>
        <v>61887079.768905774</v>
      </c>
      <c r="G46" s="20">
        <v>0.11462</v>
      </c>
      <c r="H46" s="16">
        <f t="shared" si="1"/>
        <v>7093497.08311198</v>
      </c>
      <c r="I46" s="20">
        <v>9.4710000000000003E-2</v>
      </c>
      <c r="J46" s="19">
        <f t="shared" si="2"/>
        <v>5861325.3249130659</v>
      </c>
      <c r="K46" s="17">
        <f t="shared" si="3"/>
        <v>-1232171.7581989141</v>
      </c>
      <c r="N46" s="31" t="s">
        <v>21</v>
      </c>
      <c r="O46" s="32">
        <v>0.10594000000000001</v>
      </c>
      <c r="P46" s="32">
        <v>7.8719999999999998E-2</v>
      </c>
      <c r="Q46" s="32">
        <v>8.7080000000000005E-2</v>
      </c>
      <c r="R46" s="32">
        <v>0.11462</v>
      </c>
      <c r="S46" s="32">
        <v>8.8090000000000002E-2</v>
      </c>
      <c r="T46" s="32">
        <v>9.4709999999999989E-2</v>
      </c>
      <c r="U46" s="32">
        <v>7.3180000000000009E-2</v>
      </c>
      <c r="V46" s="32">
        <v>5.7889999999999997E-2</v>
      </c>
      <c r="W46" s="32">
        <v>7.4439999999999992E-2</v>
      </c>
    </row>
    <row r="47" spans="1:23" ht="15.75" thickBot="1" x14ac:dyDescent="0.3">
      <c r="B47" s="82" t="s">
        <v>89</v>
      </c>
      <c r="C47" s="114">
        <f>SUM(C35:C46)</f>
        <v>798192904.95203483</v>
      </c>
      <c r="D47" s="114">
        <f>SUM(D35:D46)</f>
        <v>1122980742.6199999</v>
      </c>
      <c r="E47" s="114">
        <f>SUM(E35:E46)</f>
        <v>1103194509</v>
      </c>
      <c r="F47" s="114">
        <f>SUM(F35:F46)</f>
        <v>778406671.33203495</v>
      </c>
      <c r="G47" s="41"/>
      <c r="H47" s="42">
        <f>SUM(H35:H46)</f>
        <v>59904818.627900571</v>
      </c>
      <c r="I47" s="41"/>
      <c r="J47" s="42">
        <f>SUM(J35:J46)</f>
        <v>61079398.012568966</v>
      </c>
      <c r="K47" s="43">
        <f>SUM(K35:K46)</f>
        <v>1174579.3846683879</v>
      </c>
      <c r="N47" s="35"/>
      <c r="O47" s="36"/>
      <c r="P47" s="36"/>
      <c r="Q47" s="36"/>
      <c r="R47" s="36"/>
      <c r="S47" s="36"/>
      <c r="T47" s="36"/>
      <c r="U47" s="36"/>
      <c r="V47" s="36"/>
      <c r="W47" s="36"/>
    </row>
    <row r="48" spans="1:23" x14ac:dyDescent="0.2">
      <c r="A48" s="1" t="s">
        <v>39</v>
      </c>
      <c r="G48" s="4"/>
      <c r="H48" s="4"/>
      <c r="I48" s="4"/>
      <c r="J48" s="81" t="s">
        <v>143</v>
      </c>
      <c r="K48" s="28">
        <v>2205574.6799999997</v>
      </c>
      <c r="N48" s="33"/>
      <c r="O48" s="34"/>
      <c r="P48" s="34"/>
      <c r="Q48" s="34"/>
      <c r="R48" s="34"/>
      <c r="S48" s="34"/>
      <c r="T48" s="34"/>
      <c r="U48" s="34"/>
      <c r="V48" s="34"/>
      <c r="W48" s="34"/>
    </row>
    <row r="49" spans="1:24" ht="15" thickBot="1" x14ac:dyDescent="0.25">
      <c r="C49" s="142"/>
      <c r="G49" s="4"/>
      <c r="H49" s="4"/>
      <c r="I49" s="4"/>
      <c r="J49" s="81" t="s">
        <v>88</v>
      </c>
      <c r="K49" s="18">
        <f>K48-K47</f>
        <v>1030995.2953316118</v>
      </c>
      <c r="N49" s="33"/>
      <c r="O49" s="34"/>
      <c r="P49" s="34"/>
      <c r="Q49" s="34"/>
      <c r="R49" s="34"/>
      <c r="S49" s="34"/>
      <c r="T49" s="34"/>
      <c r="U49" s="34"/>
      <c r="V49" s="34"/>
      <c r="W49" s="34"/>
    </row>
    <row r="50" spans="1:24" ht="15" thickTop="1" x14ac:dyDescent="0.2">
      <c r="F50" s="148"/>
      <c r="I50" s="62"/>
      <c r="J50" s="63"/>
      <c r="K50" s="79"/>
      <c r="N50" s="33"/>
      <c r="O50" s="34"/>
      <c r="P50" s="34"/>
      <c r="Q50" s="34"/>
      <c r="R50" s="34"/>
      <c r="S50" s="34"/>
      <c r="T50" s="34"/>
      <c r="U50" s="34"/>
      <c r="V50" s="34"/>
      <c r="W50" s="34"/>
    </row>
    <row r="51" spans="1:24" x14ac:dyDescent="0.2">
      <c r="F51" s="148"/>
      <c r="I51" s="62"/>
      <c r="J51" s="63"/>
      <c r="K51" s="80"/>
      <c r="N51" s="33"/>
      <c r="O51" s="34"/>
      <c r="P51" s="34"/>
      <c r="Q51" s="34"/>
      <c r="R51" s="34"/>
      <c r="S51" s="34"/>
      <c r="T51" s="34"/>
      <c r="U51" s="34"/>
      <c r="V51" s="34"/>
      <c r="W51" s="34"/>
    </row>
    <row r="52" spans="1:24" x14ac:dyDescent="0.2">
      <c r="N52" s="33"/>
      <c r="O52" s="34"/>
      <c r="P52" s="34"/>
      <c r="Q52" s="34"/>
      <c r="R52" s="34"/>
      <c r="S52" s="34"/>
      <c r="T52" s="34"/>
      <c r="U52" s="34"/>
      <c r="V52" s="34"/>
      <c r="W52" s="34"/>
    </row>
    <row r="53" spans="1:24" x14ac:dyDescent="0.2">
      <c r="N53" s="33"/>
      <c r="O53" s="34"/>
      <c r="P53" s="34"/>
      <c r="Q53" s="34"/>
      <c r="R53" s="34"/>
      <c r="S53" s="34"/>
      <c r="T53" s="34"/>
      <c r="U53" s="34"/>
      <c r="V53" s="34"/>
      <c r="W53" s="34"/>
    </row>
    <row r="54" spans="1:24" ht="15" x14ac:dyDescent="0.25">
      <c r="A54" s="1" t="s">
        <v>40</v>
      </c>
      <c r="B54" s="51" t="s">
        <v>54</v>
      </c>
      <c r="C54" s="2"/>
      <c r="N54" s="33"/>
      <c r="O54" s="34"/>
      <c r="P54" s="34"/>
      <c r="Q54" s="34"/>
      <c r="R54" s="34"/>
      <c r="S54" s="34"/>
      <c r="T54" s="34"/>
      <c r="U54" s="34"/>
      <c r="V54" s="34"/>
      <c r="W54" s="34"/>
    </row>
    <row r="55" spans="1:24" ht="15" x14ac:dyDescent="0.25">
      <c r="B55" s="3"/>
      <c r="C55" s="2"/>
      <c r="N55" s="33"/>
      <c r="O55" s="33"/>
      <c r="P55" s="33"/>
      <c r="Q55" s="33"/>
      <c r="R55" s="33"/>
      <c r="S55" s="33"/>
      <c r="T55" s="33"/>
      <c r="U55" s="33"/>
      <c r="V55" s="33"/>
      <c r="W55" s="33"/>
    </row>
    <row r="56" spans="1:24" ht="45" x14ac:dyDescent="0.25">
      <c r="A56" s="11"/>
      <c r="B56" s="131" t="s">
        <v>51</v>
      </c>
      <c r="C56" s="53" t="s">
        <v>74</v>
      </c>
      <c r="D56" s="53" t="s">
        <v>136</v>
      </c>
      <c r="E56" s="171" t="s">
        <v>50</v>
      </c>
      <c r="F56" s="171"/>
      <c r="G56" s="171"/>
      <c r="H56" s="171"/>
      <c r="I56" s="171"/>
      <c r="O56" s="33"/>
      <c r="P56" s="33"/>
      <c r="Q56" s="33"/>
      <c r="R56" s="33"/>
      <c r="S56" s="33"/>
      <c r="T56" s="33"/>
      <c r="U56" s="33"/>
      <c r="V56" s="33"/>
      <c r="W56" s="33"/>
      <c r="X56" s="33"/>
    </row>
    <row r="57" spans="1:24" ht="28.5" x14ac:dyDescent="0.2">
      <c r="A57" s="83" t="s">
        <v>58</v>
      </c>
      <c r="B57" s="54" t="s">
        <v>69</v>
      </c>
      <c r="C57" s="161" t="s">
        <v>160</v>
      </c>
      <c r="D57" s="140">
        <v>-211590.11102868101</v>
      </c>
      <c r="E57" s="173"/>
      <c r="F57" s="173"/>
      <c r="G57" s="173"/>
      <c r="H57" s="173"/>
      <c r="I57" s="173"/>
      <c r="O57" s="33"/>
      <c r="P57" s="33"/>
      <c r="Q57" s="33"/>
      <c r="R57" s="33"/>
      <c r="S57" s="33"/>
      <c r="T57" s="33"/>
      <c r="U57" s="33"/>
      <c r="V57" s="33"/>
      <c r="W57" s="33"/>
      <c r="X57" s="33"/>
    </row>
    <row r="58" spans="1:24" ht="28.5" x14ac:dyDescent="0.2">
      <c r="A58" s="83" t="s">
        <v>59</v>
      </c>
      <c r="B58" s="54" t="s">
        <v>90</v>
      </c>
      <c r="C58" s="161" t="s">
        <v>160</v>
      </c>
      <c r="D58" s="140">
        <v>-1843289.99</v>
      </c>
      <c r="E58" s="179"/>
      <c r="F58" s="180"/>
      <c r="G58" s="180"/>
      <c r="H58" s="180"/>
      <c r="I58" s="181"/>
      <c r="J58" s="92"/>
      <c r="K58" s="92"/>
      <c r="L58" s="92"/>
      <c r="M58" s="92"/>
      <c r="N58" s="92"/>
      <c r="O58" s="92"/>
      <c r="P58" s="92"/>
      <c r="Q58" s="92"/>
    </row>
    <row r="59" spans="1:24" ht="28.5" x14ac:dyDescent="0.2">
      <c r="A59" s="83" t="s">
        <v>72</v>
      </c>
      <c r="B59" s="54" t="s">
        <v>71</v>
      </c>
      <c r="C59" s="10"/>
      <c r="D59" s="115"/>
      <c r="E59" s="173"/>
      <c r="F59" s="173"/>
      <c r="G59" s="173"/>
      <c r="H59" s="173"/>
      <c r="I59" s="173"/>
      <c r="J59" s="92"/>
      <c r="K59" s="92"/>
      <c r="L59" s="92"/>
      <c r="M59" s="92"/>
      <c r="N59" s="92"/>
      <c r="O59" s="92"/>
      <c r="P59" s="92"/>
      <c r="Q59" s="92"/>
    </row>
    <row r="60" spans="1:24" ht="28.5" x14ac:dyDescent="0.2">
      <c r="A60" s="83" t="s">
        <v>73</v>
      </c>
      <c r="B60" s="54" t="s">
        <v>70</v>
      </c>
      <c r="C60" s="64"/>
      <c r="D60" s="115"/>
      <c r="E60" s="179"/>
      <c r="F60" s="180"/>
      <c r="G60" s="180"/>
      <c r="H60" s="180"/>
      <c r="I60" s="181"/>
      <c r="J60" s="92"/>
      <c r="K60" s="92"/>
      <c r="L60" s="92"/>
      <c r="M60" s="92"/>
      <c r="N60" s="92"/>
      <c r="O60" s="92"/>
      <c r="P60" s="92"/>
      <c r="Q60" s="92"/>
    </row>
    <row r="61" spans="1:24" ht="28.5" x14ac:dyDescent="0.2">
      <c r="A61" s="83" t="s">
        <v>77</v>
      </c>
      <c r="B61" s="54" t="s">
        <v>79</v>
      </c>
      <c r="C61" s="145" t="s">
        <v>162</v>
      </c>
      <c r="D61" s="140"/>
      <c r="E61" s="174" t="s">
        <v>163</v>
      </c>
      <c r="F61" s="175"/>
      <c r="G61" s="175"/>
      <c r="H61" s="175"/>
      <c r="I61" s="176"/>
      <c r="J61" s="92"/>
      <c r="K61" s="92"/>
      <c r="L61" s="92"/>
      <c r="M61" s="92"/>
      <c r="N61" s="92"/>
      <c r="O61" s="92"/>
      <c r="P61" s="92"/>
      <c r="Q61" s="92"/>
    </row>
    <row r="62" spans="1:24" ht="28.5" x14ac:dyDescent="0.2">
      <c r="A62" s="83" t="s">
        <v>78</v>
      </c>
      <c r="B62" s="54" t="s">
        <v>80</v>
      </c>
      <c r="C62" s="145" t="s">
        <v>162</v>
      </c>
      <c r="D62" s="140"/>
      <c r="E62" s="174" t="s">
        <v>163</v>
      </c>
      <c r="F62" s="175"/>
      <c r="G62" s="175"/>
      <c r="H62" s="175"/>
      <c r="I62" s="176"/>
      <c r="J62" s="92"/>
      <c r="K62" s="92"/>
      <c r="L62" s="92"/>
      <c r="M62" s="92"/>
      <c r="N62" s="92"/>
      <c r="O62" s="92"/>
      <c r="P62" s="92"/>
      <c r="Q62" s="92"/>
    </row>
    <row r="63" spans="1:24" x14ac:dyDescent="0.2">
      <c r="A63" s="83">
        <v>4</v>
      </c>
      <c r="B63" s="54" t="s">
        <v>76</v>
      </c>
      <c r="C63" s="10"/>
      <c r="D63" s="115"/>
      <c r="E63" s="173"/>
      <c r="F63" s="173"/>
      <c r="G63" s="173"/>
      <c r="H63" s="173"/>
      <c r="I63" s="173"/>
      <c r="J63" s="92"/>
      <c r="K63" s="92"/>
      <c r="L63" s="92"/>
      <c r="M63" s="92"/>
      <c r="N63" s="92"/>
      <c r="O63" s="92"/>
      <c r="P63" s="92"/>
      <c r="Q63" s="92"/>
    </row>
    <row r="64" spans="1:24" ht="42.75" x14ac:dyDescent="0.2">
      <c r="A64" s="83">
        <v>5</v>
      </c>
      <c r="B64" s="54" t="s">
        <v>92</v>
      </c>
      <c r="C64" s="161" t="s">
        <v>160</v>
      </c>
      <c r="D64" s="140">
        <v>3443918.3199999984</v>
      </c>
      <c r="E64" s="173"/>
      <c r="F64" s="173"/>
      <c r="G64" s="173"/>
      <c r="H64" s="173"/>
      <c r="I64" s="173"/>
      <c r="J64" s="92"/>
      <c r="K64" s="92"/>
      <c r="L64" s="92"/>
      <c r="M64" s="92"/>
      <c r="N64" s="92"/>
      <c r="O64" s="92"/>
      <c r="P64" s="92"/>
      <c r="Q64" s="92"/>
    </row>
    <row r="65" spans="1:19" x14ac:dyDescent="0.2">
      <c r="A65" s="59">
        <v>6</v>
      </c>
      <c r="B65" s="151" t="s">
        <v>167</v>
      </c>
      <c r="C65" s="152" t="s">
        <v>160</v>
      </c>
      <c r="D65" s="115">
        <v>-467514.72</v>
      </c>
      <c r="E65" s="173"/>
      <c r="F65" s="173"/>
      <c r="G65" s="173"/>
      <c r="H65" s="173"/>
      <c r="I65" s="173"/>
    </row>
    <row r="66" spans="1:19" x14ac:dyDescent="0.2">
      <c r="A66" s="59">
        <v>7</v>
      </c>
      <c r="B66" s="50"/>
      <c r="C66" s="10"/>
      <c r="D66" s="115"/>
      <c r="E66" s="173"/>
      <c r="F66" s="173"/>
      <c r="G66" s="173"/>
      <c r="H66" s="173"/>
      <c r="I66" s="173"/>
    </row>
    <row r="67" spans="1:19" x14ac:dyDescent="0.2">
      <c r="A67" s="59">
        <v>8</v>
      </c>
      <c r="B67" s="50"/>
      <c r="C67" s="10"/>
      <c r="D67" s="115"/>
      <c r="E67" s="173"/>
      <c r="F67" s="173"/>
      <c r="G67" s="173"/>
      <c r="H67" s="173"/>
      <c r="I67" s="173"/>
    </row>
    <row r="68" spans="1:19" x14ac:dyDescent="0.2">
      <c r="A68" s="59">
        <v>9</v>
      </c>
      <c r="B68" s="50"/>
      <c r="C68" s="10"/>
      <c r="D68" s="115"/>
      <c r="E68" s="179"/>
      <c r="F68" s="180"/>
      <c r="G68" s="180"/>
      <c r="H68" s="180"/>
      <c r="I68" s="181"/>
    </row>
    <row r="69" spans="1:19" x14ac:dyDescent="0.2">
      <c r="A69" s="59">
        <v>10</v>
      </c>
      <c r="B69" s="50"/>
      <c r="C69" s="10"/>
      <c r="D69" s="115"/>
      <c r="E69" s="173"/>
      <c r="F69" s="173"/>
      <c r="G69" s="173"/>
      <c r="H69" s="173"/>
      <c r="I69" s="173"/>
    </row>
    <row r="70" spans="1:19" ht="15" x14ac:dyDescent="0.25">
      <c r="B70" s="2" t="s">
        <v>25</v>
      </c>
      <c r="C70" s="2"/>
      <c r="D70" s="116">
        <f>SUM(D57:D69)</f>
        <v>921523.49897131743</v>
      </c>
      <c r="E70" s="29"/>
      <c r="F70" s="29"/>
      <c r="G70" s="29"/>
      <c r="H70" s="29"/>
    </row>
    <row r="71" spans="1:19" ht="15" x14ac:dyDescent="0.25">
      <c r="B71" s="84" t="s">
        <v>75</v>
      </c>
      <c r="C71" s="84"/>
      <c r="D71" s="116">
        <f>K49</f>
        <v>1030995.2953316118</v>
      </c>
      <c r="E71" s="29"/>
      <c r="F71" s="29"/>
      <c r="G71" s="29"/>
      <c r="H71" s="29"/>
    </row>
    <row r="72" spans="1:19" ht="15" x14ac:dyDescent="0.25">
      <c r="B72" s="84" t="s">
        <v>24</v>
      </c>
      <c r="C72" s="84"/>
      <c r="D72" s="117">
        <f>D71-D70</f>
        <v>109471.79636029433</v>
      </c>
    </row>
    <row r="73" spans="1:19" ht="30.75" thickBot="1" x14ac:dyDescent="0.3">
      <c r="B73" s="85" t="s">
        <v>81</v>
      </c>
      <c r="C73" s="85"/>
      <c r="D73" s="146">
        <f>IF(ISERROR(D72/J47),0,D72/J47)</f>
        <v>1.7922867598951636E-3</v>
      </c>
      <c r="E73" s="147" t="str">
        <f>IF(AND(D73&lt;0.01,D73&gt;-0.01),"","Unresolved differences of greater than + or - 1% should be explained")</f>
        <v/>
      </c>
      <c r="G73" s="92"/>
      <c r="H73" s="39"/>
      <c r="I73" s="39"/>
      <c r="J73" s="39"/>
      <c r="K73" s="39"/>
      <c r="L73" s="39"/>
    </row>
    <row r="74" spans="1:19" ht="15.75" thickTop="1" x14ac:dyDescent="0.25">
      <c r="B74" s="2"/>
      <c r="C74" s="61"/>
      <c r="D74" s="67"/>
      <c r="G74" s="92"/>
    </row>
    <row r="75" spans="1:19" ht="15" x14ac:dyDescent="0.25">
      <c r="B75" s="2"/>
      <c r="C75" s="61"/>
      <c r="D75" s="38"/>
    </row>
    <row r="76" spans="1:19" ht="15" x14ac:dyDescent="0.25">
      <c r="A76" s="1" t="s">
        <v>83</v>
      </c>
      <c r="B76" s="86" t="s">
        <v>47</v>
      </c>
      <c r="C76" s="66"/>
      <c r="D76" s="67"/>
    </row>
    <row r="77" spans="1:19" ht="15" x14ac:dyDescent="0.25">
      <c r="B77" s="65"/>
      <c r="C77" s="66"/>
      <c r="D77" s="67"/>
    </row>
    <row r="78" spans="1:19" ht="75" x14ac:dyDescent="0.25">
      <c r="B78" s="132" t="s">
        <v>26</v>
      </c>
      <c r="C78" s="53" t="s">
        <v>149</v>
      </c>
      <c r="D78" s="87" t="s">
        <v>150</v>
      </c>
      <c r="E78" s="53" t="s">
        <v>151</v>
      </c>
      <c r="F78" s="53" t="s">
        <v>153</v>
      </c>
      <c r="G78" s="53" t="s">
        <v>24</v>
      </c>
      <c r="H78" s="89" t="s">
        <v>152</v>
      </c>
      <c r="I78" s="53" t="s">
        <v>81</v>
      </c>
      <c r="J78" s="92"/>
      <c r="K78" s="92"/>
      <c r="L78" s="39"/>
      <c r="M78" s="39"/>
      <c r="N78" s="39"/>
      <c r="O78" s="39"/>
      <c r="P78" s="39"/>
      <c r="Q78" s="39"/>
      <c r="R78" s="39"/>
      <c r="S78" s="39"/>
    </row>
    <row r="79" spans="1:19" x14ac:dyDescent="0.2">
      <c r="B79" s="121"/>
      <c r="C79" s="123"/>
      <c r="D79" s="123"/>
      <c r="E79" s="124"/>
      <c r="F79" s="124"/>
      <c r="G79" s="125">
        <f>E79-F79</f>
        <v>0</v>
      </c>
      <c r="H79" s="124"/>
      <c r="I79" s="120">
        <f>IF(ISERROR(G79/H79),0,G79/H79)</f>
        <v>0</v>
      </c>
      <c r="J79" s="92"/>
      <c r="K79" s="92"/>
      <c r="L79" s="39"/>
      <c r="M79" s="39"/>
      <c r="N79" s="39"/>
      <c r="O79" s="39"/>
      <c r="P79" s="39"/>
      <c r="Q79" s="39"/>
      <c r="R79" s="39"/>
      <c r="S79" s="39"/>
    </row>
    <row r="80" spans="1:19" x14ac:dyDescent="0.2">
      <c r="B80" s="121"/>
      <c r="C80" s="123"/>
      <c r="D80" s="123"/>
      <c r="E80" s="124"/>
      <c r="F80" s="124"/>
      <c r="G80" s="125">
        <f t="shared" ref="G80:G82" si="4">E80-F80</f>
        <v>0</v>
      </c>
      <c r="H80" s="124"/>
      <c r="I80" s="120">
        <f>IF(ISERROR(G80/H80),0,G80/H80)</f>
        <v>0</v>
      </c>
      <c r="J80" s="92"/>
      <c r="K80" s="92"/>
      <c r="L80" s="39"/>
      <c r="M80" s="39"/>
      <c r="N80" s="39"/>
      <c r="O80" s="39"/>
      <c r="P80" s="39"/>
      <c r="Q80" s="39"/>
      <c r="R80" s="39"/>
      <c r="S80" s="39"/>
    </row>
    <row r="81" spans="2:19" x14ac:dyDescent="0.2">
      <c r="B81" s="121"/>
      <c r="C81" s="123"/>
      <c r="D81" s="123"/>
      <c r="E81" s="124"/>
      <c r="F81" s="124"/>
      <c r="G81" s="125">
        <f t="shared" si="4"/>
        <v>0</v>
      </c>
      <c r="H81" s="124"/>
      <c r="I81" s="120">
        <f>IF(ISERROR(G81/H81),0,G81/H81)</f>
        <v>0</v>
      </c>
      <c r="J81" s="92"/>
      <c r="K81" s="92"/>
      <c r="L81" s="39"/>
      <c r="M81" s="39"/>
      <c r="N81" s="39"/>
      <c r="O81" s="39"/>
      <c r="P81" s="39"/>
      <c r="Q81" s="39"/>
      <c r="R81" s="39"/>
      <c r="S81" s="39"/>
    </row>
    <row r="82" spans="2:19" ht="15" thickBot="1" x14ac:dyDescent="0.25">
      <c r="B82" s="121"/>
      <c r="C82" s="126"/>
      <c r="D82" s="126"/>
      <c r="E82" s="126"/>
      <c r="F82" s="126"/>
      <c r="G82" s="127">
        <f t="shared" si="4"/>
        <v>0</v>
      </c>
      <c r="H82" s="126"/>
      <c r="I82" s="122">
        <f>IF(ISERROR(G82/H82),0,G82/H82)</f>
        <v>0</v>
      </c>
      <c r="J82" s="92"/>
      <c r="K82" s="92"/>
      <c r="L82" s="39"/>
      <c r="M82" s="39"/>
      <c r="N82" s="39"/>
      <c r="O82" s="39"/>
      <c r="P82" s="39"/>
      <c r="Q82" s="39"/>
      <c r="R82" s="39"/>
      <c r="S82" s="39"/>
    </row>
    <row r="83" spans="2:19" ht="15.75" thickBot="1" x14ac:dyDescent="0.3">
      <c r="B83" s="88" t="s">
        <v>82</v>
      </c>
      <c r="C83" s="90">
        <f t="shared" ref="C83:H83" si="5">SUM(C79:C82)</f>
        <v>0</v>
      </c>
      <c r="D83" s="90">
        <f t="shared" si="5"/>
        <v>0</v>
      </c>
      <c r="E83" s="90">
        <f t="shared" si="5"/>
        <v>0</v>
      </c>
      <c r="F83" s="90">
        <f t="shared" si="5"/>
        <v>0</v>
      </c>
      <c r="G83" s="90">
        <f t="shared" si="5"/>
        <v>0</v>
      </c>
      <c r="H83" s="90">
        <f t="shared" si="5"/>
        <v>0</v>
      </c>
      <c r="I83" s="91" t="s">
        <v>91</v>
      </c>
      <c r="J83" s="92"/>
      <c r="K83" s="92"/>
      <c r="L83" s="39"/>
      <c r="M83" s="39"/>
      <c r="N83" s="39"/>
      <c r="O83" s="39"/>
      <c r="P83" s="39"/>
      <c r="Q83" s="39"/>
      <c r="R83" s="39"/>
      <c r="S83" s="39"/>
    </row>
    <row r="84" spans="2:19" x14ac:dyDescent="0.2">
      <c r="B84" s="4"/>
      <c r="C84" s="4"/>
      <c r="D84" s="4"/>
      <c r="E84" s="4"/>
      <c r="F84" s="4"/>
      <c r="G84" s="4"/>
      <c r="J84" s="92"/>
      <c r="K84" s="92"/>
      <c r="L84" s="39"/>
      <c r="M84" s="39"/>
      <c r="N84" s="39"/>
      <c r="O84" s="39"/>
      <c r="P84" s="39"/>
      <c r="Q84" s="39"/>
      <c r="R84" s="39"/>
      <c r="S84" s="39"/>
    </row>
    <row r="85" spans="2:19" x14ac:dyDescent="0.2">
      <c r="J85" s="92"/>
      <c r="K85" s="92"/>
      <c r="L85" s="39"/>
      <c r="M85" s="39"/>
      <c r="N85" s="39"/>
      <c r="O85" s="39"/>
      <c r="P85" s="39"/>
      <c r="Q85" s="39"/>
      <c r="R85" s="39"/>
      <c r="S85" s="39"/>
    </row>
    <row r="86" spans="2:19" ht="15" x14ac:dyDescent="0.25">
      <c r="B86" s="3" t="s">
        <v>38</v>
      </c>
      <c r="J86" s="92"/>
      <c r="K86" s="92"/>
    </row>
    <row r="87" spans="2:19" x14ac:dyDescent="0.2">
      <c r="B87" s="58"/>
      <c r="C87" s="58"/>
      <c r="D87" s="58"/>
      <c r="E87" s="58"/>
      <c r="F87" s="58"/>
      <c r="G87" s="58"/>
      <c r="H87" s="58"/>
      <c r="J87" s="92"/>
      <c r="K87" s="92"/>
    </row>
    <row r="88" spans="2:19" x14ac:dyDescent="0.2">
      <c r="B88" s="58"/>
      <c r="C88" s="58"/>
      <c r="D88" s="58"/>
      <c r="E88" s="58"/>
      <c r="F88" s="58"/>
      <c r="G88" s="58"/>
      <c r="H88" s="58"/>
      <c r="J88" s="92"/>
      <c r="K88" s="92"/>
    </row>
    <row r="89" spans="2:19" x14ac:dyDescent="0.2">
      <c r="B89" s="58"/>
      <c r="C89" s="58"/>
      <c r="D89" s="58"/>
      <c r="E89" s="58"/>
      <c r="F89" s="58"/>
      <c r="G89" s="58"/>
      <c r="H89" s="58"/>
    </row>
    <row r="90" spans="2:19" x14ac:dyDescent="0.2">
      <c r="B90" s="58"/>
      <c r="C90" s="58"/>
      <c r="D90" s="58"/>
      <c r="E90" s="58"/>
      <c r="F90" s="58"/>
      <c r="G90" s="58"/>
      <c r="H90" s="58"/>
    </row>
    <row r="91" spans="2:19" x14ac:dyDescent="0.2">
      <c r="B91" s="58"/>
      <c r="C91" s="58"/>
      <c r="D91" s="58"/>
      <c r="E91" s="58"/>
      <c r="F91" s="58"/>
      <c r="G91" s="58"/>
      <c r="H91" s="58"/>
    </row>
    <row r="92" spans="2:19" x14ac:dyDescent="0.2">
      <c r="B92" s="58"/>
      <c r="C92" s="58"/>
      <c r="D92" s="58"/>
      <c r="E92" s="58"/>
      <c r="F92" s="58"/>
      <c r="G92" s="58"/>
      <c r="H92" s="58"/>
    </row>
    <row r="93" spans="2:19" x14ac:dyDescent="0.2">
      <c r="B93" s="58"/>
      <c r="C93" s="58"/>
      <c r="D93" s="58"/>
      <c r="E93" s="58"/>
      <c r="F93" s="58"/>
      <c r="G93" s="58"/>
      <c r="H93" s="58"/>
    </row>
    <row r="94" spans="2:19" x14ac:dyDescent="0.2">
      <c r="B94" s="58"/>
      <c r="C94" s="58"/>
      <c r="D94" s="58"/>
      <c r="E94" s="58"/>
      <c r="F94" s="58"/>
      <c r="G94" s="58"/>
      <c r="H94" s="58"/>
    </row>
  </sheetData>
  <mergeCells count="20">
    <mergeCell ref="R33:T33"/>
    <mergeCell ref="U33:W33"/>
    <mergeCell ref="E61:I61"/>
    <mergeCell ref="B10:C10"/>
    <mergeCell ref="G10:H10"/>
    <mergeCell ref="B16:H16"/>
    <mergeCell ref="O33:Q33"/>
    <mergeCell ref="E56:I56"/>
    <mergeCell ref="E57:I57"/>
    <mergeCell ref="E58:I58"/>
    <mergeCell ref="E59:I59"/>
    <mergeCell ref="E60:I60"/>
    <mergeCell ref="E68:I68"/>
    <mergeCell ref="E69:I69"/>
    <mergeCell ref="E62:I62"/>
    <mergeCell ref="E63:I63"/>
    <mergeCell ref="E64:I64"/>
    <mergeCell ref="E65:I65"/>
    <mergeCell ref="E66:I66"/>
    <mergeCell ref="E67:I67"/>
  </mergeCells>
  <dataValidations disablePrompts="1" count="1">
    <dataValidation type="list" sqref="C20">
      <formula1>"1st Estimate, 2nd Estimate, Actual, Other"</formula1>
    </dataValidation>
  </dataValidations>
  <pageMargins left="0.2" right="0.08" top="0.74803149606299213" bottom="0.74803149606299213" header="0.31496062992125984" footer="0.31496062992125984"/>
  <pageSetup scale="57" fitToHeight="2" orientation="landscape" r:id="rId1"/>
  <rowBreaks count="1" manualBreakCount="1">
    <brk id="53" max="1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4"/>
  <sheetViews>
    <sheetView topLeftCell="B1" zoomScaleNormal="100" zoomScaleSheetLayoutView="100" workbookViewId="0">
      <selection activeCell="E60" sqref="E60:I60"/>
    </sheetView>
  </sheetViews>
  <sheetFormatPr defaultColWidth="9.140625" defaultRowHeight="14.25" x14ac:dyDescent="0.2"/>
  <cols>
    <col min="1" max="1" width="8.5703125" style="1" customWidth="1"/>
    <col min="2" max="2" width="53.85546875" style="1" customWidth="1"/>
    <col min="3" max="3" width="28.140625" style="1" customWidth="1"/>
    <col min="4" max="4" width="23.140625" style="1" customWidth="1"/>
    <col min="5" max="5" width="19.140625" style="1" customWidth="1"/>
    <col min="6" max="6" width="24.42578125" style="1" customWidth="1"/>
    <col min="7" max="7" width="15.85546875" style="1" customWidth="1"/>
    <col min="8" max="8" width="18.140625" style="1" customWidth="1"/>
    <col min="9" max="9" width="17.7109375" style="1" customWidth="1"/>
    <col min="10" max="10" width="17.28515625" style="1" customWidth="1"/>
    <col min="11" max="11" width="18.140625" style="1" customWidth="1"/>
    <col min="12" max="12" width="10.7109375" style="1" customWidth="1"/>
    <col min="13" max="13" width="10.28515625" style="1" customWidth="1"/>
    <col min="14" max="14" width="11.85546875" style="1" customWidth="1"/>
    <col min="15" max="15" width="10.7109375" style="1" customWidth="1"/>
    <col min="16" max="16" width="10.28515625" style="1" customWidth="1"/>
    <col min="17" max="17" width="10.7109375" style="1" customWidth="1"/>
    <col min="18" max="18" width="10.5703125" style="1" customWidth="1"/>
    <col min="19" max="19" width="11" style="1" customWidth="1"/>
    <col min="20" max="20" width="13" style="1" customWidth="1"/>
    <col min="21" max="21" width="10.85546875" style="1" customWidth="1"/>
    <col min="22" max="22" width="11.28515625" style="1" customWidth="1"/>
    <col min="23" max="16384" width="9.140625" style="1"/>
  </cols>
  <sheetData>
    <row r="1" spans="1:24" ht="15" x14ac:dyDescent="0.25">
      <c r="A1" s="51" t="s">
        <v>55</v>
      </c>
      <c r="B1" s="4"/>
      <c r="C1" s="51"/>
    </row>
    <row r="2" spans="1:24" x14ac:dyDescent="0.2">
      <c r="A2" s="4"/>
      <c r="B2" s="4"/>
      <c r="C2" s="4"/>
    </row>
    <row r="3" spans="1:24" ht="15" x14ac:dyDescent="0.2">
      <c r="A3" s="4"/>
      <c r="B3" s="4" t="s">
        <v>33</v>
      </c>
      <c r="C3" s="26"/>
      <c r="D3" s="4"/>
      <c r="E3" s="4"/>
      <c r="F3" s="4"/>
      <c r="X3" s="1">
        <v>2014</v>
      </c>
    </row>
    <row r="4" spans="1:24" ht="15" x14ac:dyDescent="0.2">
      <c r="A4" s="4"/>
      <c r="B4" s="4" t="s">
        <v>67</v>
      </c>
      <c r="C4" s="60"/>
      <c r="D4" s="4"/>
      <c r="E4" s="4"/>
      <c r="F4" s="4"/>
    </row>
    <row r="5" spans="1:24" ht="15" x14ac:dyDescent="0.2">
      <c r="A5" s="4"/>
      <c r="B5" s="15"/>
      <c r="C5" s="15"/>
      <c r="D5" s="4"/>
      <c r="E5" s="4"/>
      <c r="F5" s="4"/>
      <c r="X5" s="1">
        <v>2015</v>
      </c>
    </row>
    <row r="6" spans="1:24" ht="15" x14ac:dyDescent="0.2">
      <c r="A6" s="4" t="s">
        <v>34</v>
      </c>
      <c r="B6" s="15" t="s">
        <v>157</v>
      </c>
      <c r="C6" s="27"/>
      <c r="D6" s="4"/>
      <c r="E6" s="4"/>
      <c r="F6" s="4"/>
      <c r="X6" s="1">
        <v>2016</v>
      </c>
    </row>
    <row r="7" spans="1:24" ht="15" x14ac:dyDescent="0.2">
      <c r="A7" s="4"/>
      <c r="B7" s="15"/>
      <c r="C7" s="15"/>
      <c r="D7" s="4"/>
      <c r="E7" s="4"/>
      <c r="F7" s="4"/>
    </row>
    <row r="8" spans="1:24" ht="15" x14ac:dyDescent="0.2">
      <c r="A8" s="4"/>
      <c r="B8" s="15"/>
      <c r="C8" s="15"/>
      <c r="D8" s="4"/>
      <c r="E8" s="4"/>
      <c r="F8" s="4"/>
    </row>
    <row r="9" spans="1:24" ht="15" x14ac:dyDescent="0.2">
      <c r="A9" s="4" t="s">
        <v>35</v>
      </c>
      <c r="B9" s="25" t="s">
        <v>93</v>
      </c>
      <c r="C9" s="24"/>
      <c r="D9" s="24"/>
      <c r="E9" s="24"/>
      <c r="F9" s="24"/>
      <c r="I9" s="92"/>
      <c r="J9" s="92"/>
      <c r="K9" s="92"/>
      <c r="L9" s="92"/>
      <c r="M9" s="92"/>
      <c r="N9" s="92"/>
      <c r="O9" s="92"/>
      <c r="P9" s="92"/>
      <c r="Q9" s="92"/>
      <c r="R9" s="92"/>
      <c r="S9" s="92"/>
    </row>
    <row r="10" spans="1:24" ht="15" x14ac:dyDescent="0.2">
      <c r="A10" s="4"/>
      <c r="B10" s="167" t="s">
        <v>26</v>
      </c>
      <c r="C10" s="167"/>
      <c r="D10" s="27">
        <v>2016</v>
      </c>
      <c r="E10" s="27"/>
      <c r="F10" s="27"/>
      <c r="G10" s="168"/>
      <c r="H10" s="169"/>
      <c r="I10" s="92"/>
      <c r="J10" s="92"/>
      <c r="K10" s="92"/>
      <c r="L10" s="92"/>
      <c r="M10" s="92"/>
      <c r="N10" s="92"/>
      <c r="O10" s="92"/>
      <c r="P10" s="92"/>
      <c r="Q10" s="92"/>
      <c r="R10" s="92"/>
      <c r="S10" s="92"/>
    </row>
    <row r="11" spans="1:24" ht="15" thickBot="1" x14ac:dyDescent="0.25">
      <c r="A11" s="4"/>
      <c r="B11" s="5" t="s">
        <v>3</v>
      </c>
      <c r="C11" s="5" t="s">
        <v>2</v>
      </c>
      <c r="D11" s="128">
        <f>D12+D13</f>
        <v>1748948124.3</v>
      </c>
      <c r="E11" s="128">
        <f>E12+E13</f>
        <v>0</v>
      </c>
      <c r="F11" s="128">
        <f>F12+F13</f>
        <v>0</v>
      </c>
      <c r="G11" s="6" t="s">
        <v>0</v>
      </c>
      <c r="H11" s="7">
        <v>1</v>
      </c>
      <c r="I11" s="92"/>
      <c r="J11" s="92"/>
      <c r="K11" s="92"/>
      <c r="L11" s="92"/>
      <c r="M11" s="92"/>
      <c r="N11" s="92"/>
      <c r="O11" s="92"/>
      <c r="P11" s="92"/>
      <c r="Q11" s="92"/>
      <c r="R11" s="92"/>
      <c r="S11" s="92"/>
    </row>
    <row r="12" spans="1:24" x14ac:dyDescent="0.2">
      <c r="B12" s="5" t="s">
        <v>7</v>
      </c>
      <c r="C12" s="5" t="s">
        <v>1</v>
      </c>
      <c r="D12" s="129">
        <v>955672825.29999995</v>
      </c>
      <c r="E12" s="129"/>
      <c r="F12" s="129"/>
      <c r="G12" s="6" t="s">
        <v>0</v>
      </c>
      <c r="H12" s="8">
        <f>IFERROR(D12/$D$11,0)</f>
        <v>0.54642719931015626</v>
      </c>
    </row>
    <row r="13" spans="1:24" ht="15" thickBot="1" x14ac:dyDescent="0.25">
      <c r="B13" s="5" t="s">
        <v>8</v>
      </c>
      <c r="C13" s="5" t="s">
        <v>6</v>
      </c>
      <c r="D13" s="128">
        <f>D14+D15</f>
        <v>793275299</v>
      </c>
      <c r="E13" s="128">
        <f>E14+E15</f>
        <v>0</v>
      </c>
      <c r="F13" s="128">
        <f>F14+F15</f>
        <v>0</v>
      </c>
      <c r="G13" s="6" t="s">
        <v>0</v>
      </c>
      <c r="H13" s="8">
        <f>IFERROR(D13/$D$11,0)</f>
        <v>0.45357280068984379</v>
      </c>
    </row>
    <row r="14" spans="1:24" x14ac:dyDescent="0.2">
      <c r="B14" s="5" t="s">
        <v>9</v>
      </c>
      <c r="C14" s="5" t="s">
        <v>4</v>
      </c>
      <c r="D14" s="129">
        <v>50354133</v>
      </c>
      <c r="E14" s="129"/>
      <c r="F14" s="129"/>
      <c r="G14" s="6" t="s">
        <v>0</v>
      </c>
      <c r="H14" s="8">
        <f>IFERROR(D14/$D$11,0)</f>
        <v>2.8791095802314759E-2</v>
      </c>
    </row>
    <row r="15" spans="1:24" x14ac:dyDescent="0.2">
      <c r="B15" s="5" t="s">
        <v>68</v>
      </c>
      <c r="C15" s="5" t="s">
        <v>5</v>
      </c>
      <c r="D15" s="130">
        <v>742921166</v>
      </c>
      <c r="E15" s="130"/>
      <c r="F15" s="130"/>
      <c r="G15" s="6" t="s">
        <v>0</v>
      </c>
      <c r="H15" s="8">
        <f>IFERROR(D15/$D$11,0)</f>
        <v>0.42478170488752903</v>
      </c>
    </row>
    <row r="16" spans="1:24" ht="34.5" customHeight="1" x14ac:dyDescent="0.2">
      <c r="B16" s="170" t="s">
        <v>86</v>
      </c>
      <c r="C16" s="170"/>
      <c r="D16" s="170"/>
      <c r="E16" s="170"/>
      <c r="F16" s="170"/>
      <c r="G16" s="170"/>
      <c r="H16" s="170"/>
    </row>
    <row r="17" spans="1:14" x14ac:dyDescent="0.2">
      <c r="D17" s="143"/>
      <c r="E17" s="39"/>
      <c r="F17" s="39"/>
      <c r="G17" s="39"/>
    </row>
    <row r="18" spans="1:14" ht="15" x14ac:dyDescent="0.25">
      <c r="A18" s="1" t="s">
        <v>36</v>
      </c>
      <c r="B18" s="3" t="s">
        <v>45</v>
      </c>
    </row>
    <row r="19" spans="1:14" ht="15" x14ac:dyDescent="0.25">
      <c r="B19" s="3"/>
    </row>
    <row r="20" spans="1:14" ht="15" x14ac:dyDescent="0.25">
      <c r="B20" s="2" t="s">
        <v>22</v>
      </c>
      <c r="C20" s="57" t="s">
        <v>158</v>
      </c>
      <c r="E20" s="92"/>
      <c r="F20" s="39"/>
      <c r="G20" s="39"/>
      <c r="H20" s="39"/>
      <c r="I20" s="39"/>
      <c r="J20" s="39"/>
      <c r="K20" s="39"/>
    </row>
    <row r="21" spans="1:14" x14ac:dyDescent="0.2">
      <c r="E21" s="92"/>
      <c r="F21" s="39"/>
      <c r="G21" s="39"/>
      <c r="H21" s="39"/>
      <c r="I21" s="39"/>
      <c r="J21" s="39"/>
      <c r="K21" s="39"/>
    </row>
    <row r="22" spans="1:14" ht="15" x14ac:dyDescent="0.25">
      <c r="B22" s="2" t="s">
        <v>46</v>
      </c>
    </row>
    <row r="23" spans="1:14" ht="15" customHeight="1" x14ac:dyDescent="0.25">
      <c r="B23" s="40"/>
      <c r="C23" s="40"/>
      <c r="D23" s="40"/>
      <c r="E23" s="40"/>
      <c r="F23" s="40"/>
      <c r="G23" s="40"/>
      <c r="H23" s="40"/>
    </row>
    <row r="24" spans="1:14" ht="15" customHeight="1" x14ac:dyDescent="0.25">
      <c r="B24" s="40"/>
      <c r="C24" s="40"/>
      <c r="D24" s="40"/>
      <c r="E24" s="40"/>
      <c r="F24" s="40"/>
      <c r="G24" s="40"/>
      <c r="H24" s="40"/>
    </row>
    <row r="25" spans="1:14" ht="15" customHeight="1" x14ac:dyDescent="0.25">
      <c r="B25" s="40"/>
      <c r="C25" s="40"/>
      <c r="D25" s="40"/>
      <c r="E25" s="40"/>
      <c r="F25" s="40"/>
      <c r="G25" s="40"/>
      <c r="H25" s="40"/>
    </row>
    <row r="26" spans="1:14" ht="15" customHeight="1" x14ac:dyDescent="0.25">
      <c r="B26" s="40"/>
      <c r="C26" s="40"/>
      <c r="D26" s="40"/>
      <c r="E26" s="40"/>
      <c r="F26" s="40"/>
      <c r="G26" s="40"/>
      <c r="H26" s="40"/>
    </row>
    <row r="27" spans="1:14" ht="14.25" customHeight="1" x14ac:dyDescent="0.25">
      <c r="B27" s="40"/>
      <c r="C27" s="40"/>
      <c r="D27" s="40"/>
      <c r="E27" s="40"/>
      <c r="F27" s="40"/>
      <c r="G27" s="40"/>
      <c r="H27" s="40"/>
    </row>
    <row r="28" spans="1:14" ht="14.25" customHeight="1" x14ac:dyDescent="0.25">
      <c r="B28" s="40"/>
      <c r="C28" s="40"/>
      <c r="D28" s="40"/>
      <c r="E28" s="40"/>
      <c r="F28" s="40"/>
      <c r="G28" s="40"/>
      <c r="H28" s="40"/>
    </row>
    <row r="29" spans="1:14" s="39" customFormat="1" ht="14.25" customHeight="1" x14ac:dyDescent="0.25">
      <c r="B29" s="40"/>
      <c r="C29" s="40"/>
      <c r="D29" s="40"/>
      <c r="E29" s="40"/>
      <c r="F29" s="40"/>
      <c r="G29" s="40"/>
      <c r="H29" s="40"/>
    </row>
    <row r="31" spans="1:14" ht="15" x14ac:dyDescent="0.25">
      <c r="A31" s="1" t="s">
        <v>37</v>
      </c>
      <c r="B31" s="51" t="s">
        <v>49</v>
      </c>
      <c r="C31" s="3"/>
    </row>
    <row r="32" spans="1:14" ht="15.75" thickBot="1" x14ac:dyDescent="0.3">
      <c r="B32" s="2" t="s">
        <v>26</v>
      </c>
      <c r="C32" s="113">
        <v>2016</v>
      </c>
      <c r="D32" s="92"/>
      <c r="E32" s="92"/>
      <c r="F32" s="93"/>
      <c r="G32" s="37"/>
      <c r="H32" s="37"/>
      <c r="I32" s="37"/>
      <c r="J32" s="37"/>
      <c r="K32" s="37"/>
      <c r="N32" s="3" t="s">
        <v>30</v>
      </c>
    </row>
    <row r="33" spans="1:23" s="9" customFormat="1" ht="80.25" customHeight="1" thickBot="1" x14ac:dyDescent="0.3">
      <c r="B33" s="55" t="s">
        <v>43</v>
      </c>
      <c r="C33" s="72" t="s">
        <v>84</v>
      </c>
      <c r="D33" s="94" t="s">
        <v>94</v>
      </c>
      <c r="E33" s="95" t="s">
        <v>95</v>
      </c>
      <c r="F33" s="77" t="s">
        <v>154</v>
      </c>
      <c r="G33" s="30" t="s">
        <v>56</v>
      </c>
      <c r="H33" s="30" t="s">
        <v>23</v>
      </c>
      <c r="I33" s="30" t="s">
        <v>57</v>
      </c>
      <c r="J33" s="30" t="s">
        <v>85</v>
      </c>
      <c r="K33" s="78" t="s">
        <v>87</v>
      </c>
      <c r="N33" s="11"/>
      <c r="O33" s="166">
        <v>2016</v>
      </c>
      <c r="P33" s="166"/>
      <c r="Q33" s="166"/>
      <c r="R33" s="166">
        <v>2015</v>
      </c>
      <c r="S33" s="166"/>
      <c r="T33" s="166"/>
      <c r="U33" s="166">
        <v>2014</v>
      </c>
      <c r="V33" s="166"/>
      <c r="W33" s="166"/>
    </row>
    <row r="34" spans="1:23" s="9" customFormat="1" ht="30" x14ac:dyDescent="0.25">
      <c r="B34" s="12"/>
      <c r="C34" s="73" t="s">
        <v>44</v>
      </c>
      <c r="D34" s="73" t="s">
        <v>42</v>
      </c>
      <c r="E34" s="74" t="s">
        <v>60</v>
      </c>
      <c r="F34" s="74" t="s">
        <v>61</v>
      </c>
      <c r="G34" s="74" t="s">
        <v>62</v>
      </c>
      <c r="H34" s="75" t="s">
        <v>63</v>
      </c>
      <c r="I34" s="74" t="s">
        <v>64</v>
      </c>
      <c r="J34" s="75" t="s">
        <v>65</v>
      </c>
      <c r="K34" s="76" t="s">
        <v>66</v>
      </c>
      <c r="N34" s="21" t="s">
        <v>31</v>
      </c>
      <c r="O34" s="118" t="s">
        <v>27</v>
      </c>
      <c r="P34" s="118" t="s">
        <v>28</v>
      </c>
      <c r="Q34" s="118" t="s">
        <v>29</v>
      </c>
      <c r="R34" s="118" t="s">
        <v>27</v>
      </c>
      <c r="S34" s="118" t="s">
        <v>28</v>
      </c>
      <c r="T34" s="118" t="s">
        <v>29</v>
      </c>
      <c r="U34" s="118" t="s">
        <v>27</v>
      </c>
      <c r="V34" s="118" t="s">
        <v>28</v>
      </c>
      <c r="W34" s="118" t="s">
        <v>29</v>
      </c>
    </row>
    <row r="35" spans="1:23" x14ac:dyDescent="0.2">
      <c r="B35" s="13" t="s">
        <v>10</v>
      </c>
      <c r="C35" s="110">
        <v>61515841.770675488</v>
      </c>
      <c r="D35" s="110">
        <f>+'GA Analysis-2015'!E46</f>
        <v>78768675</v>
      </c>
      <c r="E35" s="110">
        <v>83644015.225999996</v>
      </c>
      <c r="F35" s="56">
        <f>C35-D35+E35</f>
        <v>66391181.996675484</v>
      </c>
      <c r="G35" s="10">
        <v>8.4229999999999999E-2</v>
      </c>
      <c r="H35" s="16">
        <f>F35*G35</f>
        <v>5592129.2595799761</v>
      </c>
      <c r="I35" s="10">
        <v>9.1789999999999997E-2</v>
      </c>
      <c r="J35" s="19">
        <f>F35*I35</f>
        <v>6094046.595474842</v>
      </c>
      <c r="K35" s="17">
        <f>J35-H35</f>
        <v>501917.33589486592</v>
      </c>
      <c r="N35" s="11" t="s">
        <v>10</v>
      </c>
      <c r="O35" s="22">
        <v>8.4229999999999999E-2</v>
      </c>
      <c r="P35" s="22">
        <v>9.214E-2</v>
      </c>
      <c r="Q35" s="22">
        <v>9.1789999999999997E-2</v>
      </c>
      <c r="R35" s="22">
        <v>5.5490000000000005E-2</v>
      </c>
      <c r="S35" s="22">
        <v>6.1609999999999998E-2</v>
      </c>
      <c r="T35" s="22">
        <v>5.0680000000000003E-2</v>
      </c>
      <c r="U35" s="22">
        <v>3.6260000000000001E-2</v>
      </c>
      <c r="V35" s="22">
        <v>1.806E-2</v>
      </c>
      <c r="W35" s="22">
        <v>1.261E-2</v>
      </c>
    </row>
    <row r="36" spans="1:23" x14ac:dyDescent="0.2">
      <c r="B36" s="13" t="s">
        <v>11</v>
      </c>
      <c r="C36" s="110">
        <v>66857822.604395881</v>
      </c>
      <c r="D36" s="110">
        <v>83644015</v>
      </c>
      <c r="E36" s="110">
        <v>77731374.373999998</v>
      </c>
      <c r="F36" s="56">
        <f t="shared" ref="F36:F46" si="0">C36-D36+E36</f>
        <v>60945181.978395879</v>
      </c>
      <c r="G36" s="10">
        <v>0.10384</v>
      </c>
      <c r="H36" s="16">
        <f t="shared" ref="H36:H46" si="1">F36*G36</f>
        <v>6328547.6966366284</v>
      </c>
      <c r="I36" s="10">
        <v>9.851E-2</v>
      </c>
      <c r="J36" s="19">
        <f t="shared" ref="J36:J46" si="2">F36*I36</f>
        <v>6003709.8766917782</v>
      </c>
      <c r="K36" s="17">
        <f t="shared" ref="K36:K46" si="3">J36-H36</f>
        <v>-324837.81994485017</v>
      </c>
      <c r="N36" s="11" t="s">
        <v>11</v>
      </c>
      <c r="O36" s="23">
        <v>0.10384</v>
      </c>
      <c r="P36" s="23">
        <v>9.6780000000000005E-2</v>
      </c>
      <c r="Q36" s="23">
        <v>9.851E-2</v>
      </c>
      <c r="R36" s="23">
        <v>6.9809999999999997E-2</v>
      </c>
      <c r="S36" s="23">
        <v>4.095E-2</v>
      </c>
      <c r="T36" s="23">
        <v>3.9609999999999999E-2</v>
      </c>
      <c r="U36" s="23">
        <v>2.231E-2</v>
      </c>
      <c r="V36" s="23">
        <v>1.1180000000000001E-2</v>
      </c>
      <c r="W36" s="23">
        <v>1.3300000000000001E-2</v>
      </c>
    </row>
    <row r="37" spans="1:23" x14ac:dyDescent="0.2">
      <c r="B37" s="13" t="s">
        <v>12</v>
      </c>
      <c r="C37" s="110">
        <v>63669296.732451007</v>
      </c>
      <c r="D37" s="110">
        <f>+E36</f>
        <v>77731374.373999998</v>
      </c>
      <c r="E37" s="110">
        <v>76533421.826000005</v>
      </c>
      <c r="F37" s="56">
        <f t="shared" si="0"/>
        <v>62471344.184451014</v>
      </c>
      <c r="G37" s="10">
        <v>9.0219999999999995E-2</v>
      </c>
      <c r="H37" s="16">
        <f t="shared" si="1"/>
        <v>5636164.6723211706</v>
      </c>
      <c r="I37" s="138">
        <v>0.1061</v>
      </c>
      <c r="J37" s="19">
        <f t="shared" si="2"/>
        <v>6628209.6179702524</v>
      </c>
      <c r="K37" s="17">
        <f t="shared" si="3"/>
        <v>992044.94564908184</v>
      </c>
      <c r="N37" s="11" t="s">
        <v>12</v>
      </c>
      <c r="O37" s="23">
        <v>9.0219999999999995E-2</v>
      </c>
      <c r="P37" s="23">
        <v>0.10299</v>
      </c>
      <c r="Q37" s="23">
        <v>0.1061</v>
      </c>
      <c r="R37" s="23">
        <v>3.6040000000000003E-2</v>
      </c>
      <c r="S37" s="23">
        <v>5.74E-2</v>
      </c>
      <c r="T37" s="23">
        <v>6.2899999999999998E-2</v>
      </c>
      <c r="U37" s="23">
        <v>1.103E-2</v>
      </c>
      <c r="V37" s="23">
        <v>-8.0000000000000002E-3</v>
      </c>
      <c r="W37" s="23">
        <v>-2.7E-4</v>
      </c>
    </row>
    <row r="38" spans="1:23" x14ac:dyDescent="0.2">
      <c r="B38" s="13" t="s">
        <v>13</v>
      </c>
      <c r="C38" s="110">
        <v>66419782.535780951</v>
      </c>
      <c r="D38" s="110">
        <f t="shared" ref="D38:D46" si="4">+E37</f>
        <v>76533421.826000005</v>
      </c>
      <c r="E38" s="110">
        <v>70198698.535999998</v>
      </c>
      <c r="F38" s="56">
        <f t="shared" si="0"/>
        <v>60085059.245780945</v>
      </c>
      <c r="G38" s="10">
        <v>0.12114999999999999</v>
      </c>
      <c r="H38" s="16">
        <f t="shared" si="1"/>
        <v>7279304.9276263611</v>
      </c>
      <c r="I38" s="10">
        <v>0.11132</v>
      </c>
      <c r="J38" s="19">
        <f t="shared" si="2"/>
        <v>6688668.7952403352</v>
      </c>
      <c r="K38" s="17">
        <f t="shared" si="3"/>
        <v>-590636.13238602597</v>
      </c>
      <c r="N38" s="11" t="s">
        <v>13</v>
      </c>
      <c r="O38" s="23">
        <v>0.12114999999999999</v>
      </c>
      <c r="P38" s="23">
        <v>0.11176999999999999</v>
      </c>
      <c r="Q38" s="23">
        <v>0.11132</v>
      </c>
      <c r="R38" s="23">
        <v>6.7049999999999998E-2</v>
      </c>
      <c r="S38" s="23">
        <v>9.2679999999999998E-2</v>
      </c>
      <c r="T38" s="23">
        <v>9.5590000000000008E-2</v>
      </c>
      <c r="U38" s="23">
        <v>-9.6500000000000006E-3</v>
      </c>
      <c r="V38" s="23">
        <v>5.4530000000000002E-2</v>
      </c>
      <c r="W38" s="23">
        <v>5.1979999999999998E-2</v>
      </c>
    </row>
    <row r="39" spans="1:23" x14ac:dyDescent="0.2">
      <c r="B39" s="13" t="s">
        <v>14</v>
      </c>
      <c r="C39" s="110">
        <v>62302591.309808277</v>
      </c>
      <c r="D39" s="110">
        <f t="shared" si="4"/>
        <v>70198698.535999998</v>
      </c>
      <c r="E39" s="110">
        <v>70572050.430000007</v>
      </c>
      <c r="F39" s="56">
        <f t="shared" si="0"/>
        <v>62675943.203808285</v>
      </c>
      <c r="G39" s="10">
        <v>0.10405</v>
      </c>
      <c r="H39" s="16">
        <f t="shared" si="1"/>
        <v>6521431.890356252</v>
      </c>
      <c r="I39" s="10">
        <v>0.10749</v>
      </c>
      <c r="J39" s="19">
        <f t="shared" si="2"/>
        <v>6737037.1349773528</v>
      </c>
      <c r="K39" s="17">
        <f t="shared" si="3"/>
        <v>215605.24462110084</v>
      </c>
      <c r="N39" s="11" t="s">
        <v>14</v>
      </c>
      <c r="O39" s="23">
        <v>0.10405</v>
      </c>
      <c r="P39" s="23">
        <v>0.11493</v>
      </c>
      <c r="Q39" s="23">
        <v>0.10749</v>
      </c>
      <c r="R39" s="23">
        <v>9.4159999999999994E-2</v>
      </c>
      <c r="S39" s="23">
        <v>9.7299999999999998E-2</v>
      </c>
      <c r="T39" s="23">
        <v>9.6680000000000002E-2</v>
      </c>
      <c r="U39" s="23">
        <v>5.3560000000000003E-2</v>
      </c>
      <c r="V39" s="23">
        <v>7.3520000000000002E-2</v>
      </c>
      <c r="W39" s="23">
        <v>7.1959999999999996E-2</v>
      </c>
    </row>
    <row r="40" spans="1:23" x14ac:dyDescent="0.2">
      <c r="B40" s="13" t="s">
        <v>15</v>
      </c>
      <c r="C40" s="110">
        <v>56548822.839501336</v>
      </c>
      <c r="D40" s="110">
        <f t="shared" si="4"/>
        <v>70572050.430000007</v>
      </c>
      <c r="E40" s="110">
        <v>76806064.262000009</v>
      </c>
      <c r="F40" s="56">
        <f t="shared" si="0"/>
        <v>62782836.671501338</v>
      </c>
      <c r="G40" s="138">
        <v>0.11650000000000001</v>
      </c>
      <c r="H40" s="16">
        <f t="shared" si="1"/>
        <v>7314200.4722299064</v>
      </c>
      <c r="I40" s="10">
        <v>9.5449999999999993E-2</v>
      </c>
      <c r="J40" s="19">
        <f t="shared" si="2"/>
        <v>5992621.7602948025</v>
      </c>
      <c r="K40" s="17">
        <f t="shared" si="3"/>
        <v>-1321578.7119351039</v>
      </c>
      <c r="N40" s="11" t="s">
        <v>15</v>
      </c>
      <c r="O40" s="23">
        <v>0.11650000000000001</v>
      </c>
      <c r="P40" s="23">
        <v>9.3600000000000003E-2</v>
      </c>
      <c r="Q40" s="23">
        <v>9.5449999999999993E-2</v>
      </c>
      <c r="R40" s="23">
        <v>9.2280000000000001E-2</v>
      </c>
      <c r="S40" s="23">
        <v>9.7680000000000003E-2</v>
      </c>
      <c r="T40" s="23">
        <v>9.5400000000000013E-2</v>
      </c>
      <c r="U40" s="23">
        <v>7.1900000000000006E-2</v>
      </c>
      <c r="V40" s="23">
        <v>6.6640000000000005E-2</v>
      </c>
      <c r="W40" s="23">
        <v>6.0249999999999998E-2</v>
      </c>
    </row>
    <row r="41" spans="1:23" x14ac:dyDescent="0.2">
      <c r="B41" s="13" t="s">
        <v>16</v>
      </c>
      <c r="C41" s="68">
        <v>59659268.996892393</v>
      </c>
      <c r="D41" s="110">
        <f t="shared" si="4"/>
        <v>76806064.262000009</v>
      </c>
      <c r="E41" s="68">
        <v>84746302.255999997</v>
      </c>
      <c r="F41" s="56">
        <f t="shared" si="0"/>
        <v>67599506.99089238</v>
      </c>
      <c r="G41" s="20">
        <v>7.6670000000000002E-2</v>
      </c>
      <c r="H41" s="16">
        <f t="shared" si="1"/>
        <v>5182854.200991719</v>
      </c>
      <c r="I41" s="20">
        <v>8.3059999999999995E-2</v>
      </c>
      <c r="J41" s="19">
        <f t="shared" si="2"/>
        <v>5614815.0506635206</v>
      </c>
      <c r="K41" s="17">
        <f t="shared" si="3"/>
        <v>431960.84967180155</v>
      </c>
      <c r="N41" s="11" t="s">
        <v>16</v>
      </c>
      <c r="O41" s="23">
        <v>7.6670000000000002E-2</v>
      </c>
      <c r="P41" s="23">
        <v>8.412E-2</v>
      </c>
      <c r="Q41" s="23">
        <v>8.3059999999999995E-2</v>
      </c>
      <c r="R41" s="23">
        <v>8.8880000000000001E-2</v>
      </c>
      <c r="S41" s="23">
        <v>8.4129999999999996E-2</v>
      </c>
      <c r="T41" s="23">
        <v>7.8829999999999997E-2</v>
      </c>
      <c r="U41" s="23">
        <v>5.9760000000000001E-2</v>
      </c>
      <c r="V41" s="23">
        <v>5.7529999999999998E-2</v>
      </c>
      <c r="W41" s="23">
        <v>6.2560000000000004E-2</v>
      </c>
    </row>
    <row r="42" spans="1:23" x14ac:dyDescent="0.2">
      <c r="B42" s="13" t="s">
        <v>17</v>
      </c>
      <c r="C42" s="68">
        <v>63929942.132920787</v>
      </c>
      <c r="D42" s="110">
        <f t="shared" si="4"/>
        <v>84746302.255999997</v>
      </c>
      <c r="E42" s="68">
        <v>91155863.359999999</v>
      </c>
      <c r="F42" s="56">
        <f t="shared" si="0"/>
        <v>70339503.236920789</v>
      </c>
      <c r="G42" s="20">
        <v>8.5690000000000002E-2</v>
      </c>
      <c r="H42" s="16">
        <f t="shared" si="1"/>
        <v>6027392.0323717427</v>
      </c>
      <c r="I42" s="20">
        <v>7.1029999999999996E-2</v>
      </c>
      <c r="J42" s="19">
        <f t="shared" si="2"/>
        <v>4996214.9149184832</v>
      </c>
      <c r="K42" s="17">
        <f t="shared" si="3"/>
        <v>-1031177.1174532594</v>
      </c>
      <c r="N42" s="11" t="s">
        <v>17</v>
      </c>
      <c r="O42" s="23">
        <v>8.5690000000000002E-2</v>
      </c>
      <c r="P42" s="23">
        <v>7.0499999999999993E-2</v>
      </c>
      <c r="Q42" s="23">
        <v>7.1029999999999996E-2</v>
      </c>
      <c r="R42" s="23">
        <v>8.8050000000000003E-2</v>
      </c>
      <c r="S42" s="23">
        <v>7.3550000000000004E-2</v>
      </c>
      <c r="T42" s="23">
        <v>8.0099999999999991E-2</v>
      </c>
      <c r="U42" s="23">
        <v>6.1079999999999995E-2</v>
      </c>
      <c r="V42" s="23">
        <v>6.8970000000000004E-2</v>
      </c>
      <c r="W42" s="23">
        <v>6.7610000000000003E-2</v>
      </c>
    </row>
    <row r="43" spans="1:23" x14ac:dyDescent="0.2">
      <c r="B43" s="13" t="s">
        <v>18</v>
      </c>
      <c r="C43" s="68">
        <v>80062760.01263091</v>
      </c>
      <c r="D43" s="110">
        <f t="shared" si="4"/>
        <v>91155863.359999999</v>
      </c>
      <c r="E43" s="68">
        <v>76373837.648000002</v>
      </c>
      <c r="F43" s="56">
        <f t="shared" si="0"/>
        <v>65280734.300630912</v>
      </c>
      <c r="G43" s="139">
        <v>7.0599999999999996E-2</v>
      </c>
      <c r="H43" s="16">
        <f t="shared" si="1"/>
        <v>4608819.8416245421</v>
      </c>
      <c r="I43" s="20">
        <v>9.5310000000000006E-2</v>
      </c>
      <c r="J43" s="19">
        <f t="shared" si="2"/>
        <v>6221906.7861931324</v>
      </c>
      <c r="K43" s="17">
        <f t="shared" si="3"/>
        <v>1613086.9445685903</v>
      </c>
      <c r="N43" s="11" t="s">
        <v>18</v>
      </c>
      <c r="O43" s="23">
        <v>7.0599999999999996E-2</v>
      </c>
      <c r="P43" s="23">
        <v>9.1480000000000006E-2</v>
      </c>
      <c r="Q43" s="23">
        <v>9.5310000000000006E-2</v>
      </c>
      <c r="R43" s="23">
        <v>8.270000000000001E-2</v>
      </c>
      <c r="S43" s="23">
        <v>7.1910000000000002E-2</v>
      </c>
      <c r="T43" s="23">
        <v>6.7030000000000006E-2</v>
      </c>
      <c r="U43" s="23">
        <v>8.0489999999999992E-2</v>
      </c>
      <c r="V43" s="23">
        <v>8.072E-2</v>
      </c>
      <c r="W43" s="23">
        <v>7.9629999999999992E-2</v>
      </c>
    </row>
    <row r="44" spans="1:23" x14ac:dyDescent="0.2">
      <c r="B44" s="13" t="s">
        <v>19</v>
      </c>
      <c r="C44" s="68">
        <v>70052883.431799352</v>
      </c>
      <c r="D44" s="110">
        <f t="shared" si="4"/>
        <v>76373837.648000002</v>
      </c>
      <c r="E44" s="68">
        <v>68186230.49000001</v>
      </c>
      <c r="F44" s="56">
        <f t="shared" si="0"/>
        <v>61865276.27379936</v>
      </c>
      <c r="G44" s="139">
        <v>9.7199999999999995E-2</v>
      </c>
      <c r="H44" s="16">
        <f t="shared" si="1"/>
        <v>6013304.8538132971</v>
      </c>
      <c r="I44" s="20">
        <v>0.11226</v>
      </c>
      <c r="J44" s="19">
        <f t="shared" si="2"/>
        <v>6944995.9144967161</v>
      </c>
      <c r="K44" s="17">
        <f t="shared" si="3"/>
        <v>931691.060683419</v>
      </c>
      <c r="N44" s="11" t="s">
        <v>19</v>
      </c>
      <c r="O44" s="23">
        <v>9.7199999999999995E-2</v>
      </c>
      <c r="P44" s="23">
        <v>0.1178</v>
      </c>
      <c r="Q44" s="23">
        <v>0.11226</v>
      </c>
      <c r="R44" s="23">
        <v>6.3710000000000003E-2</v>
      </c>
      <c r="S44" s="23">
        <v>7.1929999999999994E-2</v>
      </c>
      <c r="T44" s="23">
        <v>7.5439999999999993E-2</v>
      </c>
      <c r="U44" s="23">
        <v>7.492E-2</v>
      </c>
      <c r="V44" s="23">
        <v>0.10135</v>
      </c>
      <c r="W44" s="23">
        <v>0.10014000000000001</v>
      </c>
    </row>
    <row r="45" spans="1:23" x14ac:dyDescent="0.2">
      <c r="B45" s="13" t="s">
        <v>20</v>
      </c>
      <c r="C45" s="68">
        <v>58206611.24859792</v>
      </c>
      <c r="D45" s="110">
        <f t="shared" si="4"/>
        <v>68186230.49000001</v>
      </c>
      <c r="E45" s="68">
        <v>70808623.019999996</v>
      </c>
      <c r="F45" s="56">
        <f t="shared" si="0"/>
        <v>60829003.778597906</v>
      </c>
      <c r="G45" s="20">
        <v>0.12271</v>
      </c>
      <c r="H45" s="16">
        <f t="shared" si="1"/>
        <v>7464327.0536717493</v>
      </c>
      <c r="I45" s="20">
        <v>0.11108999999999999</v>
      </c>
      <c r="J45" s="19">
        <f t="shared" si="2"/>
        <v>6757494.0297644408</v>
      </c>
      <c r="K45" s="17">
        <f t="shared" si="3"/>
        <v>-706833.02390730847</v>
      </c>
      <c r="N45" s="11" t="s">
        <v>20</v>
      </c>
      <c r="O45" s="23">
        <v>0.12271</v>
      </c>
      <c r="P45" s="23">
        <v>0.115</v>
      </c>
      <c r="Q45" s="23">
        <v>0.11108999999999999</v>
      </c>
      <c r="R45" s="23">
        <v>7.6230000000000006E-2</v>
      </c>
      <c r="S45" s="23">
        <v>0.12447999999999999</v>
      </c>
      <c r="T45" s="23">
        <v>0.11320000000000001</v>
      </c>
      <c r="U45" s="23">
        <v>9.9010000000000001E-2</v>
      </c>
      <c r="V45" s="23">
        <v>8.5040000000000004E-2</v>
      </c>
      <c r="W45" s="23">
        <v>8.231999999999999E-2</v>
      </c>
    </row>
    <row r="46" spans="1:23" x14ac:dyDescent="0.2">
      <c r="B46" s="13" t="s">
        <v>21</v>
      </c>
      <c r="C46" s="112">
        <v>56432877.981742211</v>
      </c>
      <c r="D46" s="110">
        <f t="shared" si="4"/>
        <v>70808623.019999996</v>
      </c>
      <c r="E46" s="112">
        <v>80074623.642000005</v>
      </c>
      <c r="F46" s="56">
        <f t="shared" si="0"/>
        <v>65698878.60374222</v>
      </c>
      <c r="G46" s="20">
        <v>0.10594000000000001</v>
      </c>
      <c r="H46" s="16">
        <f t="shared" si="1"/>
        <v>6960139.1992804511</v>
      </c>
      <c r="I46" s="20">
        <v>8.7080000000000005E-2</v>
      </c>
      <c r="J46" s="19">
        <f t="shared" si="2"/>
        <v>5721058.3488138728</v>
      </c>
      <c r="K46" s="17">
        <f t="shared" si="3"/>
        <v>-1239080.8504665783</v>
      </c>
      <c r="N46" s="31" t="s">
        <v>21</v>
      </c>
      <c r="O46" s="32">
        <v>0.10594000000000001</v>
      </c>
      <c r="P46" s="32">
        <v>7.8719999999999998E-2</v>
      </c>
      <c r="Q46" s="32">
        <v>8.7080000000000005E-2</v>
      </c>
      <c r="R46" s="32">
        <v>0.11462</v>
      </c>
      <c r="S46" s="32">
        <v>8.8090000000000002E-2</v>
      </c>
      <c r="T46" s="32">
        <v>9.4709999999999989E-2</v>
      </c>
      <c r="U46" s="32">
        <v>7.3180000000000009E-2</v>
      </c>
      <c r="V46" s="32">
        <v>5.7889999999999997E-2</v>
      </c>
      <c r="W46" s="32">
        <v>7.4439999999999992E-2</v>
      </c>
    </row>
    <row r="47" spans="1:23" ht="15.75" thickBot="1" x14ac:dyDescent="0.3">
      <c r="B47" s="82" t="s">
        <v>89</v>
      </c>
      <c r="C47" s="114">
        <f>SUM(C35:C46)</f>
        <v>765658501.59719646</v>
      </c>
      <c r="D47" s="114">
        <f>SUM(D35:D46)</f>
        <v>925525156.20200014</v>
      </c>
      <c r="E47" s="114">
        <f>SUM(E35:E46)</f>
        <v>926831105.07000005</v>
      </c>
      <c r="F47" s="114">
        <f>SUM(F35:F46)</f>
        <v>766964450.46519661</v>
      </c>
      <c r="G47" s="41"/>
      <c r="H47" s="42">
        <f>SUM(H35:H46)</f>
        <v>74928616.100503802</v>
      </c>
      <c r="I47" s="41"/>
      <c r="J47" s="42">
        <f>SUM(J35:J46)</f>
        <v>74400778.825499535</v>
      </c>
      <c r="K47" s="43">
        <f>SUM(K35:K46)</f>
        <v>-527837.27500426676</v>
      </c>
      <c r="N47" s="35"/>
      <c r="O47" s="36"/>
      <c r="P47" s="36"/>
      <c r="Q47" s="36"/>
      <c r="R47" s="36"/>
      <c r="S47" s="36"/>
      <c r="T47" s="36"/>
      <c r="U47" s="36"/>
      <c r="V47" s="36"/>
      <c r="W47" s="36"/>
    </row>
    <row r="48" spans="1:23" x14ac:dyDescent="0.2">
      <c r="A48" s="1" t="s">
        <v>39</v>
      </c>
      <c r="G48" s="4"/>
      <c r="H48" s="4"/>
      <c r="I48" s="4"/>
      <c r="J48" s="81" t="s">
        <v>143</v>
      </c>
      <c r="K48" s="28">
        <v>-516597.82</v>
      </c>
      <c r="N48" s="33"/>
      <c r="O48" s="34"/>
      <c r="P48" s="34"/>
      <c r="Q48" s="34"/>
      <c r="R48" s="34"/>
      <c r="S48" s="34"/>
      <c r="T48" s="34"/>
      <c r="U48" s="34"/>
      <c r="V48" s="34"/>
      <c r="W48" s="34"/>
    </row>
    <row r="49" spans="1:24" ht="15" thickBot="1" x14ac:dyDescent="0.25">
      <c r="C49" s="142"/>
      <c r="D49" s="142"/>
      <c r="E49" s="142"/>
      <c r="F49" s="142"/>
      <c r="G49" s="4"/>
      <c r="H49" s="4"/>
      <c r="I49" s="4"/>
      <c r="J49" s="81" t="s">
        <v>88</v>
      </c>
      <c r="K49" s="18">
        <f>K48-K47</f>
        <v>11239.455004266754</v>
      </c>
      <c r="N49" s="33"/>
      <c r="O49" s="34"/>
      <c r="P49" s="34"/>
      <c r="Q49" s="34"/>
      <c r="R49" s="34"/>
      <c r="S49" s="34"/>
      <c r="T49" s="34"/>
      <c r="U49" s="34"/>
      <c r="V49" s="34"/>
      <c r="W49" s="34"/>
    </row>
    <row r="50" spans="1:24" ht="15" thickTop="1" x14ac:dyDescent="0.2">
      <c r="I50" s="62"/>
      <c r="J50" s="63"/>
      <c r="K50" s="79"/>
      <c r="N50" s="33"/>
      <c r="O50" s="34"/>
      <c r="P50" s="34"/>
      <c r="Q50" s="34"/>
      <c r="R50" s="34"/>
      <c r="S50" s="34"/>
      <c r="T50" s="34"/>
      <c r="U50" s="34"/>
      <c r="V50" s="34"/>
      <c r="W50" s="34"/>
    </row>
    <row r="51" spans="1:24" x14ac:dyDescent="0.2">
      <c r="I51" s="62"/>
      <c r="J51" s="63"/>
      <c r="K51" s="80"/>
      <c r="N51" s="33"/>
      <c r="O51" s="34"/>
      <c r="P51" s="34"/>
      <c r="Q51" s="34"/>
      <c r="R51" s="34"/>
      <c r="S51" s="34"/>
      <c r="T51" s="34"/>
      <c r="U51" s="34"/>
      <c r="V51" s="34"/>
      <c r="W51" s="34"/>
    </row>
    <row r="52" spans="1:24" x14ac:dyDescent="0.2">
      <c r="N52" s="33"/>
      <c r="O52" s="34"/>
      <c r="P52" s="34"/>
      <c r="Q52" s="34"/>
      <c r="R52" s="34"/>
      <c r="S52" s="34"/>
      <c r="T52" s="34"/>
      <c r="U52" s="34"/>
      <c r="V52" s="34"/>
      <c r="W52" s="34"/>
    </row>
    <row r="53" spans="1:24" x14ac:dyDescent="0.2">
      <c r="N53" s="33"/>
      <c r="O53" s="34"/>
      <c r="P53" s="34"/>
      <c r="Q53" s="34"/>
      <c r="R53" s="34"/>
      <c r="S53" s="34"/>
      <c r="T53" s="34"/>
      <c r="U53" s="34"/>
      <c r="V53" s="34"/>
      <c r="W53" s="34"/>
    </row>
    <row r="54" spans="1:24" ht="15" x14ac:dyDescent="0.25">
      <c r="A54" s="1" t="s">
        <v>40</v>
      </c>
      <c r="B54" s="51" t="s">
        <v>54</v>
      </c>
      <c r="C54" s="2"/>
      <c r="N54" s="33"/>
      <c r="O54" s="34"/>
      <c r="P54" s="34"/>
      <c r="Q54" s="34"/>
      <c r="R54" s="34"/>
      <c r="S54" s="34"/>
      <c r="T54" s="34"/>
      <c r="U54" s="34"/>
      <c r="V54" s="34"/>
      <c r="W54" s="34"/>
    </row>
    <row r="55" spans="1:24" ht="15" x14ac:dyDescent="0.25">
      <c r="B55" s="3"/>
      <c r="C55" s="2"/>
      <c r="N55" s="33"/>
      <c r="O55" s="33"/>
      <c r="P55" s="33"/>
      <c r="Q55" s="33"/>
      <c r="R55" s="33"/>
      <c r="S55" s="33"/>
      <c r="T55" s="33"/>
      <c r="U55" s="33"/>
      <c r="V55" s="33"/>
      <c r="W55" s="33"/>
    </row>
    <row r="56" spans="1:24" ht="45" x14ac:dyDescent="0.25">
      <c r="A56" s="11"/>
      <c r="B56" s="131" t="s">
        <v>51</v>
      </c>
      <c r="C56" s="53" t="s">
        <v>74</v>
      </c>
      <c r="D56" s="53" t="s">
        <v>136</v>
      </c>
      <c r="E56" s="171" t="s">
        <v>50</v>
      </c>
      <c r="F56" s="171"/>
      <c r="G56" s="171"/>
      <c r="H56" s="171"/>
      <c r="I56" s="171"/>
      <c r="O56" s="33"/>
      <c r="P56" s="33"/>
      <c r="Q56" s="33"/>
      <c r="R56" s="33"/>
      <c r="S56" s="33"/>
      <c r="T56" s="33"/>
      <c r="U56" s="33"/>
      <c r="V56" s="33"/>
      <c r="W56" s="33"/>
      <c r="X56" s="33"/>
    </row>
    <row r="57" spans="1:24" ht="28.5" x14ac:dyDescent="0.2">
      <c r="A57" s="83" t="s">
        <v>58</v>
      </c>
      <c r="B57" s="54" t="s">
        <v>69</v>
      </c>
      <c r="C57" s="161" t="s">
        <v>160</v>
      </c>
      <c r="D57" s="140">
        <v>1843289.99</v>
      </c>
      <c r="E57" s="173"/>
      <c r="F57" s="173"/>
      <c r="G57" s="173"/>
      <c r="H57" s="173"/>
      <c r="I57" s="173"/>
      <c r="O57" s="33"/>
      <c r="P57" s="33"/>
      <c r="Q57" s="33"/>
      <c r="R57" s="33"/>
      <c r="S57" s="33"/>
      <c r="T57" s="33"/>
      <c r="U57" s="33"/>
      <c r="V57" s="33"/>
      <c r="W57" s="33"/>
      <c r="X57" s="33"/>
    </row>
    <row r="58" spans="1:24" ht="28.5" x14ac:dyDescent="0.2">
      <c r="A58" s="83" t="s">
        <v>59</v>
      </c>
      <c r="B58" s="54" t="s">
        <v>90</v>
      </c>
      <c r="C58" s="161" t="s">
        <v>160</v>
      </c>
      <c r="D58" s="140">
        <v>-1801690.02</v>
      </c>
      <c r="E58" s="179"/>
      <c r="F58" s="180"/>
      <c r="G58" s="180"/>
      <c r="H58" s="180"/>
      <c r="I58" s="181"/>
      <c r="J58" s="92"/>
      <c r="K58" s="92"/>
      <c r="L58" s="92"/>
      <c r="M58" s="92"/>
      <c r="N58" s="92"/>
      <c r="O58" s="92"/>
      <c r="P58" s="92"/>
      <c r="Q58" s="92"/>
    </row>
    <row r="59" spans="1:24" ht="28.5" x14ac:dyDescent="0.2">
      <c r="A59" s="83" t="s">
        <v>72</v>
      </c>
      <c r="B59" s="54" t="s">
        <v>71</v>
      </c>
      <c r="C59" s="10"/>
      <c r="D59" s="115"/>
      <c r="E59" s="173"/>
      <c r="F59" s="173"/>
      <c r="G59" s="173"/>
      <c r="H59" s="173"/>
      <c r="I59" s="173"/>
      <c r="J59" s="92"/>
      <c r="K59" s="92"/>
      <c r="L59" s="92"/>
      <c r="M59" s="92"/>
      <c r="N59" s="92"/>
      <c r="O59" s="92"/>
      <c r="P59" s="92"/>
      <c r="Q59" s="92"/>
    </row>
    <row r="60" spans="1:24" ht="28.5" x14ac:dyDescent="0.2">
      <c r="A60" s="83" t="s">
        <v>73</v>
      </c>
      <c r="B60" s="54" t="s">
        <v>70</v>
      </c>
      <c r="C60" s="64"/>
      <c r="D60" s="115"/>
      <c r="E60" s="179"/>
      <c r="F60" s="180"/>
      <c r="G60" s="180"/>
      <c r="H60" s="180"/>
      <c r="I60" s="181"/>
      <c r="J60" s="92"/>
      <c r="K60" s="92"/>
      <c r="L60" s="92"/>
      <c r="M60" s="92"/>
      <c r="N60" s="92"/>
      <c r="O60" s="92"/>
      <c r="P60" s="92"/>
      <c r="Q60" s="92"/>
    </row>
    <row r="61" spans="1:24" ht="28.5" x14ac:dyDescent="0.2">
      <c r="A61" s="83" t="s">
        <v>77</v>
      </c>
      <c r="B61" s="54" t="s">
        <v>79</v>
      </c>
      <c r="C61" s="145" t="s">
        <v>162</v>
      </c>
      <c r="D61" s="140"/>
      <c r="E61" s="174" t="s">
        <v>163</v>
      </c>
      <c r="F61" s="175"/>
      <c r="G61" s="175"/>
      <c r="H61" s="175"/>
      <c r="I61" s="176"/>
      <c r="J61" s="92"/>
      <c r="K61" s="92"/>
      <c r="L61" s="92"/>
      <c r="M61" s="92"/>
      <c r="N61" s="92"/>
      <c r="O61" s="92"/>
      <c r="P61" s="92"/>
      <c r="Q61" s="92"/>
    </row>
    <row r="62" spans="1:24" ht="28.5" x14ac:dyDescent="0.2">
      <c r="A62" s="83" t="s">
        <v>78</v>
      </c>
      <c r="B62" s="54" t="s">
        <v>80</v>
      </c>
      <c r="C62" s="145" t="s">
        <v>162</v>
      </c>
      <c r="D62" s="140"/>
      <c r="E62" s="174" t="s">
        <v>163</v>
      </c>
      <c r="F62" s="175"/>
      <c r="G62" s="175"/>
      <c r="H62" s="175"/>
      <c r="I62" s="176"/>
      <c r="J62" s="92"/>
      <c r="K62" s="92"/>
      <c r="L62" s="92"/>
      <c r="M62" s="92"/>
      <c r="N62" s="92"/>
      <c r="O62" s="92"/>
      <c r="P62" s="92"/>
      <c r="Q62" s="92"/>
    </row>
    <row r="63" spans="1:24" x14ac:dyDescent="0.2">
      <c r="A63" s="83">
        <v>4</v>
      </c>
      <c r="B63" s="54" t="s">
        <v>76</v>
      </c>
      <c r="C63" s="10"/>
      <c r="D63" s="115"/>
      <c r="E63" s="173"/>
      <c r="F63" s="173"/>
      <c r="G63" s="173"/>
      <c r="H63" s="173"/>
      <c r="I63" s="173"/>
      <c r="J63" s="92"/>
      <c r="K63" s="92"/>
      <c r="L63" s="92"/>
      <c r="M63" s="92"/>
      <c r="N63" s="92"/>
      <c r="O63" s="92"/>
      <c r="P63" s="92"/>
      <c r="Q63" s="92"/>
    </row>
    <row r="64" spans="1:24" ht="42.75" x14ac:dyDescent="0.2">
      <c r="A64" s="83">
        <v>5</v>
      </c>
      <c r="B64" s="54" t="s">
        <v>92</v>
      </c>
      <c r="C64" s="10"/>
      <c r="D64" s="115"/>
      <c r="E64" s="173"/>
      <c r="F64" s="173"/>
      <c r="G64" s="173"/>
      <c r="H64" s="173"/>
      <c r="I64" s="173"/>
      <c r="J64" s="92"/>
      <c r="K64" s="92"/>
      <c r="L64" s="92"/>
      <c r="M64" s="92"/>
      <c r="N64" s="92"/>
      <c r="O64" s="92"/>
      <c r="P64" s="92"/>
      <c r="Q64" s="92"/>
    </row>
    <row r="65" spans="1:19" x14ac:dyDescent="0.2">
      <c r="A65" s="59">
        <v>6</v>
      </c>
      <c r="B65" s="52"/>
      <c r="C65" s="10"/>
      <c r="D65" s="115"/>
      <c r="E65" s="173"/>
      <c r="F65" s="173"/>
      <c r="G65" s="173"/>
      <c r="H65" s="173"/>
      <c r="I65" s="173"/>
    </row>
    <row r="66" spans="1:19" x14ac:dyDescent="0.2">
      <c r="A66" s="59">
        <v>7</v>
      </c>
      <c r="B66" s="50"/>
      <c r="C66" s="10"/>
      <c r="D66" s="115"/>
      <c r="E66" s="173"/>
      <c r="F66" s="173"/>
      <c r="G66" s="173"/>
      <c r="H66" s="173"/>
      <c r="I66" s="173"/>
    </row>
    <row r="67" spans="1:19" x14ac:dyDescent="0.2">
      <c r="A67" s="59">
        <v>8</v>
      </c>
      <c r="B67" s="50"/>
      <c r="C67" s="10"/>
      <c r="D67" s="115"/>
      <c r="E67" s="173"/>
      <c r="F67" s="173"/>
      <c r="G67" s="173"/>
      <c r="H67" s="173"/>
      <c r="I67" s="173"/>
    </row>
    <row r="68" spans="1:19" x14ac:dyDescent="0.2">
      <c r="A68" s="59">
        <v>9</v>
      </c>
      <c r="B68" s="50"/>
      <c r="C68" s="10"/>
      <c r="D68" s="115"/>
      <c r="E68" s="179"/>
      <c r="F68" s="180"/>
      <c r="G68" s="180"/>
      <c r="H68" s="180"/>
      <c r="I68" s="181"/>
    </row>
    <row r="69" spans="1:19" x14ac:dyDescent="0.2">
      <c r="A69" s="59">
        <v>10</v>
      </c>
      <c r="B69" s="50"/>
      <c r="C69" s="10"/>
      <c r="D69" s="115"/>
      <c r="E69" s="173"/>
      <c r="F69" s="173"/>
      <c r="G69" s="173"/>
      <c r="H69" s="173"/>
      <c r="I69" s="173"/>
    </row>
    <row r="70" spans="1:19" ht="15" x14ac:dyDescent="0.25">
      <c r="B70" s="2" t="s">
        <v>25</v>
      </c>
      <c r="C70" s="2"/>
      <c r="D70" s="116">
        <f>SUM(D57:D69)</f>
        <v>41599.969999999972</v>
      </c>
      <c r="E70" s="29"/>
      <c r="F70" s="29"/>
      <c r="G70" s="29"/>
      <c r="H70" s="29"/>
    </row>
    <row r="71" spans="1:19" ht="15" x14ac:dyDescent="0.25">
      <c r="B71" s="84" t="s">
        <v>75</v>
      </c>
      <c r="C71" s="84"/>
      <c r="D71" s="116">
        <f>K49</f>
        <v>11239.455004266754</v>
      </c>
      <c r="E71" s="29"/>
      <c r="F71" s="29"/>
      <c r="G71" s="29"/>
      <c r="H71" s="29"/>
    </row>
    <row r="72" spans="1:19" ht="15" x14ac:dyDescent="0.25">
      <c r="B72" s="84" t="s">
        <v>24</v>
      </c>
      <c r="C72" s="84"/>
      <c r="D72" s="117">
        <f>D71-D70</f>
        <v>-30360.514995733218</v>
      </c>
    </row>
    <row r="73" spans="1:19" ht="30.75" thickBot="1" x14ac:dyDescent="0.3">
      <c r="B73" s="85" t="s">
        <v>81</v>
      </c>
      <c r="C73" s="85"/>
      <c r="D73" s="69">
        <f>IF(ISERROR(D72/J47),0,D72/J47)</f>
        <v>-4.0806716643304402E-4</v>
      </c>
      <c r="E73" s="119" t="str">
        <f>IF(AND(D73&lt;0.01,D73&gt;-0.01),"","Unresolved differences of greater than + or - 1% should be explained")</f>
        <v/>
      </c>
      <c r="G73" s="92"/>
      <c r="H73" s="39"/>
      <c r="I73" s="39"/>
      <c r="J73" s="39"/>
      <c r="K73" s="39"/>
      <c r="L73" s="39"/>
    </row>
    <row r="74" spans="1:19" ht="15.75" thickTop="1" x14ac:dyDescent="0.25">
      <c r="B74" s="2"/>
      <c r="C74" s="61"/>
      <c r="D74" s="67"/>
      <c r="G74" s="92"/>
    </row>
    <row r="75" spans="1:19" ht="15" x14ac:dyDescent="0.25">
      <c r="B75" s="2"/>
      <c r="C75" s="61"/>
      <c r="D75" s="38"/>
    </row>
    <row r="76" spans="1:19" ht="15" x14ac:dyDescent="0.25">
      <c r="A76" s="1" t="s">
        <v>83</v>
      </c>
      <c r="B76" s="86" t="s">
        <v>47</v>
      </c>
      <c r="C76" s="66"/>
      <c r="D76" s="67"/>
    </row>
    <row r="77" spans="1:19" ht="15" x14ac:dyDescent="0.25">
      <c r="B77" s="65"/>
      <c r="C77" s="66"/>
      <c r="D77" s="67"/>
    </row>
    <row r="78" spans="1:19" ht="75" x14ac:dyDescent="0.25">
      <c r="B78" s="132" t="s">
        <v>26</v>
      </c>
      <c r="C78" s="53" t="s">
        <v>149</v>
      </c>
      <c r="D78" s="87" t="s">
        <v>150</v>
      </c>
      <c r="E78" s="53" t="s">
        <v>151</v>
      </c>
      <c r="F78" s="53" t="s">
        <v>153</v>
      </c>
      <c r="G78" s="53" t="s">
        <v>24</v>
      </c>
      <c r="H78" s="89" t="s">
        <v>152</v>
      </c>
      <c r="I78" s="53" t="s">
        <v>81</v>
      </c>
      <c r="J78" s="92"/>
      <c r="K78" s="92"/>
      <c r="L78" s="39"/>
      <c r="M78" s="39"/>
      <c r="N78" s="39"/>
      <c r="O78" s="39"/>
      <c r="P78" s="39"/>
      <c r="Q78" s="39"/>
      <c r="R78" s="39"/>
      <c r="S78" s="39"/>
    </row>
    <row r="79" spans="1:19" x14ac:dyDescent="0.2">
      <c r="B79" s="121"/>
      <c r="C79" s="123"/>
      <c r="D79" s="123"/>
      <c r="E79" s="124"/>
      <c r="F79" s="124"/>
      <c r="G79" s="125">
        <f>E79-F79</f>
        <v>0</v>
      </c>
      <c r="H79" s="124"/>
      <c r="I79" s="120">
        <f>IF(ISERROR(G79/H79),0,G79/H79)</f>
        <v>0</v>
      </c>
      <c r="J79" s="92"/>
      <c r="K79" s="92"/>
      <c r="L79" s="39"/>
      <c r="M79" s="39"/>
      <c r="N79" s="39"/>
      <c r="O79" s="39"/>
      <c r="P79" s="39"/>
      <c r="Q79" s="39"/>
      <c r="R79" s="39"/>
      <c r="S79" s="39"/>
    </row>
    <row r="80" spans="1:19" x14ac:dyDescent="0.2">
      <c r="B80" s="121"/>
      <c r="C80" s="123"/>
      <c r="D80" s="123"/>
      <c r="E80" s="124"/>
      <c r="F80" s="124"/>
      <c r="G80" s="125">
        <f t="shared" ref="G80:G82" si="5">E80-F80</f>
        <v>0</v>
      </c>
      <c r="H80" s="124"/>
      <c r="I80" s="120">
        <f>IF(ISERROR(G80/H80),0,G80/H80)</f>
        <v>0</v>
      </c>
      <c r="J80" s="92"/>
      <c r="K80" s="92"/>
      <c r="L80" s="39"/>
      <c r="M80" s="39"/>
      <c r="N80" s="39"/>
      <c r="O80" s="39"/>
      <c r="P80" s="39"/>
      <c r="Q80" s="39"/>
      <c r="R80" s="39"/>
      <c r="S80" s="39"/>
    </row>
    <row r="81" spans="2:19" x14ac:dyDescent="0.2">
      <c r="B81" s="121"/>
      <c r="C81" s="123"/>
      <c r="D81" s="123"/>
      <c r="E81" s="124"/>
      <c r="F81" s="124"/>
      <c r="G81" s="125">
        <f t="shared" si="5"/>
        <v>0</v>
      </c>
      <c r="H81" s="124"/>
      <c r="I81" s="120">
        <f>IF(ISERROR(G81/H81),0,G81/H81)</f>
        <v>0</v>
      </c>
      <c r="J81" s="92"/>
      <c r="K81" s="92"/>
      <c r="L81" s="39"/>
      <c r="M81" s="39"/>
      <c r="N81" s="39"/>
      <c r="O81" s="39"/>
      <c r="P81" s="39"/>
      <c r="Q81" s="39"/>
      <c r="R81" s="39"/>
      <c r="S81" s="39"/>
    </row>
    <row r="82" spans="2:19" ht="15" thickBot="1" x14ac:dyDescent="0.25">
      <c r="B82" s="121"/>
      <c r="C82" s="126"/>
      <c r="D82" s="126"/>
      <c r="E82" s="126"/>
      <c r="F82" s="126"/>
      <c r="G82" s="127">
        <f t="shared" si="5"/>
        <v>0</v>
      </c>
      <c r="H82" s="126"/>
      <c r="I82" s="122">
        <f>IF(ISERROR(G82/H82),0,G82/H82)</f>
        <v>0</v>
      </c>
      <c r="J82" s="92"/>
      <c r="K82" s="92"/>
      <c r="L82" s="39"/>
      <c r="M82" s="39"/>
      <c r="N82" s="39"/>
      <c r="O82" s="39"/>
      <c r="P82" s="39"/>
      <c r="Q82" s="39"/>
      <c r="R82" s="39"/>
      <c r="S82" s="39"/>
    </row>
    <row r="83" spans="2:19" ht="15.75" thickBot="1" x14ac:dyDescent="0.3">
      <c r="B83" s="88" t="s">
        <v>82</v>
      </c>
      <c r="C83" s="90">
        <f t="shared" ref="C83:H83" si="6">SUM(C79:C82)</f>
        <v>0</v>
      </c>
      <c r="D83" s="90">
        <f t="shared" si="6"/>
        <v>0</v>
      </c>
      <c r="E83" s="90">
        <f t="shared" si="6"/>
        <v>0</v>
      </c>
      <c r="F83" s="90">
        <f t="shared" si="6"/>
        <v>0</v>
      </c>
      <c r="G83" s="90">
        <f t="shared" si="6"/>
        <v>0</v>
      </c>
      <c r="H83" s="90">
        <f t="shared" si="6"/>
        <v>0</v>
      </c>
      <c r="I83" s="91" t="s">
        <v>91</v>
      </c>
      <c r="J83" s="92"/>
      <c r="K83" s="92"/>
      <c r="L83" s="39"/>
      <c r="M83" s="39"/>
      <c r="N83" s="39"/>
      <c r="O83" s="39"/>
      <c r="P83" s="39"/>
      <c r="Q83" s="39"/>
      <c r="R83" s="39"/>
      <c r="S83" s="39"/>
    </row>
    <row r="84" spans="2:19" x14ac:dyDescent="0.2">
      <c r="B84" s="4"/>
      <c r="C84" s="4"/>
      <c r="D84" s="4"/>
      <c r="E84" s="4"/>
      <c r="F84" s="4"/>
      <c r="G84" s="4"/>
      <c r="J84" s="92"/>
      <c r="K84" s="92"/>
      <c r="L84" s="39"/>
      <c r="M84" s="39"/>
      <c r="N84" s="39"/>
      <c r="O84" s="39"/>
      <c r="P84" s="39"/>
      <c r="Q84" s="39"/>
      <c r="R84" s="39"/>
      <c r="S84" s="39"/>
    </row>
    <row r="85" spans="2:19" x14ac:dyDescent="0.2">
      <c r="J85" s="92"/>
      <c r="K85" s="92"/>
      <c r="L85" s="39"/>
      <c r="M85" s="39"/>
      <c r="N85" s="39"/>
      <c r="O85" s="39"/>
      <c r="P85" s="39"/>
      <c r="Q85" s="39"/>
      <c r="R85" s="39"/>
      <c r="S85" s="39"/>
    </row>
    <row r="86" spans="2:19" ht="15" x14ac:dyDescent="0.25">
      <c r="B86" s="3" t="s">
        <v>38</v>
      </c>
      <c r="J86" s="92"/>
      <c r="K86" s="92"/>
    </row>
    <row r="87" spans="2:19" x14ac:dyDescent="0.2">
      <c r="B87" s="58"/>
      <c r="C87" s="58"/>
      <c r="D87" s="58"/>
      <c r="E87" s="58"/>
      <c r="F87" s="58"/>
      <c r="G87" s="58"/>
      <c r="H87" s="58"/>
      <c r="J87" s="92"/>
      <c r="K87" s="92"/>
    </row>
    <row r="88" spans="2:19" x14ac:dyDescent="0.2">
      <c r="B88" s="58"/>
      <c r="C88" s="58"/>
      <c r="D88" s="58"/>
      <c r="E88" s="58"/>
      <c r="F88" s="58"/>
      <c r="G88" s="58"/>
      <c r="H88" s="58"/>
      <c r="J88" s="92"/>
      <c r="K88" s="92"/>
    </row>
    <row r="89" spans="2:19" x14ac:dyDescent="0.2">
      <c r="B89" s="58"/>
      <c r="C89" s="58"/>
      <c r="D89" s="58"/>
      <c r="E89" s="58"/>
      <c r="F89" s="58"/>
      <c r="G89" s="58"/>
      <c r="H89" s="58"/>
    </row>
    <row r="90" spans="2:19" x14ac:dyDescent="0.2">
      <c r="B90" s="58"/>
      <c r="C90" s="58"/>
      <c r="D90" s="58"/>
      <c r="E90" s="58"/>
      <c r="F90" s="58"/>
      <c r="G90" s="58"/>
      <c r="H90" s="58"/>
    </row>
    <row r="91" spans="2:19" x14ac:dyDescent="0.2">
      <c r="B91" s="58"/>
      <c r="C91" s="58"/>
      <c r="D91" s="58"/>
      <c r="E91" s="58"/>
      <c r="F91" s="58"/>
      <c r="G91" s="58"/>
      <c r="H91" s="58"/>
    </row>
    <row r="92" spans="2:19" x14ac:dyDescent="0.2">
      <c r="B92" s="58"/>
      <c r="C92" s="58"/>
      <c r="D92" s="58"/>
      <c r="E92" s="58"/>
      <c r="F92" s="58"/>
      <c r="G92" s="58"/>
      <c r="H92" s="58"/>
    </row>
    <row r="93" spans="2:19" x14ac:dyDescent="0.2">
      <c r="B93" s="58"/>
      <c r="C93" s="58"/>
      <c r="D93" s="58"/>
      <c r="E93" s="58"/>
      <c r="F93" s="58"/>
      <c r="G93" s="58"/>
      <c r="H93" s="58"/>
    </row>
    <row r="94" spans="2:19" x14ac:dyDescent="0.2">
      <c r="B94" s="58"/>
      <c r="C94" s="58"/>
      <c r="D94" s="58"/>
      <c r="E94" s="58"/>
      <c r="F94" s="58"/>
      <c r="G94" s="58"/>
      <c r="H94" s="58"/>
    </row>
  </sheetData>
  <mergeCells count="20">
    <mergeCell ref="R33:T33"/>
    <mergeCell ref="U33:W33"/>
    <mergeCell ref="E61:I61"/>
    <mergeCell ref="B10:C10"/>
    <mergeCell ref="G10:H10"/>
    <mergeCell ref="B16:H16"/>
    <mergeCell ref="O33:Q33"/>
    <mergeCell ref="E56:I56"/>
    <mergeCell ref="E57:I57"/>
    <mergeCell ref="E58:I58"/>
    <mergeCell ref="E59:I59"/>
    <mergeCell ref="E60:I60"/>
    <mergeCell ref="E68:I68"/>
    <mergeCell ref="E69:I69"/>
    <mergeCell ref="E62:I62"/>
    <mergeCell ref="E63:I63"/>
    <mergeCell ref="E64:I64"/>
    <mergeCell ref="E65:I65"/>
    <mergeCell ref="E66:I66"/>
    <mergeCell ref="E67:I67"/>
  </mergeCells>
  <dataValidations count="1">
    <dataValidation type="list" sqref="C20">
      <formula1>"1st Estimate, 2nd Estimate, Actual, Other"</formula1>
    </dataValidation>
  </dataValidations>
  <pageMargins left="0.11" right="0.11" top="0.74803149606299213" bottom="0.74803149606299213" header="0.31496062992125984" footer="0.31496062992125984"/>
  <pageSetup scale="57" fitToHeight="2" orientation="landscape" r:id="rId1"/>
  <rowBreaks count="1" manualBreakCount="1">
    <brk id="5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Instructions</vt:lpstr>
      <vt:lpstr>GA Analysis-2014</vt:lpstr>
      <vt:lpstr>GA Analysis-2015</vt:lpstr>
      <vt:lpstr>GA Analysis-2016</vt:lpstr>
      <vt:lpstr>'GA Analysis-2014'!Print_Area</vt:lpstr>
      <vt:lpstr>'GA Analysis-2015'!Print_Area</vt:lpstr>
      <vt:lpstr>'GA Analysis-2016'!Print_Area</vt:lpstr>
      <vt:lpstr>Instructions!Print_Area</vt:lpstr>
    </vt:vector>
  </TitlesOfParts>
  <Company>OEB</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Blakeman, Kelly</cp:lastModifiedBy>
  <cp:lastPrinted>2017-08-14T17:09:58Z</cp:lastPrinted>
  <dcterms:created xsi:type="dcterms:W3CDTF">2017-05-01T19:29:01Z</dcterms:created>
  <dcterms:modified xsi:type="dcterms:W3CDTF">2017-08-14T17:10:12Z</dcterms:modified>
</cp:coreProperties>
</file>