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70" yWindow="420" windowWidth="23805" windowHeight="6285" activeTab="1"/>
  </bookViews>
  <sheets>
    <sheet name="Instructions" sheetId="2" r:id="rId1"/>
    <sheet name="GA Analysis 2015 " sheetId="4" r:id="rId2"/>
    <sheet name="GA Analysis  2016" sheetId="5" r:id="rId3"/>
  </sheets>
  <definedNames>
    <definedName name="GARate" localSheetId="2">#REF!</definedName>
    <definedName name="GARate" localSheetId="1">#REF!</definedName>
    <definedName name="GARate">#REF!</definedName>
    <definedName name="_xlnm.Print_Area" localSheetId="2">'GA Analysis  2016'!$A$12:$K$107</definedName>
    <definedName name="_xlnm.Print_Area" localSheetId="1">'GA Analysis 2015 '!$A$12:$K$107</definedName>
    <definedName name="_xlnm.Print_Area" localSheetId="0">Instructions!$A$11:$C$83</definedName>
  </definedNames>
  <calcPr calcId="145621"/>
</workbook>
</file>

<file path=xl/calcChain.xml><?xml version="1.0" encoding="utf-8"?>
<calcChain xmlns="http://schemas.openxmlformats.org/spreadsheetml/2006/main">
  <c r="H89" i="5" l="1"/>
  <c r="E89" i="5"/>
  <c r="D89" i="5"/>
  <c r="C89" i="5"/>
  <c r="H88" i="5"/>
  <c r="E88" i="5"/>
  <c r="D88" i="5"/>
  <c r="C88" i="5"/>
  <c r="I58" i="4"/>
  <c r="I57" i="4"/>
  <c r="I56" i="4"/>
  <c r="I55" i="4"/>
  <c r="I54" i="4"/>
  <c r="I53" i="4"/>
  <c r="I52" i="4"/>
  <c r="I51" i="4"/>
  <c r="I50" i="4"/>
  <c r="I49" i="4"/>
  <c r="I48" i="4"/>
  <c r="I47" i="4"/>
  <c r="G58" i="4"/>
  <c r="G57" i="4"/>
  <c r="G56" i="4"/>
  <c r="G55" i="4"/>
  <c r="G54" i="4"/>
  <c r="G53" i="4"/>
  <c r="G52" i="4"/>
  <c r="G51" i="4"/>
  <c r="G50" i="4"/>
  <c r="G49" i="4"/>
  <c r="G48" i="4"/>
  <c r="G47" i="4"/>
  <c r="I58" i="5" l="1"/>
  <c r="I57" i="5"/>
  <c r="I56" i="5"/>
  <c r="I55" i="5"/>
  <c r="I54" i="5"/>
  <c r="I53" i="5"/>
  <c r="I52" i="5"/>
  <c r="I51" i="5"/>
  <c r="I50" i="5"/>
  <c r="I49" i="5"/>
  <c r="I48" i="5"/>
  <c r="I47" i="5"/>
  <c r="G58" i="5"/>
  <c r="G57" i="5"/>
  <c r="G56" i="5"/>
  <c r="G55" i="5"/>
  <c r="G54" i="5"/>
  <c r="G53" i="5"/>
  <c r="G52" i="5"/>
  <c r="G51" i="5"/>
  <c r="G50" i="5"/>
  <c r="G49" i="5"/>
  <c r="G48" i="5"/>
  <c r="G47" i="5"/>
  <c r="H92" i="5" l="1"/>
  <c r="E92" i="5"/>
  <c r="D92" i="5"/>
  <c r="C92" i="5"/>
  <c r="G91" i="5"/>
  <c r="I91" i="5" s="1"/>
  <c r="F91" i="5"/>
  <c r="F90" i="5"/>
  <c r="G90" i="5" s="1"/>
  <c r="I90" i="5" s="1"/>
  <c r="F89" i="5"/>
  <c r="G89" i="5" s="1"/>
  <c r="I89" i="5" s="1"/>
  <c r="F88" i="5"/>
  <c r="G88" i="5" s="1"/>
  <c r="D79" i="5"/>
  <c r="E59" i="5"/>
  <c r="D59" i="5"/>
  <c r="C59" i="5"/>
  <c r="F58" i="5"/>
  <c r="H58" i="5" s="1"/>
  <c r="F57" i="5"/>
  <c r="H57" i="5" s="1"/>
  <c r="F56" i="5"/>
  <c r="J56" i="5" s="1"/>
  <c r="F55" i="5"/>
  <c r="J55" i="5" s="1"/>
  <c r="F54" i="5"/>
  <c r="J54" i="5" s="1"/>
  <c r="F53" i="5"/>
  <c r="H53" i="5" s="1"/>
  <c r="F52" i="5"/>
  <c r="J52" i="5" s="1"/>
  <c r="F51" i="5"/>
  <c r="J51" i="5" s="1"/>
  <c r="F50" i="5"/>
  <c r="J50" i="5" s="1"/>
  <c r="F49" i="5"/>
  <c r="H49" i="5" s="1"/>
  <c r="F48" i="5"/>
  <c r="H48" i="5" s="1"/>
  <c r="F47" i="5"/>
  <c r="D24" i="5"/>
  <c r="D22" i="5" s="1"/>
  <c r="F24" i="5" s="1"/>
  <c r="G92" i="5" l="1"/>
  <c r="I88" i="5"/>
  <c r="J53" i="5"/>
  <c r="J48" i="5"/>
  <c r="H56" i="5"/>
  <c r="J49" i="5"/>
  <c r="K49" i="5" s="1"/>
  <c r="H52" i="5"/>
  <c r="J57" i="5"/>
  <c r="K57" i="5" s="1"/>
  <c r="K56" i="5"/>
  <c r="J58" i="5"/>
  <c r="K58" i="5" s="1"/>
  <c r="H55" i="5"/>
  <c r="K55" i="5" s="1"/>
  <c r="H54" i="5"/>
  <c r="K54" i="5" s="1"/>
  <c r="K53" i="5"/>
  <c r="K52" i="5"/>
  <c r="H51" i="5"/>
  <c r="K51" i="5" s="1"/>
  <c r="H50" i="5"/>
  <c r="K50" i="5" s="1"/>
  <c r="F59" i="5"/>
  <c r="K48" i="5"/>
  <c r="H47" i="5"/>
  <c r="H59" i="5" s="1"/>
  <c r="J47" i="5"/>
  <c r="J59" i="5" s="1"/>
  <c r="F26" i="5"/>
  <c r="F92" i="5"/>
  <c r="F23" i="5"/>
  <c r="F25" i="5"/>
  <c r="K47" i="5" l="1"/>
  <c r="K59" i="5" s="1"/>
  <c r="D80" i="5" s="1"/>
  <c r="D81" i="5" s="1"/>
  <c r="D82" i="5" l="1"/>
  <c r="E82" i="5" s="1"/>
  <c r="I88" i="4" l="1"/>
  <c r="G92" i="4"/>
  <c r="G91" i="4"/>
  <c r="G90" i="4"/>
  <c r="G89" i="4"/>
  <c r="G88" i="4"/>
  <c r="F88" i="4"/>
  <c r="F89" i="4"/>
  <c r="F90" i="4"/>
  <c r="F91" i="4"/>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<sst xmlns="http://schemas.openxmlformats.org/spreadsheetml/2006/main" count="324" uniqueCount="166">
  <si>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</si>
  <si>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</si>
  <si>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</si>
  <si>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</si>
  <si>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</si>
  <si>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</si>
  <si>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</si>
  <si>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</si>
  <si>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</si>
  <si>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</si>
  <si>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</si>
  <si>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</si>
  <si>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</si>
  <si>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</si>
  <si>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</si>
  <si>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</si>
  <si>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</si>
  <si>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</si>
  <si>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</si>
  <si>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</si>
  <si>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</si>
  <si>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</si>
  <si>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</si>
  <si>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</si>
  <si>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</si>
  <si>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</si>
  <si>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</si>
  <si>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</si>
  <si>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</si>
  <si>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</si>
  <si>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</si>
  <si>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</si>
  <si>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</si>
  <si>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</si>
  <si>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</si>
  <si>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</si>
  <si>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</si>
  <si>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</si>
  <si>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</si>
  <si>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</si>
  <si>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</si>
  <si>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</si>
  <si>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</si>
  <si>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</si>
  <si>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</si>
  <si>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</si>
  <si>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</si>
  <si>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</si>
  <si>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</si>
  <si>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</si>
  <si>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</si>
  <si>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</si>
  <si>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</si>
  <si>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</si>
  <si>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</si>
  <si>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</si>
  <si>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</si>
  <si>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</si>
  <si>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</si>
  <si>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</si>
  <si>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</si>
  <si>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</si>
  <si>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</si>
  <si>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</si>
  <si>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</si>
  <si>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</si>
  <si>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</si>
  <si>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</si>
  <si>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</si>
  <si>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</si>
  <si>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</si>
  <si>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</si>
  <si>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</si>
  <si>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</si>
  <si>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</si>
  <si>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</si>
  <si>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</si>
  <si>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</si>
  <si>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</si>
  <si>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</si>
  <si>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</si>
  <si>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</si>
  <si>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</si>
  <si>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</si>
  <si>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</si>
  <si>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</si>
  <si>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</si>
  <si>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</si>
  <si>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</si>
  <si>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</si>
  <si>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</si>
  <si>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</si>
  <si>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</si>
  <si>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</si>
  <si>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</si>
  <si>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</si>
  <si>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</si>
  <si>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</si>
  <si>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</si>
  <si>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</si>
  <si>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</si>
  <si>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</si>
  <si>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</si>
  <si>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</si>
  <si>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</si>
  <si>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</si>
  <si>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</si>
  <si>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</si>
  <si>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</si>
  <si>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</si>
  <si>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</si>
  <si>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</si>
  <si>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</si>
  <si>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</si>
  <si>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</si>
  <si>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</si>
  <si>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</si>
  <si>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</si>
  <si>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</si>
  <si>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</si>
  <si>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</si>
  <si>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</si>
  <si>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</si>
  <si>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</si>
  <si>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</si>
  <si>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</si>
  <si>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</si>
  <si>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</si>
  <si>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</si>
  <si>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</si>
  <si>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</si>
  <si>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</si>
  <si>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</si>
  <si>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</si>
  <si>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</si>
  <si>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</si>
  <si>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</si>
  <si>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</si>
  <si>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</si>
  <si>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</si>
  <si>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</si>
  <si>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</si>
  <si>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</si>
  <si>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</si>
  <si>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</si>
  <si>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</si>
  <si>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</si>
  <si>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</si>
  <si>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</si>
  <si>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</si>
  <si>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</si>
  <si>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</si>
  <si>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</si>
  <si>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</si>
  <si>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</si>
  <si>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</si>
  <si>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</si>
  <si>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</si>
  <si>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</si>
  <si>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</si>
  <si>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</si>
  <si>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</si>
  <si>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2015 and 2016</t>
  </si>
  <si>
    <t>1st Estimate</t>
  </si>
  <si>
    <t xml:space="preserve"> </t>
  </si>
  <si>
    <t>This reconciling item is included the the Rate Generator model as a GA "true-up" adjustment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</si>
</sst>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11"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For consumption that spans over more than one month the billing system does a proration between the months based on the billed days. The GA billing rate is applied to the consumption for the applicable month as per the proration calculation </a:t>
          </a:r>
          <a:endParaRPr kumimoji="0" lang="en-CA"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In note 4, Whitby Hydro provided actual consumption data by calendar month data based on a retrospective view.  Whitby Hydro is proposing to use this data</a:t>
          </a:r>
          <a:r>
            <a:rPr lang="en-CA" sz="1100" baseline="0">
              <a:solidFill>
                <a:schemeClr val="dk1"/>
              </a:solidFill>
              <a:effectLst/>
              <a:latin typeface="+mn-lt"/>
              <a:ea typeface="+mn-ea"/>
              <a:cs typeface="+mn-cs"/>
            </a:rPr>
            <a:t> in the GA analysis rather than billed/unbilled data.  By doing so, the calculation of "expected GA variance" more accurately reflects what the variance amount for the year should be as it eliminates noise related to other factors which would contribute to reconciling differences on a monthly basis - ie. the differences on a month to month basis of unbilled versus actual and applying the associated rates of the impact etc.    This approach is similar to that used internally by Whitby Hydro to assist in validating expected results for GA variance balances.</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276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For consumption that spans over more than one month the billing system does a proration between the months based on the billed days.</a:t>
          </a:r>
          <a:r>
            <a:rPr lang="en-US"/>
            <a:t> </a:t>
          </a:r>
          <a:r>
            <a:rPr lang="en-US" sz="1100" b="0" i="0" u="none" strike="noStrike">
              <a:solidFill>
                <a:schemeClr val="dk1"/>
              </a:solidFill>
              <a:effectLst/>
              <a:latin typeface="+mn-lt"/>
              <a:ea typeface="+mn-ea"/>
              <a:cs typeface="+mn-cs"/>
            </a:rPr>
            <a:t>The GA billing rate is applied to the consumption for the applicable month as per the proration calculation</a:t>
          </a:r>
          <a:r>
            <a:rPr lang="en-US"/>
            <a:t>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345650"/>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In note 4, Whitby Hydro provided actual consumption data by calendar month data based on a retrospective view.  Whitby Hydro is proposing to use this data</a:t>
          </a:r>
          <a:r>
            <a:rPr lang="en-CA" sz="1100" baseline="0">
              <a:latin typeface="Arial" panose="020B0604020202020204" pitchFamily="34" charset="0"/>
              <a:cs typeface="Arial" panose="020B0604020202020204" pitchFamily="34" charset="0"/>
            </a:rPr>
            <a:t> in the GA analysis rather than billed/unbilled data.  By doing so, the calculation of "expected GA variance" more accurately reflects what the variance amount for the year should be as it eliminates noise related to other factors which would contribute to reconciling differences on a monthly basis - ie. the differences on a month to month basis of unbilled versus actual and applying the associated rates of the impact etc.    This approach is similar to that used internally by Whitby Hydro to assist in validating expected results for GA variance balances.</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67" zoomScaleNormal="100" zoomScaleSheetLayoutView="85" workbookViewId="0">
      <selection activeCell="B40" sqref="B40:C40"/>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40" t="s">
        <v>161</v>
      </c>
    </row>
    <row r="11" spans="1:3" ht="15.75" x14ac:dyDescent="0.2">
      <c r="A11" s="43" t="s">
        <v>122</v>
      </c>
    </row>
    <row r="13" spans="1:3" ht="15.75" x14ac:dyDescent="0.2">
      <c r="A13" s="44" t="s">
        <v>31</v>
      </c>
    </row>
    <row r="14" spans="1:3" ht="34.5" customHeight="1" x14ac:dyDescent="0.2">
      <c r="A14" s="142" t="s">
        <v>154</v>
      </c>
      <c r="B14" s="142"/>
      <c r="C14" s="142"/>
    </row>
    <row r="16" spans="1:3" ht="15.75" x14ac:dyDescent="0.2">
      <c r="A16" s="44" t="s">
        <v>46</v>
      </c>
    </row>
    <row r="17" spans="1:26" x14ac:dyDescent="0.2">
      <c r="A17" s="42" t="s">
        <v>47</v>
      </c>
    </row>
    <row r="18" spans="1:26" ht="33" customHeight="1" x14ac:dyDescent="0.2">
      <c r="A18" s="144" t="s">
        <v>85</v>
      </c>
      <c r="B18" s="144"/>
      <c r="C18" s="144"/>
    </row>
    <row r="20" spans="1:26" x14ac:dyDescent="0.2">
      <c r="A20" s="42">
        <v>1</v>
      </c>
      <c r="B20" s="141" t="s">
        <v>140</v>
      </c>
      <c r="C20" s="141"/>
    </row>
    <row r="21" spans="1:26" x14ac:dyDescent="0.2">
      <c r="B21" s="134"/>
      <c r="C21" s="134"/>
    </row>
    <row r="23" spans="1:26" ht="31.5" customHeight="1" x14ac:dyDescent="0.2">
      <c r="A23" s="42">
        <v>2</v>
      </c>
      <c r="B23" s="142" t="s">
        <v>86</v>
      </c>
      <c r="C23" s="142"/>
    </row>
    <row r="24" spans="1:26" x14ac:dyDescent="0.2">
      <c r="B24" s="133"/>
      <c r="C24" s="133"/>
    </row>
    <row r="26" spans="1:26" x14ac:dyDescent="0.2">
      <c r="A26" s="42">
        <v>3</v>
      </c>
      <c r="B26" s="143" t="s">
        <v>109</v>
      </c>
      <c r="C26" s="143"/>
    </row>
    <row r="27" spans="1:26" ht="32.25" customHeight="1" x14ac:dyDescent="0.2">
      <c r="B27" s="142" t="s">
        <v>117</v>
      </c>
      <c r="C27" s="142"/>
    </row>
    <row r="28" spans="1:26" ht="63" customHeight="1" x14ac:dyDescent="0.2">
      <c r="B28" s="142" t="s">
        <v>129</v>
      </c>
      <c r="C28" s="142"/>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2" t="s">
        <v>118</v>
      </c>
      <c r="C29" s="142"/>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2" t="s">
        <v>155</v>
      </c>
      <c r="B33" s="142"/>
      <c r="C33" s="142"/>
    </row>
    <row r="34" spans="1:3" x14ac:dyDescent="0.2">
      <c r="B34" s="133"/>
      <c r="C34" s="133"/>
    </row>
    <row r="35" spans="1:3" x14ac:dyDescent="0.2">
      <c r="B35" s="85"/>
    </row>
    <row r="36" spans="1:3" x14ac:dyDescent="0.2">
      <c r="A36" s="42">
        <v>4</v>
      </c>
      <c r="B36" s="143" t="s">
        <v>141</v>
      </c>
      <c r="C36" s="143"/>
    </row>
    <row r="37" spans="1:3" ht="78.75" customHeight="1" x14ac:dyDescent="0.2">
      <c r="B37" s="142" t="s">
        <v>142</v>
      </c>
      <c r="C37" s="142"/>
    </row>
    <row r="38" spans="1:3" ht="65.25" customHeight="1" x14ac:dyDescent="0.2">
      <c r="B38" s="142" t="s">
        <v>124</v>
      </c>
      <c r="C38" s="142"/>
    </row>
    <row r="39" spans="1:3" ht="31.5" customHeight="1" x14ac:dyDescent="0.2">
      <c r="B39" s="142" t="s">
        <v>123</v>
      </c>
      <c r="C39" s="142"/>
    </row>
    <row r="40" spans="1:3" ht="30" customHeight="1" x14ac:dyDescent="0.2">
      <c r="B40" s="142" t="s">
        <v>125</v>
      </c>
      <c r="C40" s="142"/>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2" t="s">
        <v>135</v>
      </c>
      <c r="C49" s="142"/>
    </row>
    <row r="51" spans="2:3" ht="30" customHeight="1" x14ac:dyDescent="0.2">
      <c r="B51" s="142" t="s">
        <v>120</v>
      </c>
      <c r="C51" s="142"/>
    </row>
    <row r="52" spans="2:3" ht="30" customHeight="1" x14ac:dyDescent="0.2">
      <c r="B52" s="142" t="s">
        <v>88</v>
      </c>
      <c r="C52" s="142"/>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4" t="s">
        <v>152</v>
      </c>
      <c r="C78" s="144"/>
    </row>
    <row r="79" spans="1:3" x14ac:dyDescent="0.2">
      <c r="B79" s="87"/>
      <c r="C79" s="133"/>
    </row>
    <row r="81" spans="1:3" ht="30.75" customHeight="1" x14ac:dyDescent="0.2">
      <c r="A81" s="42">
        <v>7</v>
      </c>
      <c r="B81" s="142" t="s">
        <v>153</v>
      </c>
      <c r="C81" s="142"/>
    </row>
    <row r="82" spans="1:3" x14ac:dyDescent="0.2">
      <c r="B82" s="133"/>
      <c r="C82" s="133"/>
    </row>
    <row r="83" spans="1:3" ht="15.75" customHeight="1" x14ac:dyDescent="0.2">
      <c r="B83" s="141" t="s">
        <v>108</v>
      </c>
      <c r="C83" s="141"/>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64" zoomScaleNormal="100" zoomScaleSheetLayoutView="100" workbookViewId="0">
      <selection activeCell="D28" sqref="D2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50" t="s">
        <v>25</v>
      </c>
      <c r="C21" s="150"/>
      <c r="D21" s="24">
        <v>2015</v>
      </c>
      <c r="E21" s="151"/>
      <c r="F21" s="152"/>
      <c r="G21" s="79"/>
      <c r="H21" s="79"/>
      <c r="I21" s="79"/>
      <c r="J21" s="79"/>
      <c r="K21" s="79"/>
      <c r="L21" s="79"/>
      <c r="M21" s="79"/>
      <c r="N21" s="79"/>
      <c r="O21" s="79"/>
      <c r="P21" s="79"/>
      <c r="Q21" s="79"/>
    </row>
    <row r="22" spans="1:24" ht="14.45" thickBot="1" x14ac:dyDescent="0.3">
      <c r="A22" s="4"/>
      <c r="B22" s="5" t="s">
        <v>3</v>
      </c>
      <c r="C22" s="5" t="s">
        <v>2</v>
      </c>
      <c r="D22" s="117">
        <f>D23+D24</f>
        <v>855467175</v>
      </c>
      <c r="E22" s="6" t="s">
        <v>0</v>
      </c>
      <c r="F22" s="7">
        <v>1</v>
      </c>
      <c r="G22" s="79"/>
      <c r="H22" s="79"/>
      <c r="I22" s="79"/>
      <c r="J22" s="79"/>
      <c r="K22" s="79"/>
      <c r="L22" s="79"/>
      <c r="M22" s="79"/>
      <c r="N22" s="79"/>
      <c r="O22" s="79"/>
      <c r="P22" s="79"/>
      <c r="Q22" s="79"/>
    </row>
    <row r="23" spans="1:24" ht="13.9" x14ac:dyDescent="0.25">
      <c r="B23" s="5" t="s">
        <v>7</v>
      </c>
      <c r="C23" s="5" t="s">
        <v>1</v>
      </c>
      <c r="D23" s="118">
        <v>460378402</v>
      </c>
      <c r="E23" s="6" t="s">
        <v>0</v>
      </c>
      <c r="F23" s="8">
        <f>IFERROR(D23/$D$22,0)</f>
        <v>0.53816021871324282</v>
      </c>
    </row>
    <row r="24" spans="1:24" ht="14.45" thickBot="1" x14ac:dyDescent="0.3">
      <c r="B24" s="5" t="s">
        <v>8</v>
      </c>
      <c r="C24" s="5" t="s">
        <v>6</v>
      </c>
      <c r="D24" s="117">
        <f>D25+D26</f>
        <v>395088773</v>
      </c>
      <c r="E24" s="6" t="s">
        <v>0</v>
      </c>
      <c r="F24" s="8">
        <f>IFERROR(D24/$D$22,0)</f>
        <v>0.46183978128675712</v>
      </c>
    </row>
    <row r="25" spans="1:24" ht="13.9" x14ac:dyDescent="0.25">
      <c r="B25" s="5" t="s">
        <v>9</v>
      </c>
      <c r="C25" s="5" t="s">
        <v>4</v>
      </c>
      <c r="D25" s="118">
        <v>29075352</v>
      </c>
      <c r="E25" s="6" t="s">
        <v>0</v>
      </c>
      <c r="F25" s="8">
        <f>IFERROR(D25/$D$22,0)</f>
        <v>3.398768865678569E-2</v>
      </c>
    </row>
    <row r="26" spans="1:24" ht="13.9" x14ac:dyDescent="0.25">
      <c r="B26" s="5" t="s">
        <v>61</v>
      </c>
      <c r="C26" s="5" t="s">
        <v>5</v>
      </c>
      <c r="D26" s="119">
        <v>366013421</v>
      </c>
      <c r="E26" s="6" t="s">
        <v>0</v>
      </c>
      <c r="F26" s="8">
        <f>IFERROR(D26/$D$22,0)</f>
        <v>0.42785209262997148</v>
      </c>
      <c r="G26" s="29"/>
      <c r="H26" s="29"/>
    </row>
    <row r="27" spans="1:24" ht="34.5" customHeight="1" x14ac:dyDescent="0.25">
      <c r="B27" s="153" t="s">
        <v>77</v>
      </c>
      <c r="C27" s="153"/>
      <c r="D27" s="153"/>
      <c r="E27" s="153"/>
      <c r="F27" s="153"/>
      <c r="G27" s="154"/>
      <c r="H27" s="154"/>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163</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2015</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5">
        <v>2016</v>
      </c>
      <c r="P45" s="145"/>
      <c r="Q45" s="145"/>
      <c r="R45" s="145">
        <v>2015</v>
      </c>
      <c r="S45" s="145"/>
      <c r="T45" s="145"/>
      <c r="U45" s="145">
        <v>2014</v>
      </c>
      <c r="V45" s="145"/>
      <c r="W45" s="145"/>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35963779.469999999</v>
      </c>
      <c r="D47" s="94"/>
      <c r="E47" s="60"/>
      <c r="F47" s="51">
        <f>C47-D47+E47</f>
        <v>35963779.469999999</v>
      </c>
      <c r="G47" s="111">
        <f>+R47</f>
        <v>5.5490000000000005E-2</v>
      </c>
      <c r="H47" s="15">
        <f>F47*G47</f>
        <v>1995630.1227903001</v>
      </c>
      <c r="I47" s="111">
        <f>+T47</f>
        <v>5.0680000000000003E-2</v>
      </c>
      <c r="J47" s="17">
        <f>F47*I47</f>
        <v>1822644.3435396</v>
      </c>
      <c r="K47" s="16">
        <f>J47-H47</f>
        <v>-172985.77925070003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34420661.689999998</v>
      </c>
      <c r="D48" s="94"/>
      <c r="E48" s="60"/>
      <c r="F48" s="51">
        <f t="shared" ref="F48:F58" si="0">C48-D48+E48</f>
        <v>34420661.689999998</v>
      </c>
      <c r="G48" s="111">
        <f t="shared" ref="G48:G58" si="1">+R48</f>
        <v>6.9809999999999997E-2</v>
      </c>
      <c r="H48" s="15">
        <f t="shared" ref="H48:H58" si="2">F48*G48</f>
        <v>2402906.3925788999</v>
      </c>
      <c r="I48" s="111">
        <f t="shared" ref="I48:I58" si="3">+T48</f>
        <v>3.9609999999999999E-2</v>
      </c>
      <c r="J48" s="17">
        <f t="shared" ref="J48:J58" si="4">F48*I48</f>
        <v>1363402.4095408998</v>
      </c>
      <c r="K48" s="16">
        <f t="shared" ref="K48:K58" si="5">J48-H48</f>
        <v>-1039503.9830380001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36772426.939999998</v>
      </c>
      <c r="D49" s="94"/>
      <c r="E49" s="60"/>
      <c r="F49" s="51">
        <f t="shared" si="0"/>
        <v>36772426.939999998</v>
      </c>
      <c r="G49" s="111">
        <f t="shared" si="1"/>
        <v>3.6040000000000003E-2</v>
      </c>
      <c r="H49" s="15">
        <f t="shared" si="2"/>
        <v>1325278.2669176001</v>
      </c>
      <c r="I49" s="111">
        <f t="shared" si="3"/>
        <v>6.2899999999999998E-2</v>
      </c>
      <c r="J49" s="17">
        <f t="shared" si="4"/>
        <v>2312985.6545259999</v>
      </c>
      <c r="K49" s="16">
        <f t="shared" si="5"/>
        <v>987707.38760839985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31831951</v>
      </c>
      <c r="D50" s="94"/>
      <c r="E50" s="60"/>
      <c r="F50" s="51">
        <f t="shared" si="0"/>
        <v>31831951</v>
      </c>
      <c r="G50" s="111">
        <f t="shared" si="1"/>
        <v>6.7049999999999998E-2</v>
      </c>
      <c r="H50" s="15">
        <f t="shared" si="2"/>
        <v>2134332.3145499998</v>
      </c>
      <c r="I50" s="111">
        <f t="shared" si="3"/>
        <v>9.5590000000000008E-2</v>
      </c>
      <c r="J50" s="17">
        <f t="shared" si="4"/>
        <v>3042816.1960900002</v>
      </c>
      <c r="K50" s="16">
        <f t="shared" si="5"/>
        <v>908483.88154000044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32826362</v>
      </c>
      <c r="D51" s="94"/>
      <c r="E51" s="60"/>
      <c r="F51" s="51">
        <f t="shared" si="0"/>
        <v>32826362</v>
      </c>
      <c r="G51" s="111">
        <f t="shared" si="1"/>
        <v>9.4159999999999994E-2</v>
      </c>
      <c r="H51" s="15">
        <f t="shared" si="2"/>
        <v>3090930.2459199997</v>
      </c>
      <c r="I51" s="111">
        <f t="shared" si="3"/>
        <v>9.6680000000000002E-2</v>
      </c>
      <c r="J51" s="17">
        <f t="shared" si="4"/>
        <v>3173652.6781600001</v>
      </c>
      <c r="K51" s="16">
        <f t="shared" si="5"/>
        <v>82722.43224000046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33854577</v>
      </c>
      <c r="D52" s="94"/>
      <c r="E52" s="60"/>
      <c r="F52" s="51">
        <f t="shared" si="0"/>
        <v>33854577</v>
      </c>
      <c r="G52" s="111">
        <f t="shared" si="1"/>
        <v>9.2280000000000001E-2</v>
      </c>
      <c r="H52" s="15">
        <f t="shared" si="2"/>
        <v>3124100.3655599998</v>
      </c>
      <c r="I52" s="111">
        <f t="shared" si="3"/>
        <v>9.5400000000000013E-2</v>
      </c>
      <c r="J52" s="17">
        <f t="shared" si="4"/>
        <v>3229726.6458000005</v>
      </c>
      <c r="K52" s="16">
        <f t="shared" si="5"/>
        <v>105626.28024000069</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30083951</v>
      </c>
      <c r="D53" s="94"/>
      <c r="E53" s="60"/>
      <c r="F53" s="51">
        <f t="shared" si="0"/>
        <v>30083951</v>
      </c>
      <c r="G53" s="111">
        <f t="shared" si="1"/>
        <v>8.8880000000000001E-2</v>
      </c>
      <c r="H53" s="15">
        <f t="shared" si="2"/>
        <v>2673861.56488</v>
      </c>
      <c r="I53" s="111">
        <f t="shared" si="3"/>
        <v>7.8829999999999997E-2</v>
      </c>
      <c r="J53" s="17">
        <f t="shared" si="4"/>
        <v>2371517.85733</v>
      </c>
      <c r="K53" s="16">
        <f t="shared" si="5"/>
        <v>-302343.70754999993</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29745473</v>
      </c>
      <c r="D54" s="94"/>
      <c r="E54" s="60"/>
      <c r="F54" s="51">
        <f t="shared" si="0"/>
        <v>29745473</v>
      </c>
      <c r="G54" s="111">
        <f t="shared" si="1"/>
        <v>8.8050000000000003E-2</v>
      </c>
      <c r="H54" s="15">
        <f t="shared" si="2"/>
        <v>2619088.8976500002</v>
      </c>
      <c r="I54" s="111">
        <f t="shared" si="3"/>
        <v>8.0099999999999991E-2</v>
      </c>
      <c r="J54" s="17">
        <f t="shared" si="4"/>
        <v>2382612.3872999996</v>
      </c>
      <c r="K54" s="16">
        <f t="shared" si="5"/>
        <v>-236476.51035000058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30630401</v>
      </c>
      <c r="D55" s="94"/>
      <c r="E55" s="60"/>
      <c r="F55" s="51">
        <f t="shared" si="0"/>
        <v>30630401</v>
      </c>
      <c r="G55" s="111">
        <f t="shared" si="1"/>
        <v>8.270000000000001E-2</v>
      </c>
      <c r="H55" s="15">
        <f t="shared" si="2"/>
        <v>2533134.1627000002</v>
      </c>
      <c r="I55" s="111">
        <f t="shared" si="3"/>
        <v>6.7030000000000006E-2</v>
      </c>
      <c r="J55" s="17">
        <f t="shared" si="4"/>
        <v>2053155.7790300001</v>
      </c>
      <c r="K55" s="16">
        <f t="shared" si="5"/>
        <v>-479978.38367000013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26699421</v>
      </c>
      <c r="D56" s="94"/>
      <c r="E56" s="60"/>
      <c r="F56" s="51">
        <f t="shared" si="0"/>
        <v>26699421</v>
      </c>
      <c r="G56" s="111">
        <f t="shared" si="1"/>
        <v>6.3710000000000003E-2</v>
      </c>
      <c r="H56" s="15">
        <f t="shared" si="2"/>
        <v>1701020.11191</v>
      </c>
      <c r="I56" s="111">
        <f t="shared" si="3"/>
        <v>7.5439999999999993E-2</v>
      </c>
      <c r="J56" s="17">
        <f t="shared" si="4"/>
        <v>2014204.3202399998</v>
      </c>
      <c r="K56" s="16">
        <f t="shared" si="5"/>
        <v>313184.20832999982</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29215160</v>
      </c>
      <c r="D57" s="94"/>
      <c r="E57" s="60"/>
      <c r="F57" s="51">
        <f t="shared" si="0"/>
        <v>29215160</v>
      </c>
      <c r="G57" s="111">
        <f t="shared" si="1"/>
        <v>7.6230000000000006E-2</v>
      </c>
      <c r="H57" s="15">
        <f t="shared" si="2"/>
        <v>2227071.6468000002</v>
      </c>
      <c r="I57" s="111">
        <f t="shared" si="3"/>
        <v>0.11320000000000001</v>
      </c>
      <c r="J57" s="17">
        <f t="shared" si="4"/>
        <v>3307156.1120000002</v>
      </c>
      <c r="K57" s="16">
        <f t="shared" si="5"/>
        <v>1080084.4652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29292097</v>
      </c>
      <c r="D58" s="94"/>
      <c r="E58" s="60"/>
      <c r="F58" s="51">
        <f t="shared" si="0"/>
        <v>29292097</v>
      </c>
      <c r="G58" s="111">
        <f t="shared" si="1"/>
        <v>0.11462</v>
      </c>
      <c r="H58" s="15">
        <f t="shared" si="2"/>
        <v>3357460.15814</v>
      </c>
      <c r="I58" s="111">
        <f t="shared" si="3"/>
        <v>9.4709999999999989E-2</v>
      </c>
      <c r="J58" s="17">
        <f t="shared" si="4"/>
        <v>2774254.5068699997</v>
      </c>
      <c r="K58" s="16">
        <f t="shared" si="5"/>
        <v>-583205.65127000026</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381336261.10000002</v>
      </c>
      <c r="D59" s="97">
        <f>SUM(D47:D58)</f>
        <v>0</v>
      </c>
      <c r="E59" s="97">
        <f>SUM(E47:E58)</f>
        <v>0</v>
      </c>
      <c r="F59" s="97">
        <f>SUM(F47:F58)</f>
        <v>381336261.10000002</v>
      </c>
      <c r="G59" s="37"/>
      <c r="H59" s="38">
        <f>SUM(H47:H58)</f>
        <v>29184814.250396803</v>
      </c>
      <c r="I59" s="37"/>
      <c r="J59" s="38">
        <f>SUM(J47:J58)</f>
        <v>29848128.890426494</v>
      </c>
      <c r="K59" s="39">
        <f>SUM(K47:K58)</f>
        <v>663314.64002970024</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5" t="s">
        <v>44</v>
      </c>
      <c r="F64" s="155"/>
      <c r="G64" s="155"/>
      <c r="H64" s="155"/>
      <c r="I64" s="155"/>
      <c r="K64" s="121"/>
      <c r="O64" s="29"/>
      <c r="P64" s="29"/>
      <c r="Q64" s="29"/>
      <c r="R64" s="29"/>
      <c r="S64" s="29"/>
      <c r="T64" s="29"/>
      <c r="U64" s="29"/>
      <c r="V64" s="29"/>
      <c r="W64" s="29"/>
      <c r="X64" s="29"/>
    </row>
    <row r="65" spans="1:24" ht="30.75" customHeight="1" x14ac:dyDescent="0.25">
      <c r="A65" s="159" t="s">
        <v>134</v>
      </c>
      <c r="B65" s="160"/>
      <c r="C65" s="161"/>
      <c r="D65" s="127">
        <v>717939</v>
      </c>
      <c r="E65" s="146"/>
      <c r="F65" s="147"/>
      <c r="G65" s="147"/>
      <c r="H65" s="147"/>
      <c r="I65" s="148"/>
      <c r="K65" s="121"/>
      <c r="O65" s="29"/>
      <c r="P65" s="29"/>
      <c r="Q65" s="29"/>
      <c r="R65" s="29"/>
      <c r="S65" s="29"/>
      <c r="T65" s="29"/>
      <c r="U65" s="29"/>
      <c r="V65" s="29"/>
      <c r="W65" s="29"/>
      <c r="X65" s="29"/>
    </row>
    <row r="66" spans="1:24" ht="28.5" x14ac:dyDescent="0.2">
      <c r="A66" s="70" t="s">
        <v>51</v>
      </c>
      <c r="B66" s="49" t="s">
        <v>62</v>
      </c>
      <c r="C66" s="112"/>
      <c r="D66" s="98">
        <v>-95671</v>
      </c>
      <c r="E66" s="149"/>
      <c r="F66" s="149"/>
      <c r="G66" s="149"/>
      <c r="H66" s="149"/>
      <c r="I66" s="149"/>
      <c r="K66" s="121"/>
      <c r="O66" s="29"/>
      <c r="P66" s="29"/>
      <c r="Q66" s="29"/>
      <c r="R66" s="29"/>
      <c r="S66" s="29"/>
      <c r="T66" s="29"/>
      <c r="U66" s="29"/>
      <c r="V66" s="29"/>
      <c r="W66" s="29"/>
      <c r="X66" s="29"/>
    </row>
    <row r="67" spans="1:24" ht="28.5" x14ac:dyDescent="0.2">
      <c r="A67" s="70" t="s">
        <v>52</v>
      </c>
      <c r="B67" s="49" t="s">
        <v>79</v>
      </c>
      <c r="C67" s="113"/>
      <c r="D67" s="98">
        <v>95880.18</v>
      </c>
      <c r="E67" s="156"/>
      <c r="F67" s="157"/>
      <c r="G67" s="157"/>
      <c r="H67" s="157"/>
      <c r="I67" s="158"/>
      <c r="J67" s="79"/>
      <c r="K67" s="122"/>
      <c r="L67" s="79"/>
      <c r="M67" s="79"/>
      <c r="N67" s="79"/>
      <c r="O67" s="79"/>
      <c r="P67" s="79"/>
      <c r="Q67" s="79"/>
    </row>
    <row r="68" spans="1:24" ht="28.5" x14ac:dyDescent="0.2">
      <c r="A68" s="70" t="s">
        <v>65</v>
      </c>
      <c r="B68" s="49" t="s">
        <v>64</v>
      </c>
      <c r="C68" s="112"/>
      <c r="D68" s="114">
        <v>100780</v>
      </c>
      <c r="E68" s="149"/>
      <c r="F68" s="149"/>
      <c r="G68" s="149"/>
      <c r="H68" s="149"/>
      <c r="I68" s="149"/>
      <c r="J68" s="79"/>
      <c r="K68" s="122"/>
      <c r="L68" s="79"/>
      <c r="M68" s="79"/>
      <c r="N68" s="79"/>
      <c r="O68" s="79"/>
      <c r="P68" s="79"/>
      <c r="Q68" s="79"/>
    </row>
    <row r="69" spans="1:24" ht="28.5" x14ac:dyDescent="0.2">
      <c r="A69" s="70" t="s">
        <v>66</v>
      </c>
      <c r="B69" s="49" t="s">
        <v>63</v>
      </c>
      <c r="C69" s="113"/>
      <c r="D69" s="114">
        <v>-175458</v>
      </c>
      <c r="E69" s="156"/>
      <c r="F69" s="157"/>
      <c r="G69" s="157"/>
      <c r="H69" s="157"/>
      <c r="I69" s="158"/>
      <c r="J69" s="79"/>
      <c r="K69" s="125"/>
      <c r="L69" s="79"/>
      <c r="M69" s="79"/>
      <c r="N69" s="79"/>
      <c r="O69" s="79"/>
      <c r="P69" s="79"/>
      <c r="Q69" s="79"/>
    </row>
    <row r="70" spans="1:24" ht="28.5" x14ac:dyDescent="0.2">
      <c r="A70" s="70" t="s">
        <v>69</v>
      </c>
      <c r="B70" s="49" t="s">
        <v>71</v>
      </c>
      <c r="C70" s="112"/>
      <c r="D70" s="98"/>
      <c r="E70" s="149"/>
      <c r="F70" s="149"/>
      <c r="G70" s="149"/>
      <c r="H70" s="149"/>
      <c r="I70" s="149"/>
      <c r="J70" s="79"/>
      <c r="K70" s="125"/>
      <c r="L70" s="79"/>
      <c r="M70" s="79"/>
      <c r="N70" s="79"/>
      <c r="O70" s="79"/>
      <c r="P70" s="79"/>
      <c r="Q70" s="79"/>
    </row>
    <row r="71" spans="1:24" ht="28.5" x14ac:dyDescent="0.2">
      <c r="A71" s="70" t="s">
        <v>70</v>
      </c>
      <c r="B71" s="49" t="s">
        <v>72</v>
      </c>
      <c r="C71" s="112"/>
      <c r="D71" s="98"/>
      <c r="E71" s="149"/>
      <c r="F71" s="149"/>
      <c r="G71" s="149"/>
      <c r="H71" s="149"/>
      <c r="I71" s="149"/>
      <c r="J71" s="79"/>
      <c r="K71" s="125"/>
      <c r="L71" s="79"/>
      <c r="M71" s="79"/>
      <c r="N71" s="79"/>
      <c r="O71" s="79"/>
      <c r="P71" s="79"/>
      <c r="Q71" s="79"/>
    </row>
    <row r="72" spans="1:24" ht="33.75" customHeight="1" x14ac:dyDescent="0.2">
      <c r="A72" s="70">
        <v>4</v>
      </c>
      <c r="B72" s="49" t="s">
        <v>68</v>
      </c>
      <c r="C72" s="112"/>
      <c r="D72" s="98"/>
      <c r="E72" s="149"/>
      <c r="F72" s="149"/>
      <c r="G72" s="149"/>
      <c r="H72" s="149"/>
      <c r="I72" s="149"/>
      <c r="J72" s="79"/>
      <c r="K72" s="125"/>
      <c r="L72" s="79"/>
      <c r="M72" s="79"/>
      <c r="N72" s="79"/>
      <c r="O72" s="79"/>
      <c r="P72" s="79"/>
      <c r="Q72" s="79"/>
    </row>
    <row r="73" spans="1:24" ht="42.75" x14ac:dyDescent="0.2">
      <c r="A73" s="70">
        <v>5</v>
      </c>
      <c r="B73" s="49" t="s">
        <v>81</v>
      </c>
      <c r="C73" s="112"/>
      <c r="D73" s="98">
        <v>34009</v>
      </c>
      <c r="E73" s="149"/>
      <c r="F73" s="149"/>
      <c r="G73" s="149"/>
      <c r="H73" s="149"/>
      <c r="I73" s="149"/>
      <c r="J73" s="79"/>
      <c r="K73" s="125"/>
      <c r="L73" s="79"/>
      <c r="M73" s="79"/>
      <c r="N73" s="79"/>
      <c r="O73" s="79"/>
      <c r="P73" s="79"/>
      <c r="Q73" s="79"/>
    </row>
    <row r="74" spans="1:24" ht="28.5" x14ac:dyDescent="0.2">
      <c r="A74" s="54">
        <v>6</v>
      </c>
      <c r="B74" s="129" t="s">
        <v>137</v>
      </c>
      <c r="C74" s="112"/>
      <c r="D74" s="98"/>
      <c r="E74" s="149"/>
      <c r="F74" s="149"/>
      <c r="G74" s="149"/>
      <c r="H74" s="149"/>
      <c r="I74" s="149"/>
      <c r="K74" s="29"/>
    </row>
    <row r="75" spans="1:24" x14ac:dyDescent="0.2">
      <c r="A75" s="54">
        <v>7</v>
      </c>
      <c r="B75" s="46"/>
      <c r="C75" s="10"/>
      <c r="D75" s="98"/>
      <c r="E75" s="149"/>
      <c r="F75" s="149"/>
      <c r="G75" s="149"/>
      <c r="H75" s="149"/>
      <c r="I75" s="149"/>
    </row>
    <row r="76" spans="1:24" x14ac:dyDescent="0.2">
      <c r="A76" s="54">
        <v>8</v>
      </c>
      <c r="B76" s="46"/>
      <c r="C76" s="10"/>
      <c r="D76" s="98"/>
      <c r="E76" s="149"/>
      <c r="F76" s="149"/>
      <c r="G76" s="149"/>
      <c r="H76" s="149"/>
      <c r="I76" s="149"/>
    </row>
    <row r="77" spans="1:24" x14ac:dyDescent="0.2">
      <c r="A77" s="54">
        <v>9</v>
      </c>
      <c r="B77" s="46"/>
      <c r="C77" s="10"/>
      <c r="D77" s="98"/>
      <c r="E77" s="156"/>
      <c r="F77" s="157"/>
      <c r="G77" s="157"/>
      <c r="H77" s="157"/>
      <c r="I77" s="158"/>
    </row>
    <row r="78" spans="1:24" x14ac:dyDescent="0.2">
      <c r="A78" s="54">
        <v>10</v>
      </c>
      <c r="B78" s="46"/>
      <c r="C78" s="10"/>
      <c r="D78" s="98"/>
      <c r="E78" s="149"/>
      <c r="F78" s="149"/>
      <c r="G78" s="149"/>
      <c r="H78" s="149"/>
      <c r="I78" s="149"/>
    </row>
    <row r="79" spans="1:24" ht="15" x14ac:dyDescent="0.25">
      <c r="A79" s="1" t="s">
        <v>150</v>
      </c>
      <c r="B79" s="2" t="s">
        <v>131</v>
      </c>
      <c r="C79" s="2"/>
      <c r="D79" s="99">
        <f>SUM(D65:D78)</f>
        <v>677479.17999999993</v>
      </c>
      <c r="E79" s="25"/>
      <c r="F79" s="25"/>
      <c r="G79" s="25"/>
      <c r="H79" s="25"/>
    </row>
    <row r="80" spans="1:24" ht="15" x14ac:dyDescent="0.25">
      <c r="B80" s="124" t="s">
        <v>132</v>
      </c>
      <c r="C80" s="71"/>
      <c r="D80" s="99">
        <f>K59</f>
        <v>663314.64002970024</v>
      </c>
      <c r="E80" s="25"/>
      <c r="F80" s="25"/>
      <c r="G80" s="25"/>
      <c r="H80" s="25"/>
    </row>
    <row r="81" spans="1:19" ht="15" x14ac:dyDescent="0.25">
      <c r="B81" s="71" t="s">
        <v>24</v>
      </c>
      <c r="C81" s="71"/>
      <c r="D81" s="100">
        <f>D79-D80</f>
        <v>14164.539970299695</v>
      </c>
    </row>
    <row r="82" spans="1:19" ht="15.75" thickBot="1" x14ac:dyDescent="0.3">
      <c r="B82" s="135" t="s">
        <v>73</v>
      </c>
      <c r="C82" s="72"/>
      <c r="D82" s="61">
        <f>IF(ISERROR(D81/J59),0,D81/J59)</f>
        <v>4.7455369890347926E-4</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t="s">
        <v>164</v>
      </c>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t="s">
        <v>164</v>
      </c>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opLeftCell="A76" zoomScaleNormal="100" zoomScaleSheetLayoutView="100" workbookViewId="0">
      <selection activeCell="D28" sqref="D2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0" t="s">
        <v>25</v>
      </c>
      <c r="C21" s="150"/>
      <c r="D21" s="24">
        <v>2016</v>
      </c>
      <c r="E21" s="151"/>
      <c r="F21" s="152"/>
      <c r="G21" s="79"/>
      <c r="H21" s="79"/>
      <c r="I21" s="79"/>
      <c r="J21" s="79"/>
      <c r="K21" s="79"/>
      <c r="L21" s="79"/>
      <c r="M21" s="79"/>
      <c r="N21" s="79"/>
      <c r="O21" s="79"/>
      <c r="P21" s="79"/>
      <c r="Q21" s="79"/>
    </row>
    <row r="22" spans="1:24" ht="15" thickBot="1" x14ac:dyDescent="0.25">
      <c r="A22" s="4"/>
      <c r="B22" s="5" t="s">
        <v>3</v>
      </c>
      <c r="C22" s="5" t="s">
        <v>2</v>
      </c>
      <c r="D22" s="117">
        <f>D23+D24</f>
        <v>866638542</v>
      </c>
      <c r="E22" s="6" t="s">
        <v>0</v>
      </c>
      <c r="F22" s="7">
        <v>1</v>
      </c>
      <c r="G22" s="79"/>
      <c r="H22" s="79"/>
      <c r="I22" s="79"/>
      <c r="J22" s="79"/>
      <c r="K22" s="79"/>
      <c r="L22" s="79"/>
      <c r="M22" s="79"/>
      <c r="N22" s="79"/>
      <c r="O22" s="79"/>
      <c r="P22" s="79"/>
      <c r="Q22" s="79"/>
    </row>
    <row r="23" spans="1:24" x14ac:dyDescent="0.2">
      <c r="B23" s="5" t="s">
        <v>7</v>
      </c>
      <c r="C23" s="5" t="s">
        <v>1</v>
      </c>
      <c r="D23" s="118">
        <v>476069771</v>
      </c>
      <c r="E23" s="6" t="s">
        <v>0</v>
      </c>
      <c r="F23" s="8">
        <f>IFERROR(D23/$D$22,0)</f>
        <v>0.54932910080521202</v>
      </c>
    </row>
    <row r="24" spans="1:24" ht="15" thickBot="1" x14ac:dyDescent="0.25">
      <c r="B24" s="5" t="s">
        <v>8</v>
      </c>
      <c r="C24" s="5" t="s">
        <v>6</v>
      </c>
      <c r="D24" s="117">
        <f>D25+D26</f>
        <v>390568771</v>
      </c>
      <c r="E24" s="6" t="s">
        <v>0</v>
      </c>
      <c r="F24" s="8">
        <f>IFERROR(D24/$D$22,0)</f>
        <v>0.45067089919478792</v>
      </c>
    </row>
    <row r="25" spans="1:24" x14ac:dyDescent="0.2">
      <c r="B25" s="5" t="s">
        <v>9</v>
      </c>
      <c r="C25" s="5" t="s">
        <v>4</v>
      </c>
      <c r="D25" s="118">
        <v>59906692</v>
      </c>
      <c r="E25" s="6" t="s">
        <v>0</v>
      </c>
      <c r="F25" s="8">
        <f>IFERROR(D25/$D$22,0)</f>
        <v>6.9125349377780157E-2</v>
      </c>
    </row>
    <row r="26" spans="1:24" x14ac:dyDescent="0.2">
      <c r="B26" s="5" t="s">
        <v>61</v>
      </c>
      <c r="C26" s="5" t="s">
        <v>5</v>
      </c>
      <c r="D26" s="119">
        <v>330662079</v>
      </c>
      <c r="E26" s="6" t="s">
        <v>0</v>
      </c>
      <c r="F26" s="8">
        <f>IFERROR(D26/$D$22,0)</f>
        <v>0.38154554981700778</v>
      </c>
      <c r="G26" s="29"/>
      <c r="H26" s="29"/>
    </row>
    <row r="27" spans="1:24" ht="34.5" customHeight="1" x14ac:dyDescent="0.2">
      <c r="B27" s="153" t="s">
        <v>77</v>
      </c>
      <c r="C27" s="153"/>
      <c r="D27" s="153"/>
      <c r="E27" s="153"/>
      <c r="F27" s="153"/>
      <c r="G27" s="154"/>
      <c r="H27" s="154"/>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163</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5">
        <v>2016</v>
      </c>
      <c r="P45" s="145"/>
      <c r="Q45" s="145"/>
      <c r="R45" s="145">
        <v>2015</v>
      </c>
      <c r="S45" s="145"/>
      <c r="T45" s="145"/>
      <c r="U45" s="145">
        <v>2014</v>
      </c>
      <c r="V45" s="145"/>
      <c r="W45" s="145"/>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29578899</v>
      </c>
      <c r="D47" s="94"/>
      <c r="E47" s="60"/>
      <c r="F47" s="51">
        <f>C47-D47+E47</f>
        <v>29578899</v>
      </c>
      <c r="G47" s="111">
        <f>+O47</f>
        <v>8.4229999999999999E-2</v>
      </c>
      <c r="H47" s="15">
        <f>F47*G47</f>
        <v>2491430.6627699998</v>
      </c>
      <c r="I47" s="111">
        <f>+Q47</f>
        <v>9.1789999999999997E-2</v>
      </c>
      <c r="J47" s="17">
        <f>F47*I47</f>
        <v>2715047.1392099997</v>
      </c>
      <c r="K47" s="16">
        <f>J47-H47</f>
        <v>223616.47643999988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27586128</v>
      </c>
      <c r="D48" s="94"/>
      <c r="E48" s="60"/>
      <c r="F48" s="51">
        <f t="shared" ref="F48:F58" si="0">C48-D48+E48</f>
        <v>27586128</v>
      </c>
      <c r="G48" s="111">
        <f t="shared" ref="G48:G58" si="1">+O48</f>
        <v>0.10384</v>
      </c>
      <c r="H48" s="15">
        <f t="shared" ref="H48:H58" si="2">F48*G48</f>
        <v>2864543.5315200002</v>
      </c>
      <c r="I48" s="111">
        <f t="shared" ref="I48:I58" si="3">+Q48</f>
        <v>9.851E-2</v>
      </c>
      <c r="J48" s="17">
        <f t="shared" ref="J48:J58" si="4">F48*I48</f>
        <v>2717509.4692799998</v>
      </c>
      <c r="K48" s="16">
        <f t="shared" ref="K48:K58" si="5">J48-H48</f>
        <v>-147034.06224000035</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29203024</v>
      </c>
      <c r="D49" s="94"/>
      <c r="E49" s="60"/>
      <c r="F49" s="51">
        <f t="shared" si="0"/>
        <v>29203024</v>
      </c>
      <c r="G49" s="111">
        <f t="shared" si="1"/>
        <v>9.0219999999999995E-2</v>
      </c>
      <c r="H49" s="15">
        <f t="shared" si="2"/>
        <v>2634696.82528</v>
      </c>
      <c r="I49" s="111">
        <f t="shared" si="3"/>
        <v>0.1061</v>
      </c>
      <c r="J49" s="17">
        <f t="shared" si="4"/>
        <v>3098440.8464000002</v>
      </c>
      <c r="K49" s="16">
        <f t="shared" si="5"/>
        <v>463744.02112000016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26494606</v>
      </c>
      <c r="D50" s="94"/>
      <c r="E50" s="60"/>
      <c r="F50" s="51">
        <f t="shared" si="0"/>
        <v>26494606</v>
      </c>
      <c r="G50" s="111">
        <f t="shared" si="1"/>
        <v>0.12114999999999999</v>
      </c>
      <c r="H50" s="15">
        <f t="shared" si="2"/>
        <v>3209821.5168999997</v>
      </c>
      <c r="I50" s="111">
        <f t="shared" si="3"/>
        <v>0.11132</v>
      </c>
      <c r="J50" s="17">
        <f t="shared" si="4"/>
        <v>2949379.5399199999</v>
      </c>
      <c r="K50" s="16">
        <f t="shared" si="5"/>
        <v>-260441.9769799998</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28603927</v>
      </c>
      <c r="D51" s="94"/>
      <c r="E51" s="60"/>
      <c r="F51" s="51">
        <f t="shared" si="0"/>
        <v>28603927</v>
      </c>
      <c r="G51" s="111">
        <f t="shared" si="1"/>
        <v>0.10405</v>
      </c>
      <c r="H51" s="15">
        <f t="shared" si="2"/>
        <v>2976238.6043500002</v>
      </c>
      <c r="I51" s="111">
        <f t="shared" si="3"/>
        <v>0.10749</v>
      </c>
      <c r="J51" s="17">
        <f t="shared" si="4"/>
        <v>3074636.1132300003</v>
      </c>
      <c r="K51" s="16">
        <f t="shared" si="5"/>
        <v>98397.508880000096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28785981</v>
      </c>
      <c r="D52" s="94"/>
      <c r="E52" s="60"/>
      <c r="F52" s="51">
        <f t="shared" si="0"/>
        <v>28785981</v>
      </c>
      <c r="G52" s="111">
        <f t="shared" si="1"/>
        <v>0.11650000000000001</v>
      </c>
      <c r="H52" s="15">
        <f t="shared" si="2"/>
        <v>3353566.7865000004</v>
      </c>
      <c r="I52" s="111">
        <f t="shared" si="3"/>
        <v>9.5449999999999993E-2</v>
      </c>
      <c r="J52" s="17">
        <f t="shared" si="4"/>
        <v>2747621.8864499996</v>
      </c>
      <c r="K52" s="16">
        <f t="shared" si="5"/>
        <v>-605944.90005000075</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30615132</v>
      </c>
      <c r="D53" s="94"/>
      <c r="E53" s="60"/>
      <c r="F53" s="51">
        <f t="shared" si="0"/>
        <v>30615132</v>
      </c>
      <c r="G53" s="111">
        <f t="shared" si="1"/>
        <v>7.6670000000000002E-2</v>
      </c>
      <c r="H53" s="15">
        <f t="shared" si="2"/>
        <v>2347262.17044</v>
      </c>
      <c r="I53" s="111">
        <f t="shared" si="3"/>
        <v>8.3059999999999995E-2</v>
      </c>
      <c r="J53" s="17">
        <f t="shared" si="4"/>
        <v>2542892.8639199999</v>
      </c>
      <c r="K53" s="16">
        <f t="shared" si="5"/>
        <v>195630.6934799999</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31733932</v>
      </c>
      <c r="D54" s="94"/>
      <c r="E54" s="60"/>
      <c r="F54" s="51">
        <f t="shared" si="0"/>
        <v>31733932</v>
      </c>
      <c r="G54" s="111">
        <f t="shared" si="1"/>
        <v>8.5690000000000002E-2</v>
      </c>
      <c r="H54" s="15">
        <f t="shared" si="2"/>
        <v>2719280.6330800001</v>
      </c>
      <c r="I54" s="111">
        <f t="shared" si="3"/>
        <v>7.1029999999999996E-2</v>
      </c>
      <c r="J54" s="17">
        <f t="shared" si="4"/>
        <v>2254061.1899599996</v>
      </c>
      <c r="K54" s="16">
        <f t="shared" si="5"/>
        <v>-465219.44312000042</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29420806</v>
      </c>
      <c r="D55" s="94"/>
      <c r="E55" s="60"/>
      <c r="F55" s="51">
        <f t="shared" si="0"/>
        <v>29420806</v>
      </c>
      <c r="G55" s="111">
        <f t="shared" si="1"/>
        <v>7.0599999999999996E-2</v>
      </c>
      <c r="H55" s="15">
        <f t="shared" si="2"/>
        <v>2077108.9035999998</v>
      </c>
      <c r="I55" s="111">
        <f t="shared" si="3"/>
        <v>9.5310000000000006E-2</v>
      </c>
      <c r="J55" s="17">
        <f t="shared" si="4"/>
        <v>2804097.0198600003</v>
      </c>
      <c r="K55" s="16">
        <f t="shared" si="5"/>
        <v>726988.1162600005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27213302</v>
      </c>
      <c r="D56" s="94"/>
      <c r="E56" s="60"/>
      <c r="F56" s="51">
        <f t="shared" si="0"/>
        <v>27213302</v>
      </c>
      <c r="G56" s="111">
        <f t="shared" si="1"/>
        <v>9.7199999999999995E-2</v>
      </c>
      <c r="H56" s="15">
        <f t="shared" si="2"/>
        <v>2645132.9543999997</v>
      </c>
      <c r="I56" s="111">
        <f t="shared" si="3"/>
        <v>0.11226</v>
      </c>
      <c r="J56" s="17">
        <f t="shared" si="4"/>
        <v>3054965.2825199999</v>
      </c>
      <c r="K56" s="16">
        <f t="shared" si="5"/>
        <v>409832.32812000019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26269493</v>
      </c>
      <c r="D57" s="94"/>
      <c r="E57" s="60"/>
      <c r="F57" s="51">
        <f t="shared" si="0"/>
        <v>26269493</v>
      </c>
      <c r="G57" s="111">
        <f t="shared" si="1"/>
        <v>0.12271</v>
      </c>
      <c r="H57" s="15">
        <f t="shared" si="2"/>
        <v>3223529.4860299998</v>
      </c>
      <c r="I57" s="111">
        <f t="shared" si="3"/>
        <v>0.11108999999999999</v>
      </c>
      <c r="J57" s="17">
        <f t="shared" si="4"/>
        <v>2918277.97737</v>
      </c>
      <c r="K57" s="16">
        <f t="shared" si="5"/>
        <v>-305251.50865999982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28344740</v>
      </c>
      <c r="D58" s="94"/>
      <c r="E58" s="60"/>
      <c r="F58" s="51">
        <f t="shared" si="0"/>
        <v>28344740</v>
      </c>
      <c r="G58" s="111">
        <f t="shared" si="1"/>
        <v>0.10594000000000001</v>
      </c>
      <c r="H58" s="15">
        <f t="shared" si="2"/>
        <v>3002841.7556000003</v>
      </c>
      <c r="I58" s="111">
        <f t="shared" si="3"/>
        <v>8.7080000000000005E-2</v>
      </c>
      <c r="J58" s="17">
        <f t="shared" si="4"/>
        <v>2468259.9591999999</v>
      </c>
      <c r="K58" s="16">
        <f t="shared" si="5"/>
        <v>-534581.79640000034</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343849970</v>
      </c>
      <c r="D59" s="97">
        <f>SUM(D47:D58)</f>
        <v>0</v>
      </c>
      <c r="E59" s="97">
        <f>SUM(E47:E58)</f>
        <v>0</v>
      </c>
      <c r="F59" s="97">
        <f>SUM(F47:F58)</f>
        <v>343849970</v>
      </c>
      <c r="G59" s="37"/>
      <c r="H59" s="38">
        <f>SUM(H47:H58)</f>
        <v>33545453.830469999</v>
      </c>
      <c r="I59" s="37"/>
      <c r="J59" s="38">
        <f>SUM(J47:J58)</f>
        <v>33345189.287319999</v>
      </c>
      <c r="K59" s="39">
        <f>SUM(K47:K58)</f>
        <v>-200264.54315000074</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38" t="s">
        <v>45</v>
      </c>
      <c r="C64" s="48" t="s">
        <v>67</v>
      </c>
      <c r="D64" s="48" t="s">
        <v>121</v>
      </c>
      <c r="E64" s="155" t="s">
        <v>44</v>
      </c>
      <c r="F64" s="155"/>
      <c r="G64" s="155"/>
      <c r="H64" s="155"/>
      <c r="I64" s="155"/>
      <c r="K64" s="121"/>
      <c r="O64" s="29"/>
      <c r="P64" s="29"/>
      <c r="Q64" s="29"/>
      <c r="R64" s="29"/>
      <c r="S64" s="29"/>
      <c r="T64" s="29"/>
      <c r="U64" s="29"/>
      <c r="V64" s="29"/>
      <c r="W64" s="29"/>
      <c r="X64" s="29"/>
    </row>
    <row r="65" spans="1:24" ht="30.75" customHeight="1" x14ac:dyDescent="0.25">
      <c r="A65" s="159" t="s">
        <v>134</v>
      </c>
      <c r="B65" s="160"/>
      <c r="C65" s="161"/>
      <c r="D65" s="127">
        <v>-232244</v>
      </c>
      <c r="E65" s="146"/>
      <c r="F65" s="147"/>
      <c r="G65" s="147"/>
      <c r="H65" s="147"/>
      <c r="I65" s="148"/>
      <c r="K65" s="121"/>
      <c r="O65" s="29"/>
      <c r="P65" s="29"/>
      <c r="Q65" s="29"/>
      <c r="R65" s="29"/>
      <c r="S65" s="29"/>
      <c r="T65" s="29"/>
      <c r="U65" s="29"/>
      <c r="V65" s="29"/>
      <c r="W65" s="29"/>
      <c r="X65" s="29"/>
    </row>
    <row r="66" spans="1:24" ht="28.5" x14ac:dyDescent="0.2">
      <c r="A66" s="70" t="s">
        <v>51</v>
      </c>
      <c r="B66" s="49" t="s">
        <v>62</v>
      </c>
      <c r="C66" s="112"/>
      <c r="D66" s="98">
        <v>-95880.18</v>
      </c>
      <c r="E66" s="149"/>
      <c r="F66" s="149"/>
      <c r="G66" s="149"/>
      <c r="H66" s="149"/>
      <c r="I66" s="149"/>
      <c r="K66" s="121"/>
      <c r="O66" s="29"/>
      <c r="P66" s="29"/>
      <c r="Q66" s="29"/>
      <c r="R66" s="29"/>
      <c r="S66" s="29"/>
      <c r="T66" s="29"/>
      <c r="U66" s="29"/>
      <c r="V66" s="29"/>
      <c r="W66" s="29"/>
      <c r="X66" s="29"/>
    </row>
    <row r="67" spans="1:24" ht="28.5" x14ac:dyDescent="0.2">
      <c r="A67" s="70" t="s">
        <v>52</v>
      </c>
      <c r="B67" s="49" t="s">
        <v>79</v>
      </c>
      <c r="C67" s="113"/>
      <c r="D67" s="114">
        <v>-18358.91</v>
      </c>
      <c r="E67" s="156" t="s">
        <v>165</v>
      </c>
      <c r="F67" s="157"/>
      <c r="G67" s="157"/>
      <c r="H67" s="157"/>
      <c r="I67" s="158"/>
      <c r="J67" s="79"/>
      <c r="K67" s="122"/>
      <c r="L67" s="79"/>
      <c r="M67" s="79"/>
      <c r="N67" s="79"/>
      <c r="O67" s="79"/>
      <c r="P67" s="79"/>
      <c r="Q67" s="79"/>
    </row>
    <row r="68" spans="1:24" ht="28.5" x14ac:dyDescent="0.2">
      <c r="A68" s="70" t="s">
        <v>65</v>
      </c>
      <c r="B68" s="49" t="s">
        <v>64</v>
      </c>
      <c r="C68" s="112"/>
      <c r="D68" s="114">
        <v>175458</v>
      </c>
      <c r="E68" s="149"/>
      <c r="F68" s="149"/>
      <c r="G68" s="149"/>
      <c r="H68" s="149"/>
      <c r="I68" s="149"/>
      <c r="J68" s="79"/>
      <c r="K68" s="122"/>
      <c r="L68" s="79"/>
      <c r="M68" s="79"/>
      <c r="N68" s="79"/>
      <c r="O68" s="79"/>
      <c r="P68" s="79"/>
      <c r="Q68" s="79"/>
    </row>
    <row r="69" spans="1:24" ht="28.5" x14ac:dyDescent="0.2">
      <c r="A69" s="70" t="s">
        <v>66</v>
      </c>
      <c r="B69" s="49" t="s">
        <v>63</v>
      </c>
      <c r="C69" s="113"/>
      <c r="D69" s="114">
        <v>-33003</v>
      </c>
      <c r="E69" s="156"/>
      <c r="F69" s="157"/>
      <c r="G69" s="157"/>
      <c r="H69" s="157"/>
      <c r="I69" s="158"/>
      <c r="J69" s="79"/>
      <c r="K69" s="125"/>
      <c r="L69" s="79"/>
      <c r="M69" s="79"/>
      <c r="N69" s="79"/>
      <c r="O69" s="79"/>
      <c r="P69" s="79"/>
      <c r="Q69" s="79"/>
    </row>
    <row r="70" spans="1:24" ht="28.5" x14ac:dyDescent="0.2">
      <c r="A70" s="70" t="s">
        <v>69</v>
      </c>
      <c r="B70" s="49" t="s">
        <v>71</v>
      </c>
      <c r="C70" s="112"/>
      <c r="D70" s="98">
        <v>0</v>
      </c>
      <c r="E70" s="149"/>
      <c r="F70" s="149"/>
      <c r="G70" s="149"/>
      <c r="H70" s="149"/>
      <c r="I70" s="149"/>
      <c r="J70" s="79"/>
      <c r="K70" s="125"/>
      <c r="L70" s="79"/>
      <c r="M70" s="79"/>
      <c r="N70" s="79"/>
      <c r="O70" s="79"/>
      <c r="P70" s="79"/>
      <c r="Q70" s="79"/>
    </row>
    <row r="71" spans="1:24" ht="28.5" x14ac:dyDescent="0.2">
      <c r="A71" s="70" t="s">
        <v>70</v>
      </c>
      <c r="B71" s="49" t="s">
        <v>72</v>
      </c>
      <c r="C71" s="112"/>
      <c r="D71" s="98">
        <v>0</v>
      </c>
      <c r="E71" s="149"/>
      <c r="F71" s="149"/>
      <c r="G71" s="149"/>
      <c r="H71" s="149"/>
      <c r="I71" s="149"/>
      <c r="J71" s="79"/>
      <c r="K71" s="125"/>
      <c r="L71" s="79"/>
      <c r="M71" s="79"/>
      <c r="N71" s="79"/>
      <c r="O71" s="79"/>
      <c r="P71" s="79"/>
      <c r="Q71" s="79"/>
    </row>
    <row r="72" spans="1:24" ht="33.75" customHeight="1" x14ac:dyDescent="0.2">
      <c r="A72" s="70">
        <v>4</v>
      </c>
      <c r="B72" s="49" t="s">
        <v>68</v>
      </c>
      <c r="C72" s="112"/>
      <c r="D72" s="98">
        <v>0</v>
      </c>
      <c r="E72" s="149"/>
      <c r="F72" s="149"/>
      <c r="G72" s="149"/>
      <c r="H72" s="149"/>
      <c r="I72" s="149"/>
      <c r="J72" s="79"/>
      <c r="K72" s="125"/>
      <c r="L72" s="79"/>
      <c r="M72" s="79"/>
      <c r="N72" s="79"/>
      <c r="O72" s="79"/>
      <c r="P72" s="79"/>
      <c r="Q72" s="79"/>
    </row>
    <row r="73" spans="1:24" ht="42.75" x14ac:dyDescent="0.2">
      <c r="A73" s="70">
        <v>5</v>
      </c>
      <c r="B73" s="49" t="s">
        <v>81</v>
      </c>
      <c r="C73" s="112"/>
      <c r="D73" s="98">
        <v>0</v>
      </c>
      <c r="E73" s="149"/>
      <c r="F73" s="149"/>
      <c r="G73" s="149"/>
      <c r="H73" s="149"/>
      <c r="I73" s="149"/>
      <c r="J73" s="79"/>
      <c r="K73" s="125"/>
      <c r="L73" s="79"/>
      <c r="M73" s="79"/>
      <c r="N73" s="79"/>
      <c r="O73" s="79"/>
      <c r="P73" s="79"/>
      <c r="Q73" s="79"/>
    </row>
    <row r="74" spans="1:24" ht="28.5" x14ac:dyDescent="0.2">
      <c r="A74" s="54">
        <v>6</v>
      </c>
      <c r="B74" s="129" t="s">
        <v>137</v>
      </c>
      <c r="C74" s="112"/>
      <c r="D74" s="98">
        <v>0</v>
      </c>
      <c r="E74" s="149"/>
      <c r="F74" s="149"/>
      <c r="G74" s="149"/>
      <c r="H74" s="149"/>
      <c r="I74" s="149"/>
      <c r="K74" s="29"/>
    </row>
    <row r="75" spans="1:24" x14ac:dyDescent="0.2">
      <c r="A75" s="54">
        <v>7</v>
      </c>
      <c r="B75" s="46"/>
      <c r="C75" s="10"/>
      <c r="D75" s="98"/>
      <c r="E75" s="149"/>
      <c r="F75" s="149"/>
      <c r="G75" s="149"/>
      <c r="H75" s="149"/>
      <c r="I75" s="149"/>
    </row>
    <row r="76" spans="1:24" x14ac:dyDescent="0.2">
      <c r="A76" s="54">
        <v>8</v>
      </c>
      <c r="B76" s="46"/>
      <c r="C76" s="10"/>
      <c r="D76" s="98"/>
      <c r="E76" s="149"/>
      <c r="F76" s="149"/>
      <c r="G76" s="149"/>
      <c r="H76" s="149"/>
      <c r="I76" s="149"/>
    </row>
    <row r="77" spans="1:24" x14ac:dyDescent="0.2">
      <c r="A77" s="54">
        <v>9</v>
      </c>
      <c r="B77" s="46"/>
      <c r="C77" s="10"/>
      <c r="D77" s="98"/>
      <c r="E77" s="156"/>
      <c r="F77" s="157"/>
      <c r="G77" s="157"/>
      <c r="H77" s="157"/>
      <c r="I77" s="158"/>
    </row>
    <row r="78" spans="1:24" x14ac:dyDescent="0.2">
      <c r="A78" s="54">
        <v>10</v>
      </c>
      <c r="B78" s="46"/>
      <c r="C78" s="10"/>
      <c r="D78" s="98"/>
      <c r="E78" s="149"/>
      <c r="F78" s="149"/>
      <c r="G78" s="149"/>
      <c r="H78" s="149"/>
      <c r="I78" s="149"/>
    </row>
    <row r="79" spans="1:24" ht="15" x14ac:dyDescent="0.25">
      <c r="A79" s="1" t="s">
        <v>150</v>
      </c>
      <c r="B79" s="2" t="s">
        <v>131</v>
      </c>
      <c r="C79" s="2"/>
      <c r="D79" s="99">
        <f>SUM(D65:D78)</f>
        <v>-204028.08999999997</v>
      </c>
      <c r="E79" s="25"/>
      <c r="F79" s="25"/>
      <c r="G79" s="25"/>
      <c r="H79" s="25"/>
    </row>
    <row r="80" spans="1:24" ht="15" x14ac:dyDescent="0.25">
      <c r="B80" s="124" t="s">
        <v>132</v>
      </c>
      <c r="C80" s="71"/>
      <c r="D80" s="99">
        <f>K59</f>
        <v>-200264.54315000074</v>
      </c>
      <c r="E80" s="25"/>
      <c r="F80" s="25"/>
      <c r="G80" s="25"/>
      <c r="H80" s="25"/>
    </row>
    <row r="81" spans="1:19" ht="15" x14ac:dyDescent="0.25">
      <c r="B81" s="71" t="s">
        <v>24</v>
      </c>
      <c r="C81" s="71"/>
      <c r="D81" s="100">
        <f>D79-D80</f>
        <v>-3763.5468499992276</v>
      </c>
    </row>
    <row r="82" spans="1:19" ht="15.75" thickBot="1" x14ac:dyDescent="0.3">
      <c r="B82" s="135" t="s">
        <v>73</v>
      </c>
      <c r="C82" s="72"/>
      <c r="D82" s="61">
        <f>IF(ISERROR(D81/J59),0,D81/J59)</f>
        <v>-1.1286626138392838E-4</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3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2015</v>
      </c>
      <c r="C88" s="107">
        <f>+'GA Analysis 2015 '!K59</f>
        <v>663314.64002970024</v>
      </c>
      <c r="D88" s="107">
        <f>+'GA Analysis 2015 '!D65</f>
        <v>717939</v>
      </c>
      <c r="E88" s="108">
        <f>SUM('GA Analysis 2015 '!D66:D78)</f>
        <v>-40459.820000000007</v>
      </c>
      <c r="F88" s="131">
        <f>SUM(D88:E88)</f>
        <v>677479.17999999993</v>
      </c>
      <c r="G88" s="109">
        <f>F88-C88</f>
        <v>14164.539970299695</v>
      </c>
      <c r="H88" s="108">
        <f>+'GA Analysis 2015 '!J59</f>
        <v>29848128.890426494</v>
      </c>
      <c r="I88" s="105">
        <f>IF(ISERROR(G88/H88),0,G88/H88)</f>
        <v>4.7455369890347926E-4</v>
      </c>
      <c r="J88" s="79"/>
      <c r="K88" s="79"/>
      <c r="L88" s="35"/>
      <c r="M88" s="35"/>
      <c r="N88" s="35"/>
      <c r="O88" s="35"/>
      <c r="P88" s="35"/>
      <c r="Q88" s="35"/>
      <c r="R88" s="35"/>
      <c r="S88" s="35"/>
    </row>
    <row r="89" spans="1:19" x14ac:dyDescent="0.2">
      <c r="B89" s="116">
        <v>2016</v>
      </c>
      <c r="C89" s="107">
        <f>+K59</f>
        <v>-200264.54315000074</v>
      </c>
      <c r="D89" s="107">
        <f>+D65</f>
        <v>-232244</v>
      </c>
      <c r="E89" s="108">
        <f>SUM(D66:D78)</f>
        <v>28215.910000000003</v>
      </c>
      <c r="F89" s="131">
        <f t="shared" ref="F89:F91" si="6">SUM(D89:E89)</f>
        <v>-204028.09</v>
      </c>
      <c r="G89" s="109">
        <f>F89-C89</f>
        <v>-3763.5468499992567</v>
      </c>
      <c r="H89" s="108">
        <f>+J59</f>
        <v>33345189.287319999</v>
      </c>
      <c r="I89" s="105">
        <f>IF(ISERROR(G89/H89),0,G89/H89)</f>
        <v>-1.1286626138392926E-4</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463050.0968796995</v>
      </c>
      <c r="D92" s="130">
        <f t="shared" si="7"/>
        <v>485695</v>
      </c>
      <c r="E92" s="130">
        <f t="shared" si="7"/>
        <v>-12243.910000000003</v>
      </c>
      <c r="F92" s="132">
        <f t="shared" si="7"/>
        <v>473451.08999999997</v>
      </c>
      <c r="G92" s="130">
        <f>SUM(G88:G91)</f>
        <v>10400.993120300438</v>
      </c>
      <c r="H92" s="77">
        <f t="shared" si="7"/>
        <v>63193318.17774649</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2015 </vt:lpstr>
      <vt:lpstr>GA Analysis  2016</vt:lpstr>
      <vt:lpstr>'GA Analysis  2016'!Print_Area</vt:lpstr>
      <vt:lpstr>'GA Analysis 2015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Lillian Ing</cp:lastModifiedBy>
  <cp:lastPrinted>2017-08-04T16:00:56Z</cp:lastPrinted>
  <dcterms:created xsi:type="dcterms:W3CDTF">2017-05-01T19:29:01Z</dcterms:created>
  <dcterms:modified xsi:type="dcterms:W3CDTF">2017-08-16T14:02:36Z</dcterms:modified>
</cp:coreProperties>
</file>