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lenarto\Desktop\FINAL\"/>
    </mc:Choice>
  </mc:AlternateContent>
  <bookViews>
    <workbookView xWindow="0" yWindow="0" windowWidth="23040" windowHeight="8835" activeTab="1"/>
  </bookViews>
  <sheets>
    <sheet name="Instructions" sheetId="2" r:id="rId1"/>
    <sheet name="GA Analysis " sheetId="4" r:id="rId2"/>
  </sheets>
  <definedNames>
    <definedName name="GARate" localSheetId="1">#REF!</definedName>
    <definedName name="GARate">#REF!</definedName>
    <definedName name="_xlnm.Print_Area" localSheetId="1">'GA Analysis '!$A$1:$K$105</definedName>
    <definedName name="_xlnm.Print_Area" localSheetId="0">Instructions!$A$11:$C$83</definedName>
  </definedNames>
  <calcPr calcId="152511"/>
</workbook>
</file>

<file path=xl/calcChain.xml><?xml version="1.0" encoding="utf-8"?>
<calcChain xmlns="http://schemas.openxmlformats.org/spreadsheetml/2006/main">
  <c r="E86" i="4" l="1"/>
  <c r="D86" i="4"/>
  <c r="I46" i="4" l="1"/>
  <c r="I47" i="4"/>
  <c r="I48" i="4"/>
  <c r="I49" i="4"/>
  <c r="I50" i="4"/>
  <c r="I51" i="4"/>
  <c r="I52" i="4"/>
  <c r="I53" i="4"/>
  <c r="I54" i="4"/>
  <c r="I55" i="4"/>
  <c r="I56" i="4"/>
  <c r="I45" i="4"/>
  <c r="G46" i="4"/>
  <c r="G47" i="4"/>
  <c r="G48" i="4"/>
  <c r="G49" i="4"/>
  <c r="G50" i="4"/>
  <c r="G51" i="4"/>
  <c r="G52" i="4"/>
  <c r="G53" i="4"/>
  <c r="G54" i="4"/>
  <c r="G55" i="4"/>
  <c r="G56" i="4"/>
  <c r="G45" i="4"/>
  <c r="F86" i="4" l="1"/>
  <c r="F87" i="4"/>
  <c r="G87" i="4" s="1"/>
  <c r="F88" i="4"/>
  <c r="G88" i="4" s="1"/>
  <c r="F89" i="4"/>
  <c r="G89" i="4" s="1"/>
  <c r="F45" i="4" l="1"/>
  <c r="H45" i="4" s="1"/>
  <c r="J45" i="4" l="1"/>
  <c r="K45" i="4" s="1"/>
  <c r="D77" i="4"/>
  <c r="F49" i="4" l="1"/>
  <c r="F50" i="4"/>
  <c r="J50" i="4" s="1"/>
  <c r="F51" i="4"/>
  <c r="F52" i="4"/>
  <c r="H52" i="4" s="1"/>
  <c r="F56" i="4"/>
  <c r="F54" i="4"/>
  <c r="J54" i="4" s="1"/>
  <c r="F55" i="4"/>
  <c r="I89" i="4"/>
  <c r="I88" i="4"/>
  <c r="I87" i="4"/>
  <c r="D90" i="4"/>
  <c r="F90" i="4"/>
  <c r="C57" i="4"/>
  <c r="J49" i="4" l="1"/>
  <c r="E57" i="4"/>
  <c r="F53" i="4"/>
  <c r="J53" i="4" s="1"/>
  <c r="D57" i="4"/>
  <c r="H56" i="4"/>
  <c r="F48" i="4"/>
  <c r="H48" i="4" s="1"/>
  <c r="F47" i="4"/>
  <c r="H47" i="4" s="1"/>
  <c r="F46" i="4"/>
  <c r="J46" i="4" s="1"/>
  <c r="J52" i="4"/>
  <c r="K52" i="4" s="1"/>
  <c r="H55" i="4"/>
  <c r="J55" i="4"/>
  <c r="H51" i="4"/>
  <c r="J56" i="4"/>
  <c r="J51" i="4"/>
  <c r="H50" i="4"/>
  <c r="K50" i="4" s="1"/>
  <c r="H54" i="4"/>
  <c r="K54" i="4" s="1"/>
  <c r="H49" i="4"/>
  <c r="K49" i="4" s="1"/>
  <c r="H53" i="4" l="1"/>
  <c r="K53" i="4" s="1"/>
  <c r="J48" i="4"/>
  <c r="K48" i="4" s="1"/>
  <c r="K56" i="4"/>
  <c r="J47" i="4"/>
  <c r="K47" i="4" s="1"/>
  <c r="K51" i="4"/>
  <c r="F57" i="4"/>
  <c r="D22" i="4" s="1"/>
  <c r="D20" i="4" s="1"/>
  <c r="F22" i="4" s="1"/>
  <c r="H46" i="4"/>
  <c r="K46" i="4" s="1"/>
  <c r="K55" i="4"/>
  <c r="F21" i="4" l="1"/>
  <c r="F23" i="4"/>
  <c r="F24" i="4"/>
  <c r="J57" i="4"/>
  <c r="H86" i="4" s="1"/>
  <c r="H57" i="4"/>
  <c r="K57" i="4"/>
  <c r="C86" i="4" s="1"/>
  <c r="G86" i="4" s="1"/>
  <c r="C90" i="4"/>
  <c r="G90" i="4" l="1"/>
  <c r="I86" i="4"/>
  <c r="D78" i="4"/>
  <c r="D79" i="4" s="1"/>
  <c r="H90" i="4"/>
  <c r="E90" i="4" l="1"/>
  <c r="D80" i="4" l="1"/>
  <c r="E80" i="4" s="1"/>
</calcChain>
</file>

<file path=xl/sharedStrings.xml><?xml version="1.0" encoding="utf-8"?>
<sst xmlns="http://schemas.openxmlformats.org/spreadsheetml/2006/main" count="213" uniqueCount="174">
  <si>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</si>
  <si>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</si>
  <si>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</si>
  <si>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</si>
  <si>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</si>
  <si>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</si>
  <si>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</si>
  <si>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</si>
  <si>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</si>
  <si>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</si>
  <si>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</si>
  <si>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</si>
  <si>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</si>
  <si>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</si>
  <si>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</si>
  <si>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</si>
  <si>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</si>
  <si>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</si>
  <si>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</si>
  <si>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</si>
  <si>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</si>
  <si>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</si>
  <si>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</si>
  <si>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</si>
  <si>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</si>
  <si>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</si>
  <si>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</si>
  <si>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</si>
  <si>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</si>
  <si>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</si>
  <si>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</si>
  <si>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</si>
  <si>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</si>
  <si>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</si>
  <si>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</si>
  <si>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</si>
  <si>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</si>
  <si>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</si>
  <si>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</si>
  <si>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</si>
  <si>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</si>
  <si>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</si>
  <si>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</si>
  <si>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</si>
  <si>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</si>
  <si>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</si>
  <si>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</si>
  <si>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</si>
  <si>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</si>
  <si>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</si>
  <si>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</si>
  <si>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</si>
  <si>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</si>
  <si>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</si>
  <si>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</si>
  <si>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</si>
  <si>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</si>
  <si>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</si>
  <si>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</si>
  <si>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</si>
  <si>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</si>
  <si>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</si>
  <si>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</si>
  <si>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</si>
  <si>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</si>
  <si>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</si>
  <si>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</si>
  <si>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</si>
  <si>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</si>
  <si>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</si>
  <si>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</si>
  <si>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</si>
  <si>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</si>
  <si>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</si>
  <si>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</si>
  <si>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</si>
  <si>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</si>
  <si>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</si>
  <si>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</si>
  <si>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</si>
  <si>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</si>
  <si>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</si>
  <si>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</si>
  <si>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</si>
  <si>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</si>
  <si>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</si>
  <si>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</si>
  <si>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</si>
  <si>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</si>
  <si>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</si>
  <si>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</si>
  <si>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</si>
  <si>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</si>
  <si>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</si>
  <si>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</si>
  <si>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</si>
  <si>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</si>
  <si>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</si>
  <si>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</si>
  <si>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</si>
  <si>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</si>
  <si>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</si>
  <si>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</si>
  <si>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</si>
  <si>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</si>
  <si>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</si>
  <si>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</si>
  <si>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</si>
  <si>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</si>
  <si>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</si>
  <si>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</si>
  <si>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</si>
  <si>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</si>
  <si>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</si>
  <si>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</si>
  <si>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</si>
  <si>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</si>
  <si>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</si>
  <si>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</si>
  <si>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</si>
  <si>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</si>
  <si>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</si>
  <si>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</si>
  <si>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</si>
  <si>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</si>
  <si>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</si>
  <si>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</si>
  <si>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</si>
  <si>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</si>
  <si>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</si>
  <si>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</si>
  <si>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</si>
  <si>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</si>
  <si>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</si>
  <si>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</si>
  <si>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</si>
  <si>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</si>
  <si>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</si>
  <si>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</si>
  <si>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</si>
  <si>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</si>
  <si>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</si>
  <si>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</si>
  <si>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</si>
  <si>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</si>
  <si>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</si>
  <si>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</si>
  <si>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</si>
  <si>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</si>
  <si>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</si>
  <si>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</si>
  <si>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</si>
  <si>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</si>
  <si>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</si>
  <si>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</si>
  <si>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</si>
  <si>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</si>
  <si>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</si>
  <si>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</si>
  <si>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</si>
  <si>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</si>
  <si>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</si>
  <si>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</si>
  <si>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</si>
  <si>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Not applicable as Toronto Hydro ("TH") records the true-up RPP settlement amounts with the IESO on a quarterly basis. The RPP amounts for 2016 are based on the actual IESO invoice amounts.</t>
  </si>
  <si>
    <t>Y</t>
  </si>
  <si>
    <t>Actualized 2016 Class B Customers revenue were lower than 2016 recorded revenue and therefore should be a debit in the current year.</t>
  </si>
  <si>
    <t xml:space="preserve">Refer to 2 (b) explanation below for comparison of 2016 revenues. </t>
  </si>
  <si>
    <t>Not applicable.</t>
  </si>
  <si>
    <t>Not applicable</t>
  </si>
  <si>
    <t>Due to timing differences between Class A GA charges from the IESO and billings to Class A customers, an amount of $490,392 are included in the RSVA account pertaining to Class A Customers.</t>
  </si>
  <si>
    <t>There are no significant billing adjustments in 2016 or 2017.</t>
  </si>
  <si>
    <t>Difference in revenue recorded due to cyclical billing of Class B customers</t>
  </si>
  <si>
    <t xml:space="preserve">Due to the cyclical billing of Class B Customers, the revenue recorded for 2016 as per the GL is higher than the revenue calculated above based on monthly consumption at monthly GA Rate billed.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</si>
</sst>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3"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5" fontId="3" fillId="0" borderId="16" xfId="1" applyNumberFormat="1" applyFont="1" applyBorder="1"/>
    <xf numFmtId="165"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7" fontId="2" fillId="2" borderId="2" xfId="5" applyNumberFormat="1" applyFont="1" applyFill="1" applyBorder="1"/>
    <xf numFmtId="164"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3" xfId="1" applyFont="1" applyBorder="1"/>
    <xf numFmtId="4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167" fontId="2" fillId="2" borderId="11" xfId="5" applyNumberFormat="1" applyFont="1" applyFill="1" applyBorder="1"/>
    <xf numFmtId="0" fontId="3" fillId="2" borderId="3" xfId="0" applyFont="1" applyFill="1" applyBorder="1" applyAlignment="1">
      <alignment horizontal="center"/>
    </xf>
    <xf numFmtId="167" fontId="3" fillId="0" borderId="16"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6"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6"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6" xfId="5" applyNumberFormat="1" applyFont="1" applyFill="1" applyBorder="1" applyAlignment="1">
      <alignment vertical="center"/>
    </xf>
    <xf numFmtId="167" fontId="7" fillId="2" borderId="25"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5" fontId="6" fillId="0" borderId="13" xfId="1" applyNumberFormat="1" applyFont="1" applyBorder="1"/>
    <xf numFmtId="165" fontId="7" fillId="4" borderId="2" xfId="1" applyNumberFormat="1" applyFont="1" applyFill="1" applyBorder="1"/>
    <xf numFmtId="165"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30</xdr:row>
      <xdr:rowOff>180974</xdr:rowOff>
    </xdr:from>
    <xdr:to>
      <xdr:col>8</xdr:col>
      <xdr:colOff>57150</xdr:colOff>
      <xdr:row>38</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first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93</xdr:row>
      <xdr:rowOff>123825</xdr:rowOff>
    </xdr:from>
    <xdr:to>
      <xdr:col>8</xdr:col>
      <xdr:colOff>0</xdr:colOff>
      <xdr:row>105</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10" zoomScaleNormal="100" zoomScaleSheetLayoutView="85" workbookViewId="0">
      <selection activeCell="B20" sqref="B20:C20"/>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40" t="s">
        <v>154</v>
      </c>
      <c r="B14" s="140"/>
      <c r="C14" s="140"/>
    </row>
    <row r="16" spans="1:3" ht="15.75" x14ac:dyDescent="0.2">
      <c r="A16" s="44" t="s">
        <v>46</v>
      </c>
    </row>
    <row r="17" spans="1:26" x14ac:dyDescent="0.2">
      <c r="A17" s="42" t="s">
        <v>47</v>
      </c>
    </row>
    <row r="18" spans="1:26" ht="33" customHeight="1" x14ac:dyDescent="0.2">
      <c r="A18" s="142" t="s">
        <v>85</v>
      </c>
      <c r="B18" s="142"/>
      <c r="C18" s="142"/>
    </row>
    <row r="20" spans="1:26" x14ac:dyDescent="0.2">
      <c r="A20" s="42">
        <v>1</v>
      </c>
      <c r="B20" s="139" t="s">
        <v>140</v>
      </c>
      <c r="C20" s="139"/>
    </row>
    <row r="21" spans="1:26" x14ac:dyDescent="0.2">
      <c r="B21" s="134"/>
      <c r="C21" s="134"/>
    </row>
    <row r="23" spans="1:26" ht="31.5" customHeight="1" x14ac:dyDescent="0.2">
      <c r="A23" s="42">
        <v>2</v>
      </c>
      <c r="B23" s="140" t="s">
        <v>86</v>
      </c>
      <c r="C23" s="140"/>
    </row>
    <row r="24" spans="1:26" x14ac:dyDescent="0.2">
      <c r="B24" s="133"/>
      <c r="C24" s="133"/>
    </row>
    <row r="26" spans="1:26" x14ac:dyDescent="0.2">
      <c r="A26" s="42">
        <v>3</v>
      </c>
      <c r="B26" s="141" t="s">
        <v>109</v>
      </c>
      <c r="C26" s="141"/>
    </row>
    <row r="27" spans="1:26" ht="32.25" customHeight="1" x14ac:dyDescent="0.2">
      <c r="B27" s="140" t="s">
        <v>117</v>
      </c>
      <c r="C27" s="140"/>
    </row>
    <row r="28" spans="1:26" ht="63" customHeight="1" x14ac:dyDescent="0.2">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0" t="s">
        <v>155</v>
      </c>
      <c r="B33" s="140"/>
      <c r="C33" s="140"/>
    </row>
    <row r="34" spans="1:3" x14ac:dyDescent="0.2">
      <c r="B34" s="133"/>
      <c r="C34" s="133"/>
    </row>
    <row r="35" spans="1:3" x14ac:dyDescent="0.2">
      <c r="B35" s="85"/>
    </row>
    <row r="36" spans="1:3" x14ac:dyDescent="0.2">
      <c r="A36" s="42">
        <v>4</v>
      </c>
      <c r="B36" s="141" t="s">
        <v>141</v>
      </c>
      <c r="C36" s="141"/>
    </row>
    <row r="37" spans="1:3" ht="78.75" customHeight="1" x14ac:dyDescent="0.2">
      <c r="B37" s="140" t="s">
        <v>142</v>
      </c>
      <c r="C37" s="140"/>
    </row>
    <row r="38" spans="1:3" ht="65.25" customHeight="1" x14ac:dyDescent="0.2">
      <c r="B38" s="140" t="s">
        <v>124</v>
      </c>
      <c r="C38" s="140"/>
    </row>
    <row r="39" spans="1:3" ht="31.5" customHeight="1" x14ac:dyDescent="0.2">
      <c r="B39" s="140" t="s">
        <v>123</v>
      </c>
      <c r="C39" s="140"/>
    </row>
    <row r="40" spans="1:3" ht="30" customHeight="1" x14ac:dyDescent="0.2">
      <c r="B40" s="140" t="s">
        <v>125</v>
      </c>
      <c r="C40" s="140"/>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0" t="s">
        <v>135</v>
      </c>
      <c r="C49" s="140"/>
    </row>
    <row r="51" spans="2:3" ht="30" customHeight="1" x14ac:dyDescent="0.2">
      <c r="B51" s="140" t="s">
        <v>120</v>
      </c>
      <c r="C51" s="140"/>
    </row>
    <row r="52" spans="2:3" ht="30" customHeight="1" x14ac:dyDescent="0.2">
      <c r="B52" s="140" t="s">
        <v>88</v>
      </c>
      <c r="C52" s="140"/>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2" t="s">
        <v>152</v>
      </c>
      <c r="C78" s="142"/>
    </row>
    <row r="79" spans="1:3" x14ac:dyDescent="0.2">
      <c r="B79" s="87"/>
      <c r="C79" s="133"/>
    </row>
    <row r="81" spans="1:3" ht="30.75" customHeight="1" x14ac:dyDescent="0.2">
      <c r="A81" s="42">
        <v>7</v>
      </c>
      <c r="B81" s="140" t="s">
        <v>153</v>
      </c>
      <c r="C81" s="140"/>
    </row>
    <row r="82" spans="1:3" x14ac:dyDescent="0.2">
      <c r="B82" s="133"/>
      <c r="C82" s="133"/>
    </row>
    <row r="83" spans="1:3" ht="15.75" customHeight="1" x14ac:dyDescent="0.2">
      <c r="B83" s="139" t="s">
        <v>108</v>
      </c>
      <c r="C83" s="139"/>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8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X101"/>
  <sheetViews>
    <sheetView tabSelected="1" view="pageBreakPreview" zoomScaleNormal="100" zoomScaleSheetLayoutView="100" workbookViewId="0">
      <selection activeCell="K17" sqref="K1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9.85546875" style="1" bestFit="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0" spans="1:6" ht="15" x14ac:dyDescent="0.25">
      <c r="A10" s="47" t="s">
        <v>48</v>
      </c>
      <c r="B10" s="4"/>
      <c r="C10" s="47"/>
    </row>
    <row r="11" spans="1:6" x14ac:dyDescent="0.2">
      <c r="A11" s="4"/>
      <c r="B11" s="4"/>
      <c r="C11" s="4"/>
    </row>
    <row r="12" spans="1:6" ht="15" x14ac:dyDescent="0.2">
      <c r="A12" s="4"/>
      <c r="B12" s="4" t="s">
        <v>32</v>
      </c>
      <c r="C12" s="23">
        <v>2016</v>
      </c>
      <c r="D12" s="4"/>
      <c r="E12" s="4"/>
      <c r="F12" s="4"/>
    </row>
    <row r="13" spans="1:6" ht="15" x14ac:dyDescent="0.2">
      <c r="A13" s="4"/>
      <c r="B13" s="4" t="s">
        <v>60</v>
      </c>
      <c r="C13" s="55"/>
      <c r="D13" s="4"/>
      <c r="E13" s="4"/>
      <c r="F13" s="4"/>
    </row>
    <row r="14" spans="1:6" ht="15" x14ac:dyDescent="0.2">
      <c r="A14" s="4"/>
      <c r="B14" s="14"/>
      <c r="C14" s="14"/>
      <c r="D14" s="4"/>
      <c r="E14" s="4"/>
      <c r="F14" s="4"/>
    </row>
    <row r="15" spans="1:6" ht="15" x14ac:dyDescent="0.2">
      <c r="A15" s="4" t="s">
        <v>33</v>
      </c>
      <c r="B15" s="14" t="s">
        <v>130</v>
      </c>
      <c r="C15" s="24">
        <v>2016</v>
      </c>
      <c r="D15" s="4"/>
      <c r="E15" s="4"/>
      <c r="F15" s="4"/>
    </row>
    <row r="16" spans="1:6" ht="15" x14ac:dyDescent="0.2">
      <c r="A16" s="4"/>
      <c r="B16" s="14"/>
      <c r="C16" s="14"/>
      <c r="D16" s="4"/>
      <c r="E16" s="4"/>
      <c r="F16" s="4"/>
    </row>
    <row r="17" spans="1:19" ht="15" x14ac:dyDescent="0.2">
      <c r="A17" s="4"/>
      <c r="B17" s="14"/>
      <c r="C17" s="14"/>
      <c r="D17" s="4"/>
      <c r="E17" s="4"/>
      <c r="F17" s="4"/>
    </row>
    <row r="18" spans="1:19" ht="15" x14ac:dyDescent="0.2">
      <c r="A18" s="4" t="s">
        <v>34</v>
      </c>
      <c r="B18" s="22" t="s">
        <v>82</v>
      </c>
      <c r="C18" s="21"/>
      <c r="D18" s="21"/>
      <c r="E18" s="21"/>
      <c r="F18" s="21"/>
      <c r="I18" s="79"/>
      <c r="J18" s="79"/>
      <c r="K18" s="79"/>
      <c r="L18" s="79"/>
      <c r="M18" s="79"/>
      <c r="N18" s="79"/>
      <c r="O18" s="79"/>
      <c r="P18" s="79"/>
      <c r="Q18" s="79"/>
      <c r="R18" s="79"/>
      <c r="S18" s="79"/>
    </row>
    <row r="19" spans="1:19" ht="15" x14ac:dyDescent="0.2">
      <c r="A19" s="4"/>
      <c r="B19" s="148" t="s">
        <v>25</v>
      </c>
      <c r="C19" s="148"/>
      <c r="D19" s="24">
        <v>2016</v>
      </c>
      <c r="E19" s="149"/>
      <c r="F19" s="150"/>
      <c r="G19" s="79"/>
      <c r="H19" s="79"/>
      <c r="I19" s="79"/>
      <c r="J19" s="79"/>
      <c r="K19" s="79"/>
      <c r="L19" s="79"/>
      <c r="M19" s="79"/>
      <c r="N19" s="79"/>
      <c r="O19" s="79"/>
      <c r="P19" s="79"/>
      <c r="Q19" s="79"/>
    </row>
    <row r="20" spans="1:19" ht="15" thickBot="1" x14ac:dyDescent="0.25">
      <c r="A20" s="4"/>
      <c r="B20" s="5" t="s">
        <v>3</v>
      </c>
      <c r="C20" s="5" t="s">
        <v>2</v>
      </c>
      <c r="D20" s="117">
        <f>D21+D22</f>
        <v>24549973686.831284</v>
      </c>
      <c r="E20" s="6" t="s">
        <v>0</v>
      </c>
      <c r="F20" s="7">
        <v>1</v>
      </c>
      <c r="G20" s="79"/>
      <c r="H20" s="79"/>
      <c r="I20" s="79"/>
      <c r="J20" s="79"/>
      <c r="K20" s="79"/>
      <c r="L20" s="79"/>
      <c r="M20" s="79"/>
      <c r="N20" s="79"/>
      <c r="O20" s="79"/>
      <c r="P20" s="79"/>
      <c r="Q20" s="79"/>
    </row>
    <row r="21" spans="1:19" x14ac:dyDescent="0.2">
      <c r="B21" s="5" t="s">
        <v>7</v>
      </c>
      <c r="C21" s="5" t="s">
        <v>1</v>
      </c>
      <c r="D21" s="118">
        <v>10124331849.728325</v>
      </c>
      <c r="E21" s="6" t="s">
        <v>0</v>
      </c>
      <c r="F21" s="8">
        <f>IFERROR(D21/$D$20,0)</f>
        <v>0.41239685137255616</v>
      </c>
    </row>
    <row r="22" spans="1:19" ht="15" thickBot="1" x14ac:dyDescent="0.25">
      <c r="B22" s="5" t="s">
        <v>8</v>
      </c>
      <c r="C22" s="5" t="s">
        <v>6</v>
      </c>
      <c r="D22" s="117">
        <f>D23+D24</f>
        <v>14425641837.102959</v>
      </c>
      <c r="E22" s="6" t="s">
        <v>0</v>
      </c>
      <c r="F22" s="8">
        <f>IFERROR(D22/$D$20,0)</f>
        <v>0.58760314862744389</v>
      </c>
    </row>
    <row r="23" spans="1:19" x14ac:dyDescent="0.2">
      <c r="B23" s="5" t="s">
        <v>9</v>
      </c>
      <c r="C23" s="5" t="s">
        <v>4</v>
      </c>
      <c r="D23" s="118">
        <v>2639231047</v>
      </c>
      <c r="E23" s="6" t="s">
        <v>0</v>
      </c>
      <c r="F23" s="8">
        <f>IFERROR(D23/$D$20,0)</f>
        <v>0.1075044348587508</v>
      </c>
    </row>
    <row r="24" spans="1:19" x14ac:dyDescent="0.2">
      <c r="B24" s="5" t="s">
        <v>61</v>
      </c>
      <c r="C24" s="5" t="s">
        <v>5</v>
      </c>
      <c r="D24" s="119">
        <v>11786410790.102959</v>
      </c>
      <c r="E24" s="6" t="s">
        <v>0</v>
      </c>
      <c r="F24" s="8">
        <f>IFERROR(D24/$D$20,0)</f>
        <v>0.48009871376869306</v>
      </c>
      <c r="G24" s="29"/>
      <c r="H24" s="29"/>
    </row>
    <row r="25" spans="1:19" ht="34.5" customHeight="1" x14ac:dyDescent="0.2">
      <c r="B25" s="151" t="s">
        <v>77</v>
      </c>
      <c r="C25" s="151"/>
      <c r="D25" s="151"/>
      <c r="E25" s="151"/>
      <c r="F25" s="151"/>
      <c r="G25" s="152"/>
      <c r="H25" s="152"/>
    </row>
    <row r="26" spans="1:19" x14ac:dyDescent="0.2">
      <c r="D26" s="120"/>
      <c r="E26" s="35"/>
      <c r="F26" s="35"/>
      <c r="G26" s="35"/>
    </row>
    <row r="27" spans="1:19" ht="15" x14ac:dyDescent="0.25">
      <c r="A27" s="1" t="s">
        <v>35</v>
      </c>
      <c r="B27" s="3" t="s">
        <v>41</v>
      </c>
    </row>
    <row r="28" spans="1:19" ht="15" x14ac:dyDescent="0.25">
      <c r="B28" s="3"/>
    </row>
    <row r="29" spans="1:19" ht="15" x14ac:dyDescent="0.25">
      <c r="B29" s="2" t="s">
        <v>22</v>
      </c>
      <c r="C29" s="52" t="s">
        <v>162</v>
      </c>
      <c r="E29" s="79"/>
      <c r="F29" s="35"/>
      <c r="G29" s="35"/>
      <c r="H29" s="35"/>
      <c r="I29" s="35"/>
      <c r="J29" s="35"/>
      <c r="K29" s="35"/>
    </row>
    <row r="30" spans="1:19" x14ac:dyDescent="0.2">
      <c r="E30" s="79"/>
      <c r="F30" s="35"/>
      <c r="G30" s="35"/>
      <c r="H30" s="35"/>
      <c r="I30" s="35"/>
      <c r="J30" s="35"/>
      <c r="K30" s="35"/>
    </row>
    <row r="31" spans="1:19" ht="15" x14ac:dyDescent="0.25">
      <c r="B31" s="2" t="s">
        <v>42</v>
      </c>
    </row>
    <row r="32" spans="1:19" ht="15" customHeight="1" x14ac:dyDescent="0.25">
      <c r="B32" s="36"/>
      <c r="C32" s="36"/>
      <c r="D32" s="36"/>
      <c r="E32" s="36"/>
      <c r="F32" s="36"/>
      <c r="G32" s="36"/>
      <c r="H32" s="36"/>
    </row>
    <row r="33" spans="1:23" ht="15" customHeight="1" x14ac:dyDescent="0.25">
      <c r="B33" s="36"/>
      <c r="C33" s="36"/>
      <c r="D33" s="36"/>
      <c r="E33" s="36"/>
      <c r="F33" s="36"/>
      <c r="G33" s="36"/>
      <c r="H33" s="36"/>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4.25" customHeight="1" x14ac:dyDescent="0.25">
      <c r="B36" s="36"/>
      <c r="C36" s="36"/>
      <c r="D36" s="36"/>
      <c r="E36" s="36"/>
      <c r="F36" s="36"/>
      <c r="G36" s="36"/>
      <c r="H36" s="36"/>
    </row>
    <row r="37" spans="1:23" ht="14.25" customHeight="1" x14ac:dyDescent="0.25">
      <c r="B37" s="36"/>
      <c r="C37" s="36"/>
      <c r="D37" s="36"/>
      <c r="E37" s="36"/>
      <c r="F37" s="36"/>
      <c r="G37" s="36"/>
      <c r="H37" s="36"/>
    </row>
    <row r="38" spans="1:23" s="35" customFormat="1" ht="14.25" customHeight="1" x14ac:dyDescent="0.25">
      <c r="B38" s="36"/>
      <c r="C38" s="36"/>
      <c r="D38" s="36"/>
      <c r="E38" s="36"/>
      <c r="F38" s="36"/>
      <c r="G38" s="36"/>
      <c r="H38" s="36"/>
    </row>
    <row r="39" spans="1:23" s="35" customFormat="1" ht="14.25" customHeight="1" x14ac:dyDescent="0.25">
      <c r="B39" s="36"/>
      <c r="C39" s="36"/>
      <c r="D39" s="36"/>
      <c r="E39" s="36"/>
      <c r="F39" s="36"/>
      <c r="G39" s="36"/>
      <c r="H39" s="36"/>
    </row>
    <row r="41" spans="1:23" ht="15" x14ac:dyDescent="0.25">
      <c r="A41" s="1" t="s">
        <v>36</v>
      </c>
      <c r="B41" s="47" t="s">
        <v>141</v>
      </c>
      <c r="C41" s="3"/>
    </row>
    <row r="42" spans="1:23" ht="15.75" thickBot="1" x14ac:dyDescent="0.3">
      <c r="B42" s="2" t="s">
        <v>25</v>
      </c>
      <c r="C42" s="96">
        <v>2016</v>
      </c>
      <c r="D42" s="79"/>
      <c r="E42" s="79"/>
      <c r="F42" s="80"/>
      <c r="G42" s="33"/>
      <c r="H42" s="33"/>
      <c r="I42" s="33"/>
      <c r="J42" s="33"/>
      <c r="K42" s="33"/>
      <c r="N42" s="3" t="s">
        <v>29</v>
      </c>
    </row>
    <row r="43" spans="1:23" s="9" customFormat="1" ht="80.25" customHeight="1" thickBot="1" x14ac:dyDescent="0.3">
      <c r="B43" s="50" t="s">
        <v>39</v>
      </c>
      <c r="C43" s="62" t="s">
        <v>139</v>
      </c>
      <c r="D43" s="81" t="s">
        <v>83</v>
      </c>
      <c r="E43" s="82" t="s">
        <v>84</v>
      </c>
      <c r="F43" s="67" t="s">
        <v>128</v>
      </c>
      <c r="G43" s="26" t="s">
        <v>49</v>
      </c>
      <c r="H43" s="26" t="s">
        <v>23</v>
      </c>
      <c r="I43" s="26" t="s">
        <v>50</v>
      </c>
      <c r="J43" s="26" t="s">
        <v>76</v>
      </c>
      <c r="K43" s="68" t="s">
        <v>78</v>
      </c>
      <c r="N43" s="11"/>
      <c r="O43" s="143">
        <v>2016</v>
      </c>
      <c r="P43" s="143"/>
      <c r="Q43" s="143"/>
      <c r="R43" s="143">
        <v>2015</v>
      </c>
      <c r="S43" s="143"/>
      <c r="T43" s="143"/>
      <c r="U43" s="143">
        <v>2014</v>
      </c>
      <c r="V43" s="143"/>
      <c r="W43" s="143"/>
    </row>
    <row r="44" spans="1:23" s="9" customFormat="1" ht="30" x14ac:dyDescent="0.25">
      <c r="B44" s="12"/>
      <c r="C44" s="63" t="s">
        <v>40</v>
      </c>
      <c r="D44" s="63" t="s">
        <v>38</v>
      </c>
      <c r="E44" s="64" t="s">
        <v>53</v>
      </c>
      <c r="F44" s="64" t="s">
        <v>54</v>
      </c>
      <c r="G44" s="64" t="s">
        <v>55</v>
      </c>
      <c r="H44" s="65" t="s">
        <v>56</v>
      </c>
      <c r="I44" s="64" t="s">
        <v>57</v>
      </c>
      <c r="J44" s="65" t="s">
        <v>58</v>
      </c>
      <c r="K44" s="66" t="s">
        <v>59</v>
      </c>
      <c r="N44" s="18" t="s">
        <v>30</v>
      </c>
      <c r="O44" s="101" t="s">
        <v>26</v>
      </c>
      <c r="P44" s="101" t="s">
        <v>27</v>
      </c>
      <c r="Q44" s="101" t="s">
        <v>28</v>
      </c>
      <c r="R44" s="101" t="s">
        <v>26</v>
      </c>
      <c r="S44" s="101" t="s">
        <v>27</v>
      </c>
      <c r="T44" s="101" t="s">
        <v>28</v>
      </c>
      <c r="U44" s="101" t="s">
        <v>26</v>
      </c>
      <c r="V44" s="101" t="s">
        <v>27</v>
      </c>
      <c r="W44" s="101" t="s">
        <v>28</v>
      </c>
    </row>
    <row r="45" spans="1:23" x14ac:dyDescent="0.2">
      <c r="B45" s="13" t="s">
        <v>10</v>
      </c>
      <c r="C45" s="94">
        <v>984613176.92007482</v>
      </c>
      <c r="D45" s="94">
        <v>1034376264.33968</v>
      </c>
      <c r="E45" s="60">
        <v>1087547046.9873447</v>
      </c>
      <c r="F45" s="51">
        <f>C45-D45+E45</f>
        <v>1037783959.5677396</v>
      </c>
      <c r="G45" s="111">
        <f>O45</f>
        <v>8.4229999999999999E-2</v>
      </c>
      <c r="H45" s="15">
        <f>F45*G45</f>
        <v>87412542.914390713</v>
      </c>
      <c r="I45" s="111">
        <f>Q45</f>
        <v>9.1789999999999997E-2</v>
      </c>
      <c r="J45" s="17">
        <f>F45*I45</f>
        <v>95258189.648722813</v>
      </c>
      <c r="K45" s="16">
        <f>J45-H45</f>
        <v>7845646.7343320996</v>
      </c>
      <c r="N45" s="11" t="s">
        <v>10</v>
      </c>
      <c r="O45" s="19">
        <v>8.4229999999999999E-2</v>
      </c>
      <c r="P45" s="19">
        <v>9.214E-2</v>
      </c>
      <c r="Q45" s="19">
        <v>9.1789999999999997E-2</v>
      </c>
      <c r="R45" s="19">
        <v>5.5490000000000005E-2</v>
      </c>
      <c r="S45" s="19">
        <v>6.1609999999999998E-2</v>
      </c>
      <c r="T45" s="19">
        <v>5.0680000000000003E-2</v>
      </c>
      <c r="U45" s="19">
        <v>3.6260000000000001E-2</v>
      </c>
      <c r="V45" s="19">
        <v>1.806E-2</v>
      </c>
      <c r="W45" s="19">
        <v>1.261E-2</v>
      </c>
    </row>
    <row r="46" spans="1:23" x14ac:dyDescent="0.2">
      <c r="B46" s="13" t="s">
        <v>11</v>
      </c>
      <c r="C46" s="94">
        <v>990892251.15600026</v>
      </c>
      <c r="D46" s="94">
        <v>1087547046.9873447</v>
      </c>
      <c r="E46" s="60">
        <v>1025194232.2015901</v>
      </c>
      <c r="F46" s="51">
        <f t="shared" ref="F46:F56" si="0">C46-D46+E46</f>
        <v>928539436.37024558</v>
      </c>
      <c r="G46" s="111">
        <f t="shared" ref="G46:G56" si="1">O46</f>
        <v>0.10384</v>
      </c>
      <c r="H46" s="15">
        <f t="shared" ref="H46:H56" si="2">F46*G46</f>
        <v>96419535.0726863</v>
      </c>
      <c r="I46" s="111">
        <f t="shared" ref="I46:I56" si="3">Q46</f>
        <v>9.851E-2</v>
      </c>
      <c r="J46" s="17">
        <f>F46*I46</f>
        <v>91470419.876832888</v>
      </c>
      <c r="K46" s="16">
        <f t="shared" ref="K46:K56" si="4">J46-H46</f>
        <v>-4949115.1958534122</v>
      </c>
      <c r="N46" s="11" t="s">
        <v>11</v>
      </c>
      <c r="O46" s="20">
        <v>0.10384</v>
      </c>
      <c r="P46" s="20">
        <v>9.6780000000000005E-2</v>
      </c>
      <c r="Q46" s="20">
        <v>9.851E-2</v>
      </c>
      <c r="R46" s="20">
        <v>6.9809999999999997E-2</v>
      </c>
      <c r="S46" s="20">
        <v>4.095E-2</v>
      </c>
      <c r="T46" s="20">
        <v>3.9609999999999999E-2</v>
      </c>
      <c r="U46" s="20">
        <v>2.231E-2</v>
      </c>
      <c r="V46" s="20">
        <v>1.1180000000000001E-2</v>
      </c>
      <c r="W46" s="20">
        <v>1.3300000000000001E-2</v>
      </c>
    </row>
    <row r="47" spans="1:23" x14ac:dyDescent="0.2">
      <c r="B47" s="13" t="s">
        <v>12</v>
      </c>
      <c r="C47" s="94">
        <v>984650477.00028217</v>
      </c>
      <c r="D47" s="94">
        <v>1025194232.2015901</v>
      </c>
      <c r="E47" s="60">
        <v>1087364848.1483598</v>
      </c>
      <c r="F47" s="51">
        <f t="shared" si="0"/>
        <v>1046821092.9470519</v>
      </c>
      <c r="G47" s="111">
        <f t="shared" si="1"/>
        <v>9.0219999999999995E-2</v>
      </c>
      <c r="H47" s="15">
        <f t="shared" si="2"/>
        <v>94444199.00568302</v>
      </c>
      <c r="I47" s="111">
        <f t="shared" si="3"/>
        <v>0.1061</v>
      </c>
      <c r="J47" s="17">
        <f t="shared" ref="J47:J56" si="5">F47*I47</f>
        <v>111067717.9616822</v>
      </c>
      <c r="K47" s="16">
        <f t="shared" si="4"/>
        <v>16623518.955999181</v>
      </c>
      <c r="N47" s="11" t="s">
        <v>12</v>
      </c>
      <c r="O47" s="20">
        <v>9.0219999999999995E-2</v>
      </c>
      <c r="P47" s="20">
        <v>0.10299</v>
      </c>
      <c r="Q47" s="20">
        <v>0.1061</v>
      </c>
      <c r="R47" s="20">
        <v>3.6040000000000003E-2</v>
      </c>
      <c r="S47" s="20">
        <v>5.74E-2</v>
      </c>
      <c r="T47" s="20">
        <v>6.2899999999999998E-2</v>
      </c>
      <c r="U47" s="20">
        <v>1.103E-2</v>
      </c>
      <c r="V47" s="20">
        <v>-8.0000000000000002E-3</v>
      </c>
      <c r="W47" s="20">
        <v>-2.7E-4</v>
      </c>
    </row>
    <row r="48" spans="1:23" x14ac:dyDescent="0.2">
      <c r="B48" s="13" t="s">
        <v>13</v>
      </c>
      <c r="C48" s="94">
        <v>1021524911.4732472</v>
      </c>
      <c r="D48" s="94">
        <v>1087364848.1483598</v>
      </c>
      <c r="E48" s="60">
        <v>995285127.53093994</v>
      </c>
      <c r="F48" s="51">
        <f t="shared" si="0"/>
        <v>929445190.85582733</v>
      </c>
      <c r="G48" s="111">
        <f t="shared" si="1"/>
        <v>0.12114999999999999</v>
      </c>
      <c r="H48" s="15">
        <f t="shared" si="2"/>
        <v>112602284.87218347</v>
      </c>
      <c r="I48" s="111">
        <f t="shared" si="3"/>
        <v>0.11132</v>
      </c>
      <c r="J48" s="17">
        <f t="shared" si="5"/>
        <v>103465838.6460707</v>
      </c>
      <c r="K48" s="16">
        <f t="shared" si="4"/>
        <v>-9136446.2261127681</v>
      </c>
      <c r="N48" s="11" t="s">
        <v>13</v>
      </c>
      <c r="O48" s="20">
        <v>0.12114999999999999</v>
      </c>
      <c r="P48" s="20">
        <v>0.11176999999999999</v>
      </c>
      <c r="Q48" s="20">
        <v>0.11132</v>
      </c>
      <c r="R48" s="20">
        <v>6.7049999999999998E-2</v>
      </c>
      <c r="S48" s="20">
        <v>9.2679999999999998E-2</v>
      </c>
      <c r="T48" s="20">
        <v>9.5590000000000008E-2</v>
      </c>
      <c r="U48" s="20">
        <v>-9.6500000000000006E-3</v>
      </c>
      <c r="V48" s="20">
        <v>5.4530000000000002E-2</v>
      </c>
      <c r="W48" s="20">
        <v>5.1979999999999998E-2</v>
      </c>
    </row>
    <row r="49" spans="1:24" x14ac:dyDescent="0.2">
      <c r="B49" s="13" t="s">
        <v>14</v>
      </c>
      <c r="C49" s="94">
        <v>968198479.89000034</v>
      </c>
      <c r="D49" s="94">
        <v>995285127.53093994</v>
      </c>
      <c r="E49" s="60">
        <v>967806589.57092988</v>
      </c>
      <c r="F49" s="51">
        <f t="shared" si="0"/>
        <v>940719941.92999029</v>
      </c>
      <c r="G49" s="111">
        <f t="shared" si="1"/>
        <v>0.10405</v>
      </c>
      <c r="H49" s="15">
        <f t="shared" si="2"/>
        <v>97881909.957815498</v>
      </c>
      <c r="I49" s="111">
        <f t="shared" si="3"/>
        <v>0.10749</v>
      </c>
      <c r="J49" s="17">
        <f t="shared" si="5"/>
        <v>101117986.55805466</v>
      </c>
      <c r="K49" s="16">
        <f t="shared" si="4"/>
        <v>3236076.6002391577</v>
      </c>
      <c r="N49" s="11" t="s">
        <v>14</v>
      </c>
      <c r="O49" s="20">
        <v>0.10405</v>
      </c>
      <c r="P49" s="20">
        <v>0.11493</v>
      </c>
      <c r="Q49" s="20">
        <v>0.10749</v>
      </c>
      <c r="R49" s="20">
        <v>9.4159999999999994E-2</v>
      </c>
      <c r="S49" s="20">
        <v>9.7299999999999998E-2</v>
      </c>
      <c r="T49" s="20">
        <v>9.6680000000000002E-2</v>
      </c>
      <c r="U49" s="20">
        <v>5.3560000000000003E-2</v>
      </c>
      <c r="V49" s="20">
        <v>7.3520000000000002E-2</v>
      </c>
      <c r="W49" s="20">
        <v>7.1959999999999996E-2</v>
      </c>
    </row>
    <row r="50" spans="1:24" x14ac:dyDescent="0.2">
      <c r="B50" s="13" t="s">
        <v>15</v>
      </c>
      <c r="C50" s="94">
        <v>959435411.6511997</v>
      </c>
      <c r="D50" s="94">
        <v>967806589.57092988</v>
      </c>
      <c r="E50" s="60">
        <v>930246850.04042983</v>
      </c>
      <c r="F50" s="51">
        <f t="shared" si="0"/>
        <v>921875672.12069964</v>
      </c>
      <c r="G50" s="111">
        <f t="shared" si="1"/>
        <v>0.11650000000000001</v>
      </c>
      <c r="H50" s="15">
        <f t="shared" si="2"/>
        <v>107398515.80206151</v>
      </c>
      <c r="I50" s="111">
        <f t="shared" si="3"/>
        <v>9.5449999999999993E-2</v>
      </c>
      <c r="J50" s="17">
        <f t="shared" si="5"/>
        <v>87993032.90392077</v>
      </c>
      <c r="K50" s="16">
        <f t="shared" si="4"/>
        <v>-19405482.898140743</v>
      </c>
      <c r="N50" s="11" t="s">
        <v>15</v>
      </c>
      <c r="O50" s="20">
        <v>0.11650000000000001</v>
      </c>
      <c r="P50" s="20">
        <v>9.3600000000000003E-2</v>
      </c>
      <c r="Q50" s="20">
        <v>9.5449999999999993E-2</v>
      </c>
      <c r="R50" s="20">
        <v>9.2280000000000001E-2</v>
      </c>
      <c r="S50" s="20">
        <v>9.7680000000000003E-2</v>
      </c>
      <c r="T50" s="20">
        <v>9.5400000000000013E-2</v>
      </c>
      <c r="U50" s="20">
        <v>7.1900000000000006E-2</v>
      </c>
      <c r="V50" s="20">
        <v>6.6640000000000005E-2</v>
      </c>
      <c r="W50" s="20">
        <v>6.0249999999999998E-2</v>
      </c>
    </row>
    <row r="51" spans="1:24" x14ac:dyDescent="0.2">
      <c r="B51" s="13" t="s">
        <v>16</v>
      </c>
      <c r="C51" s="60">
        <v>1006272145.422681</v>
      </c>
      <c r="D51" s="94">
        <v>930246850.04042983</v>
      </c>
      <c r="E51" s="60">
        <v>1029841863.32384</v>
      </c>
      <c r="F51" s="51">
        <f t="shared" si="0"/>
        <v>1105867158.7060912</v>
      </c>
      <c r="G51" s="111">
        <f t="shared" si="1"/>
        <v>7.6670000000000002E-2</v>
      </c>
      <c r="H51" s="15">
        <f t="shared" si="2"/>
        <v>84786835.057996005</v>
      </c>
      <c r="I51" s="111">
        <f t="shared" si="3"/>
        <v>8.3059999999999995E-2</v>
      </c>
      <c r="J51" s="17">
        <f t="shared" si="5"/>
        <v>91853326.202127934</v>
      </c>
      <c r="K51" s="16">
        <f t="shared" si="4"/>
        <v>7066491.1441319287</v>
      </c>
      <c r="N51" s="11" t="s">
        <v>16</v>
      </c>
      <c r="O51" s="20">
        <v>7.6670000000000002E-2</v>
      </c>
      <c r="P51" s="20">
        <v>8.412E-2</v>
      </c>
      <c r="Q51" s="20">
        <v>8.3059999999999995E-2</v>
      </c>
      <c r="R51" s="20">
        <v>8.8880000000000001E-2</v>
      </c>
      <c r="S51" s="20">
        <v>8.4129999999999996E-2</v>
      </c>
      <c r="T51" s="20">
        <v>7.8829999999999997E-2</v>
      </c>
      <c r="U51" s="20">
        <v>5.9760000000000001E-2</v>
      </c>
      <c r="V51" s="20">
        <v>5.7529999999999998E-2</v>
      </c>
      <c r="W51" s="20">
        <v>6.2560000000000004E-2</v>
      </c>
    </row>
    <row r="52" spans="1:24" x14ac:dyDescent="0.2">
      <c r="B52" s="13" t="s">
        <v>17</v>
      </c>
      <c r="C52" s="60">
        <v>1129230101.2320001</v>
      </c>
      <c r="D52" s="94">
        <v>1029841863.32384</v>
      </c>
      <c r="E52" s="60">
        <v>1106199823.8279898</v>
      </c>
      <c r="F52" s="51">
        <f t="shared" si="0"/>
        <v>1205588061.7361498</v>
      </c>
      <c r="G52" s="111">
        <f t="shared" si="1"/>
        <v>8.5690000000000002E-2</v>
      </c>
      <c r="H52" s="15">
        <f t="shared" si="2"/>
        <v>103306841.01017068</v>
      </c>
      <c r="I52" s="111">
        <f t="shared" si="3"/>
        <v>7.1029999999999996E-2</v>
      </c>
      <c r="J52" s="17">
        <f t="shared" si="5"/>
        <v>85632920.025118709</v>
      </c>
      <c r="K52" s="16">
        <f t="shared" si="4"/>
        <v>-17673920.985051975</v>
      </c>
      <c r="N52" s="11" t="s">
        <v>17</v>
      </c>
      <c r="O52" s="20">
        <v>8.5690000000000002E-2</v>
      </c>
      <c r="P52" s="20">
        <v>7.0499999999999993E-2</v>
      </c>
      <c r="Q52" s="20">
        <v>7.1029999999999996E-2</v>
      </c>
      <c r="R52" s="20">
        <v>8.8050000000000003E-2</v>
      </c>
      <c r="S52" s="20">
        <v>7.3550000000000004E-2</v>
      </c>
      <c r="T52" s="20">
        <v>8.0099999999999991E-2</v>
      </c>
      <c r="U52" s="20">
        <v>6.1079999999999995E-2</v>
      </c>
      <c r="V52" s="20">
        <v>6.8970000000000004E-2</v>
      </c>
      <c r="W52" s="20">
        <v>6.7610000000000003E-2</v>
      </c>
    </row>
    <row r="53" spans="1:24" x14ac:dyDescent="0.2">
      <c r="B53" s="13" t="s">
        <v>18</v>
      </c>
      <c r="C53" s="60">
        <v>1164887800.0622702</v>
      </c>
      <c r="D53" s="94">
        <v>1106199823.8279898</v>
      </c>
      <c r="E53" s="60">
        <v>1106080021.9365802</v>
      </c>
      <c r="F53" s="51">
        <f t="shared" si="0"/>
        <v>1164767998.1708605</v>
      </c>
      <c r="G53" s="111">
        <f t="shared" si="1"/>
        <v>7.0599999999999996E-2</v>
      </c>
      <c r="H53" s="15">
        <f t="shared" si="2"/>
        <v>82232620.670862749</v>
      </c>
      <c r="I53" s="111">
        <f t="shared" si="3"/>
        <v>9.5310000000000006E-2</v>
      </c>
      <c r="J53" s="17">
        <f t="shared" si="5"/>
        <v>111014037.90566473</v>
      </c>
      <c r="K53" s="16">
        <f t="shared" si="4"/>
        <v>28781417.234801978</v>
      </c>
      <c r="N53" s="11" t="s">
        <v>18</v>
      </c>
      <c r="O53" s="20">
        <v>7.0599999999999996E-2</v>
      </c>
      <c r="P53" s="20">
        <v>9.1480000000000006E-2</v>
      </c>
      <c r="Q53" s="20">
        <v>9.5310000000000006E-2</v>
      </c>
      <c r="R53" s="20">
        <v>8.270000000000001E-2</v>
      </c>
      <c r="S53" s="20">
        <v>7.1910000000000002E-2</v>
      </c>
      <c r="T53" s="20">
        <v>6.7030000000000006E-2</v>
      </c>
      <c r="U53" s="20">
        <v>8.0489999999999992E-2</v>
      </c>
      <c r="V53" s="20">
        <v>8.072E-2</v>
      </c>
      <c r="W53" s="20">
        <v>7.9629999999999992E-2</v>
      </c>
    </row>
    <row r="54" spans="1:24" x14ac:dyDescent="0.2">
      <c r="B54" s="13" t="s">
        <v>19</v>
      </c>
      <c r="C54" s="60">
        <v>1030576603.2905761</v>
      </c>
      <c r="D54" s="94">
        <v>1106080021.9365802</v>
      </c>
      <c r="E54" s="60">
        <v>1062985176.0588</v>
      </c>
      <c r="F54" s="51">
        <f t="shared" si="0"/>
        <v>987481757.4127959</v>
      </c>
      <c r="G54" s="111">
        <f t="shared" si="1"/>
        <v>9.7199999999999995E-2</v>
      </c>
      <c r="H54" s="15">
        <f t="shared" si="2"/>
        <v>95983226.820523754</v>
      </c>
      <c r="I54" s="111">
        <f t="shared" si="3"/>
        <v>0.11226</v>
      </c>
      <c r="J54" s="17">
        <f t="shared" si="5"/>
        <v>110854702.08716047</v>
      </c>
      <c r="K54" s="16">
        <f t="shared" si="4"/>
        <v>14871475.266636714</v>
      </c>
      <c r="N54" s="11" t="s">
        <v>19</v>
      </c>
      <c r="O54" s="20">
        <v>9.7199999999999995E-2</v>
      </c>
      <c r="P54" s="20">
        <v>0.1178</v>
      </c>
      <c r="Q54" s="20">
        <v>0.11226</v>
      </c>
      <c r="R54" s="20">
        <v>6.3710000000000003E-2</v>
      </c>
      <c r="S54" s="20">
        <v>7.1929999999999994E-2</v>
      </c>
      <c r="T54" s="20">
        <v>7.5439999999999993E-2</v>
      </c>
      <c r="U54" s="20">
        <v>7.492E-2</v>
      </c>
      <c r="V54" s="20">
        <v>0.10135</v>
      </c>
      <c r="W54" s="20">
        <v>0.10014000000000001</v>
      </c>
    </row>
    <row r="55" spans="1:24" x14ac:dyDescent="0.2">
      <c r="B55" s="13" t="s">
        <v>20</v>
      </c>
      <c r="C55" s="60">
        <v>982563772.69199991</v>
      </c>
      <c r="D55" s="94">
        <v>1062985176.0588</v>
      </c>
      <c r="E55" s="60">
        <v>1062985176.0588</v>
      </c>
      <c r="F55" s="51">
        <f t="shared" si="0"/>
        <v>982563772.69199991</v>
      </c>
      <c r="G55" s="111">
        <f t="shared" si="1"/>
        <v>0.12271</v>
      </c>
      <c r="H55" s="15">
        <f t="shared" si="2"/>
        <v>120570400.54703531</v>
      </c>
      <c r="I55" s="111">
        <f t="shared" si="3"/>
        <v>0.11108999999999999</v>
      </c>
      <c r="J55" s="17">
        <f t="shared" si="5"/>
        <v>109153009.50835426</v>
      </c>
      <c r="K55" s="16">
        <f t="shared" si="4"/>
        <v>-11417391.038681045</v>
      </c>
      <c r="N55" s="11" t="s">
        <v>20</v>
      </c>
      <c r="O55" s="20">
        <v>0.12271</v>
      </c>
      <c r="P55" s="20">
        <v>0.115</v>
      </c>
      <c r="Q55" s="20">
        <v>0.11108999999999999</v>
      </c>
      <c r="R55" s="20">
        <v>7.6230000000000006E-2</v>
      </c>
      <c r="S55" s="20">
        <v>0.12447999999999999</v>
      </c>
      <c r="T55" s="20">
        <v>0.11320000000000001</v>
      </c>
      <c r="U55" s="20">
        <v>9.9010000000000001E-2</v>
      </c>
      <c r="V55" s="20">
        <v>8.5040000000000004E-2</v>
      </c>
      <c r="W55" s="20">
        <v>8.231999999999999E-2</v>
      </c>
    </row>
    <row r="56" spans="1:24" x14ac:dyDescent="0.2">
      <c r="B56" s="13" t="s">
        <v>21</v>
      </c>
      <c r="C56" s="95">
        <v>938525541.60419118</v>
      </c>
      <c r="D56" s="94">
        <v>1062985176.0588</v>
      </c>
      <c r="E56" s="60">
        <v>1050384095.1998751</v>
      </c>
      <c r="F56" s="51">
        <f t="shared" si="0"/>
        <v>925924460.74526632</v>
      </c>
      <c r="G56" s="111">
        <f t="shared" si="1"/>
        <v>0.10594000000000001</v>
      </c>
      <c r="H56" s="15">
        <f t="shared" si="2"/>
        <v>98092437.371353522</v>
      </c>
      <c r="I56" s="111">
        <f t="shared" si="3"/>
        <v>8.7080000000000005E-2</v>
      </c>
      <c r="J56" s="17">
        <f t="shared" si="5"/>
        <v>80629502.0416978</v>
      </c>
      <c r="K56" s="16">
        <f t="shared" si="4"/>
        <v>-17462935.329655722</v>
      </c>
      <c r="N56" s="27" t="s">
        <v>21</v>
      </c>
      <c r="O56" s="28">
        <v>0.10594000000000001</v>
      </c>
      <c r="P56" s="28">
        <v>7.8719999999999998E-2</v>
      </c>
      <c r="Q56" s="28">
        <v>8.7080000000000005E-2</v>
      </c>
      <c r="R56" s="28">
        <v>0.11462</v>
      </c>
      <c r="S56" s="28">
        <v>8.8090000000000002E-2</v>
      </c>
      <c r="T56" s="28">
        <v>9.4709999999999989E-2</v>
      </c>
      <c r="U56" s="28">
        <v>7.3180000000000009E-2</v>
      </c>
      <c r="V56" s="28">
        <v>5.7889999999999997E-2</v>
      </c>
      <c r="W56" s="28">
        <v>7.4439999999999992E-2</v>
      </c>
    </row>
    <row r="57" spans="1:24" ht="30.75" thickBot="1" x14ac:dyDescent="0.3">
      <c r="B57" s="128" t="s">
        <v>133</v>
      </c>
      <c r="C57" s="97">
        <f>SUM(C45:C56)</f>
        <v>12161370672.394522</v>
      </c>
      <c r="D57" s="97">
        <f>SUM(D45:D56)</f>
        <v>12495913020.025284</v>
      </c>
      <c r="E57" s="97">
        <f>SUM(E45:E56)</f>
        <v>12511920850.885479</v>
      </c>
      <c r="F57" s="97">
        <f>SUM(F45:F56)</f>
        <v>12177378503.254717</v>
      </c>
      <c r="G57" s="37"/>
      <c r="H57" s="38">
        <f>SUM(H45:H56)</f>
        <v>1181131349.1027627</v>
      </c>
      <c r="I57" s="37"/>
      <c r="J57" s="38">
        <f>SUM(J45:J56)</f>
        <v>1179510683.3654079</v>
      </c>
      <c r="K57" s="39">
        <f>SUM(K45:K56)</f>
        <v>-1620665.7373546064</v>
      </c>
      <c r="N57" s="31"/>
      <c r="O57" s="32"/>
      <c r="P57" s="32"/>
      <c r="Q57" s="32"/>
      <c r="R57" s="32"/>
      <c r="S57" s="32"/>
      <c r="T57" s="32"/>
      <c r="U57" s="32"/>
      <c r="V57" s="32"/>
      <c r="W57" s="32"/>
    </row>
    <row r="58" spans="1:24" x14ac:dyDescent="0.2">
      <c r="G58" s="4"/>
      <c r="H58" s="4"/>
      <c r="I58" s="4"/>
      <c r="J58" s="69"/>
      <c r="K58" s="126"/>
      <c r="N58" s="29"/>
      <c r="O58" s="30"/>
      <c r="P58" s="30"/>
      <c r="Q58" s="30"/>
      <c r="R58" s="30"/>
      <c r="S58" s="30"/>
      <c r="T58" s="30"/>
      <c r="U58" s="30"/>
      <c r="V58" s="30"/>
      <c r="W58" s="30"/>
    </row>
    <row r="59" spans="1:24" x14ac:dyDescent="0.2">
      <c r="N59" s="29"/>
      <c r="O59" s="30"/>
      <c r="P59" s="30"/>
      <c r="Q59" s="30"/>
      <c r="R59" s="30"/>
      <c r="S59" s="30"/>
      <c r="T59" s="30"/>
      <c r="U59" s="30"/>
      <c r="V59" s="30"/>
      <c r="W59" s="30"/>
    </row>
    <row r="60" spans="1:24" ht="15" x14ac:dyDescent="0.25">
      <c r="A60" s="1" t="s">
        <v>143</v>
      </c>
      <c r="B60" s="47" t="s">
        <v>136</v>
      </c>
      <c r="C60" s="2"/>
      <c r="K60" s="115"/>
      <c r="N60" s="29"/>
      <c r="O60" s="30"/>
      <c r="P60" s="30"/>
      <c r="Q60" s="30"/>
      <c r="R60" s="30"/>
      <c r="S60" s="30"/>
      <c r="T60" s="30"/>
      <c r="U60" s="30"/>
      <c r="V60" s="30"/>
      <c r="W60" s="30"/>
    </row>
    <row r="61" spans="1:24" ht="15" x14ac:dyDescent="0.25">
      <c r="B61" s="3"/>
      <c r="C61" s="2"/>
      <c r="K61" s="123"/>
      <c r="N61" s="29"/>
      <c r="O61" s="29"/>
      <c r="P61" s="29"/>
      <c r="Q61" s="29"/>
      <c r="R61" s="29"/>
      <c r="S61" s="29"/>
      <c r="T61" s="29"/>
      <c r="U61" s="29"/>
      <c r="V61" s="29"/>
      <c r="W61" s="29"/>
    </row>
    <row r="62" spans="1:24" ht="45" x14ac:dyDescent="0.25">
      <c r="A62" s="11"/>
      <c r="B62" s="102" t="s">
        <v>45</v>
      </c>
      <c r="C62" s="48" t="s">
        <v>67</v>
      </c>
      <c r="D62" s="48" t="s">
        <v>121</v>
      </c>
      <c r="E62" s="153" t="s">
        <v>44</v>
      </c>
      <c r="F62" s="153"/>
      <c r="G62" s="153"/>
      <c r="H62" s="153"/>
      <c r="I62" s="153"/>
      <c r="K62" s="121"/>
      <c r="O62" s="29"/>
      <c r="P62" s="29"/>
      <c r="Q62" s="29"/>
      <c r="R62" s="29"/>
      <c r="S62" s="29"/>
      <c r="T62" s="29"/>
      <c r="U62" s="29"/>
      <c r="V62" s="29"/>
      <c r="W62" s="29"/>
      <c r="X62" s="29"/>
    </row>
    <row r="63" spans="1:24" ht="30.75" customHeight="1" x14ac:dyDescent="0.25">
      <c r="A63" s="157" t="s">
        <v>134</v>
      </c>
      <c r="B63" s="158"/>
      <c r="C63" s="159"/>
      <c r="D63" s="127">
        <v>-13283670.809999943</v>
      </c>
      <c r="E63" s="144"/>
      <c r="F63" s="145"/>
      <c r="G63" s="145"/>
      <c r="H63" s="145"/>
      <c r="I63" s="146"/>
      <c r="K63" s="121"/>
      <c r="O63" s="29"/>
      <c r="P63" s="29"/>
      <c r="Q63" s="29"/>
      <c r="R63" s="29"/>
      <c r="S63" s="29"/>
      <c r="T63" s="29"/>
      <c r="U63" s="29"/>
      <c r="V63" s="29"/>
      <c r="W63" s="29"/>
      <c r="X63" s="29"/>
    </row>
    <row r="64" spans="1:24" ht="28.5" x14ac:dyDescent="0.2">
      <c r="A64" s="70" t="s">
        <v>51</v>
      </c>
      <c r="B64" s="49" t="s">
        <v>62</v>
      </c>
      <c r="C64" s="112" t="s">
        <v>163</v>
      </c>
      <c r="D64" s="98">
        <v>0</v>
      </c>
      <c r="E64" s="147" t="s">
        <v>164</v>
      </c>
      <c r="F64" s="147"/>
      <c r="G64" s="147"/>
      <c r="H64" s="147"/>
      <c r="I64" s="147"/>
      <c r="K64" s="121"/>
      <c r="O64" s="29"/>
      <c r="P64" s="29"/>
      <c r="Q64" s="29"/>
      <c r="R64" s="29"/>
      <c r="S64" s="29"/>
      <c r="T64" s="29"/>
      <c r="U64" s="29"/>
      <c r="V64" s="29"/>
      <c r="W64" s="29"/>
      <c r="X64" s="29"/>
    </row>
    <row r="65" spans="1:17" ht="28.5" x14ac:dyDescent="0.2">
      <c r="A65" s="70" t="s">
        <v>52</v>
      </c>
      <c r="B65" s="49" t="s">
        <v>79</v>
      </c>
      <c r="C65" s="113" t="s">
        <v>163</v>
      </c>
      <c r="D65" s="114">
        <v>0</v>
      </c>
      <c r="E65" s="147" t="s">
        <v>164</v>
      </c>
      <c r="F65" s="147"/>
      <c r="G65" s="147"/>
      <c r="H65" s="147"/>
      <c r="I65" s="147"/>
      <c r="J65" s="79"/>
      <c r="K65" s="122"/>
      <c r="L65" s="79"/>
      <c r="M65" s="79"/>
      <c r="N65" s="79"/>
      <c r="O65" s="79"/>
      <c r="P65" s="79"/>
      <c r="Q65" s="79"/>
    </row>
    <row r="66" spans="1:17" ht="28.5" x14ac:dyDescent="0.2">
      <c r="A66" s="70" t="s">
        <v>65</v>
      </c>
      <c r="B66" s="49" t="s">
        <v>64</v>
      </c>
      <c r="C66" s="112" t="s">
        <v>163</v>
      </c>
      <c r="D66" s="114">
        <v>0</v>
      </c>
      <c r="E66" s="147" t="s">
        <v>167</v>
      </c>
      <c r="F66" s="147"/>
      <c r="G66" s="147"/>
      <c r="H66" s="147"/>
      <c r="I66" s="147"/>
      <c r="J66" s="79"/>
      <c r="K66" s="122"/>
      <c r="L66" s="79"/>
      <c r="M66" s="79"/>
      <c r="N66" s="79"/>
      <c r="O66" s="79"/>
      <c r="P66" s="79"/>
      <c r="Q66" s="79"/>
    </row>
    <row r="67" spans="1:17" ht="28.5" x14ac:dyDescent="0.2">
      <c r="A67" s="70" t="s">
        <v>66</v>
      </c>
      <c r="B67" s="49" t="s">
        <v>63</v>
      </c>
      <c r="C67" s="113" t="s">
        <v>165</v>
      </c>
      <c r="D67" s="114">
        <v>1750237.9812548161</v>
      </c>
      <c r="E67" s="154" t="s">
        <v>166</v>
      </c>
      <c r="F67" s="155"/>
      <c r="G67" s="155"/>
      <c r="H67" s="155"/>
      <c r="I67" s="156"/>
      <c r="J67" s="79"/>
      <c r="K67" s="125"/>
      <c r="L67" s="79"/>
      <c r="M67" s="79"/>
      <c r="N67" s="79"/>
      <c r="O67" s="79"/>
      <c r="P67" s="79"/>
      <c r="Q67" s="79"/>
    </row>
    <row r="68" spans="1:17" ht="28.5" x14ac:dyDescent="0.2">
      <c r="A68" s="70" t="s">
        <v>69</v>
      </c>
      <c r="B68" s="49" t="s">
        <v>71</v>
      </c>
      <c r="C68" s="112" t="s">
        <v>163</v>
      </c>
      <c r="D68" s="98">
        <v>0</v>
      </c>
      <c r="E68" s="147" t="s">
        <v>168</v>
      </c>
      <c r="F68" s="147"/>
      <c r="G68" s="147"/>
      <c r="H68" s="147"/>
      <c r="I68" s="147"/>
      <c r="J68" s="79"/>
      <c r="K68" s="125"/>
      <c r="L68" s="79"/>
      <c r="M68" s="79"/>
      <c r="N68" s="79"/>
      <c r="O68" s="79"/>
      <c r="P68" s="79"/>
      <c r="Q68" s="79"/>
    </row>
    <row r="69" spans="1:17" ht="28.5" x14ac:dyDescent="0.2">
      <c r="A69" s="70" t="s">
        <v>70</v>
      </c>
      <c r="B69" s="49" t="s">
        <v>72</v>
      </c>
      <c r="C69" s="112" t="s">
        <v>163</v>
      </c>
      <c r="D69" s="98">
        <v>0</v>
      </c>
      <c r="E69" s="147" t="s">
        <v>169</v>
      </c>
      <c r="F69" s="147"/>
      <c r="G69" s="147"/>
      <c r="H69" s="147"/>
      <c r="I69" s="147"/>
      <c r="J69" s="79"/>
      <c r="K69" s="125"/>
      <c r="L69" s="79"/>
      <c r="M69" s="79"/>
      <c r="N69" s="79"/>
      <c r="O69" s="79"/>
      <c r="P69" s="79"/>
      <c r="Q69" s="79"/>
    </row>
    <row r="70" spans="1:17" ht="33.75" customHeight="1" x14ac:dyDescent="0.2">
      <c r="A70" s="70">
        <v>4</v>
      </c>
      <c r="B70" s="49" t="s">
        <v>68</v>
      </c>
      <c r="C70" s="112" t="s">
        <v>165</v>
      </c>
      <c r="D70" s="98">
        <v>-490391.78999996185</v>
      </c>
      <c r="E70" s="147" t="s">
        <v>170</v>
      </c>
      <c r="F70" s="147"/>
      <c r="G70" s="147"/>
      <c r="H70" s="147"/>
      <c r="I70" s="147"/>
      <c r="J70" s="79"/>
      <c r="K70" s="125"/>
      <c r="L70" s="79"/>
      <c r="M70" s="79"/>
      <c r="N70" s="79"/>
      <c r="O70" s="79"/>
      <c r="P70" s="79"/>
      <c r="Q70" s="79"/>
    </row>
    <row r="71" spans="1:17" ht="42.75" x14ac:dyDescent="0.2">
      <c r="A71" s="70">
        <v>5</v>
      </c>
      <c r="B71" s="49" t="s">
        <v>81</v>
      </c>
      <c r="C71" s="112" t="s">
        <v>163</v>
      </c>
      <c r="D71" s="98">
        <v>0</v>
      </c>
      <c r="E71" s="147" t="s">
        <v>171</v>
      </c>
      <c r="F71" s="147"/>
      <c r="G71" s="147"/>
      <c r="H71" s="147"/>
      <c r="I71" s="147"/>
      <c r="J71" s="79"/>
      <c r="K71" s="125"/>
      <c r="L71" s="79"/>
      <c r="M71" s="79"/>
      <c r="N71" s="79"/>
      <c r="O71" s="79"/>
      <c r="P71" s="79"/>
      <c r="Q71" s="79"/>
    </row>
    <row r="72" spans="1:17" ht="28.5" x14ac:dyDescent="0.2">
      <c r="A72" s="54">
        <v>6</v>
      </c>
      <c r="B72" s="129" t="s">
        <v>137</v>
      </c>
      <c r="C72" s="112" t="s">
        <v>163</v>
      </c>
      <c r="D72" s="98">
        <v>0</v>
      </c>
      <c r="E72" s="147" t="s">
        <v>169</v>
      </c>
      <c r="F72" s="147"/>
      <c r="G72" s="147"/>
      <c r="H72" s="147"/>
      <c r="I72" s="147"/>
      <c r="K72" s="29"/>
    </row>
    <row r="73" spans="1:17" ht="27.6" customHeight="1" x14ac:dyDescent="0.2">
      <c r="A73" s="54">
        <v>7</v>
      </c>
      <c r="B73" s="46" t="s">
        <v>172</v>
      </c>
      <c r="C73" s="112" t="s">
        <v>165</v>
      </c>
      <c r="D73" s="98">
        <v>7103047.98808432</v>
      </c>
      <c r="E73" s="147" t="s">
        <v>173</v>
      </c>
      <c r="F73" s="147"/>
      <c r="G73" s="147"/>
      <c r="H73" s="147"/>
      <c r="I73" s="147"/>
    </row>
    <row r="74" spans="1:17" x14ac:dyDescent="0.2">
      <c r="A74" s="54">
        <v>8</v>
      </c>
      <c r="B74" s="46"/>
      <c r="C74" s="10"/>
      <c r="D74" s="98"/>
      <c r="E74" s="147"/>
      <c r="F74" s="147"/>
      <c r="G74" s="147"/>
      <c r="H74" s="147"/>
      <c r="I74" s="147"/>
    </row>
    <row r="75" spans="1:17" x14ac:dyDescent="0.2">
      <c r="A75" s="54">
        <v>9</v>
      </c>
      <c r="B75" s="46"/>
      <c r="C75" s="10"/>
      <c r="D75" s="98"/>
      <c r="E75" s="154"/>
      <c r="F75" s="155"/>
      <c r="G75" s="155"/>
      <c r="H75" s="155"/>
      <c r="I75" s="156"/>
    </row>
    <row r="76" spans="1:17" x14ac:dyDescent="0.2">
      <c r="A76" s="54">
        <v>10</v>
      </c>
      <c r="B76" s="46"/>
      <c r="C76" s="10"/>
      <c r="D76" s="98"/>
      <c r="E76" s="147"/>
      <c r="F76" s="147"/>
      <c r="G76" s="147"/>
      <c r="H76" s="147"/>
      <c r="I76" s="147"/>
    </row>
    <row r="77" spans="1:17" ht="15" x14ac:dyDescent="0.25">
      <c r="A77" s="1" t="s">
        <v>150</v>
      </c>
      <c r="B77" s="2" t="s">
        <v>131</v>
      </c>
      <c r="C77" s="2"/>
      <c r="D77" s="99">
        <f>SUM(D63:D76)</f>
        <v>-4920776.6306607686</v>
      </c>
      <c r="E77" s="25"/>
      <c r="F77" s="25"/>
      <c r="G77" s="25"/>
      <c r="H77" s="25"/>
    </row>
    <row r="78" spans="1:17" ht="15" x14ac:dyDescent="0.25">
      <c r="B78" s="124" t="s">
        <v>132</v>
      </c>
      <c r="C78" s="71"/>
      <c r="D78" s="99">
        <f>K57</f>
        <v>-1620665.7373546064</v>
      </c>
      <c r="E78" s="25"/>
      <c r="F78" s="25"/>
      <c r="G78" s="25"/>
      <c r="H78" s="25"/>
    </row>
    <row r="79" spans="1:17" ht="15" x14ac:dyDescent="0.25">
      <c r="B79" s="71" t="s">
        <v>24</v>
      </c>
      <c r="C79" s="71"/>
      <c r="D79" s="100">
        <f>D77-D78</f>
        <v>-3300110.8933061622</v>
      </c>
    </row>
    <row r="80" spans="1:17" ht="15.75" thickBot="1" x14ac:dyDescent="0.3">
      <c r="B80" s="135" t="s">
        <v>73</v>
      </c>
      <c r="C80" s="72"/>
      <c r="D80" s="61">
        <f>IF(ISERROR(D79/J57),0,D79/J57)</f>
        <v>-2.7978643515887513E-3</v>
      </c>
      <c r="E80" s="104" t="str">
        <f>IF(AND(D80&lt;0.01,D80&gt;-0.01),"","Unresolved differences of greater than + or - 1% should be explained")</f>
        <v/>
      </c>
      <c r="G80" s="79"/>
      <c r="H80" s="35"/>
      <c r="I80" s="35"/>
      <c r="J80" s="35"/>
      <c r="K80" s="35"/>
      <c r="L80" s="35"/>
    </row>
    <row r="81" spans="1:19" ht="15.75" thickTop="1" x14ac:dyDescent="0.25">
      <c r="B81" s="2"/>
      <c r="C81" s="56"/>
      <c r="D81" s="59"/>
      <c r="G81" s="79"/>
    </row>
    <row r="82" spans="1:19" ht="15" x14ac:dyDescent="0.25">
      <c r="B82" s="2"/>
      <c r="C82" s="56"/>
      <c r="D82" s="34"/>
    </row>
    <row r="83" spans="1:19" ht="15" x14ac:dyDescent="0.25">
      <c r="A83" s="1" t="s">
        <v>75</v>
      </c>
      <c r="B83" s="73" t="s">
        <v>138</v>
      </c>
      <c r="C83" s="58"/>
      <c r="D83" s="59"/>
    </row>
    <row r="84" spans="1:19" ht="15" x14ac:dyDescent="0.25">
      <c r="B84" s="57"/>
      <c r="C84" s="58"/>
      <c r="D84" s="59"/>
    </row>
    <row r="85" spans="1:19" ht="75" x14ac:dyDescent="0.25">
      <c r="B85" s="103" t="s">
        <v>25</v>
      </c>
      <c r="C85" s="48" t="s">
        <v>157</v>
      </c>
      <c r="D85" s="48" t="s">
        <v>158</v>
      </c>
      <c r="E85" s="48" t="s">
        <v>159</v>
      </c>
      <c r="F85" s="74" t="s">
        <v>131</v>
      </c>
      <c r="G85" s="48" t="s">
        <v>24</v>
      </c>
      <c r="H85" s="76" t="s">
        <v>160</v>
      </c>
      <c r="I85" s="48" t="s">
        <v>73</v>
      </c>
      <c r="J85" s="79"/>
      <c r="K85" s="79"/>
      <c r="L85" s="35"/>
      <c r="M85" s="35"/>
      <c r="N85" s="35"/>
      <c r="O85" s="35"/>
      <c r="P85" s="35"/>
      <c r="Q85" s="35"/>
      <c r="R85" s="35"/>
      <c r="S85" s="35"/>
    </row>
    <row r="86" spans="1:19" x14ac:dyDescent="0.2">
      <c r="B86" s="116">
        <v>2016</v>
      </c>
      <c r="C86" s="107">
        <f>K57</f>
        <v>-1620665.7373546064</v>
      </c>
      <c r="D86" s="107">
        <f>D63</f>
        <v>-13283670.809999943</v>
      </c>
      <c r="E86" s="108">
        <f>SUM(D64:D73)</f>
        <v>8362894.1793391742</v>
      </c>
      <c r="F86" s="131">
        <f>SUM(D86:E86)</f>
        <v>-4920776.6306607686</v>
      </c>
      <c r="G86" s="109">
        <f>F86-C86</f>
        <v>-3300110.8933061622</v>
      </c>
      <c r="H86" s="108">
        <f>J57</f>
        <v>1179510683.3654079</v>
      </c>
      <c r="I86" s="105">
        <f>IF(ISERROR(G86/H86),0,G86/H86)</f>
        <v>-2.7978643515887513E-3</v>
      </c>
      <c r="J86" s="79"/>
      <c r="K86" s="79"/>
      <c r="L86" s="35"/>
      <c r="M86" s="35"/>
      <c r="N86" s="35"/>
      <c r="O86" s="35"/>
      <c r="P86" s="35"/>
      <c r="Q86" s="35"/>
      <c r="R86" s="35"/>
      <c r="S86" s="35"/>
    </row>
    <row r="87" spans="1:19" x14ac:dyDescent="0.2">
      <c r="B87" s="116"/>
      <c r="C87" s="107"/>
      <c r="D87" s="107"/>
      <c r="E87" s="108"/>
      <c r="F87" s="131">
        <f t="shared" ref="F87:F89" si="6">SUM(D87:E87)</f>
        <v>0</v>
      </c>
      <c r="G87" s="109">
        <f>F87-C87</f>
        <v>0</v>
      </c>
      <c r="H87" s="108"/>
      <c r="I87" s="105">
        <f>IF(ISERROR(G87/H87),0,G87/H87)</f>
        <v>0</v>
      </c>
      <c r="J87" s="79"/>
      <c r="K87" s="79"/>
      <c r="L87" s="35"/>
      <c r="M87" s="35"/>
      <c r="N87" s="35"/>
      <c r="O87" s="35"/>
      <c r="P87" s="35"/>
      <c r="Q87" s="35"/>
      <c r="R87" s="35"/>
      <c r="S87" s="35"/>
    </row>
    <row r="88" spans="1:19" x14ac:dyDescent="0.2">
      <c r="B88" s="116"/>
      <c r="C88" s="107"/>
      <c r="D88" s="107"/>
      <c r="E88" s="108"/>
      <c r="F88" s="131">
        <f t="shared" si="6"/>
        <v>0</v>
      </c>
      <c r="G88" s="109">
        <f>F88-C88</f>
        <v>0</v>
      </c>
      <c r="H88" s="108"/>
      <c r="I88" s="105">
        <f>IF(ISERROR(G88/H88),0,G88/H88)</f>
        <v>0</v>
      </c>
      <c r="J88" s="79"/>
      <c r="K88" s="79"/>
      <c r="L88" s="35"/>
      <c r="M88" s="35"/>
      <c r="N88" s="35"/>
      <c r="O88" s="35"/>
      <c r="P88" s="35"/>
      <c r="Q88" s="35"/>
      <c r="R88" s="35"/>
      <c r="S88" s="35"/>
    </row>
    <row r="89" spans="1:19" ht="15" thickBot="1" x14ac:dyDescent="0.25">
      <c r="B89" s="116"/>
      <c r="C89" s="110"/>
      <c r="D89" s="110"/>
      <c r="E89" s="110"/>
      <c r="F89" s="131">
        <f t="shared" si="6"/>
        <v>0</v>
      </c>
      <c r="G89" s="109">
        <f>F89-C89</f>
        <v>0</v>
      </c>
      <c r="H89" s="110"/>
      <c r="I89" s="106">
        <f>IF(ISERROR(G89/H89),0,G89/H89)</f>
        <v>0</v>
      </c>
      <c r="J89" s="79"/>
      <c r="K89" s="79"/>
      <c r="L89" s="35"/>
      <c r="M89" s="35"/>
      <c r="N89" s="35"/>
      <c r="O89" s="35"/>
      <c r="P89" s="35"/>
      <c r="Q89" s="35"/>
      <c r="R89" s="35"/>
      <c r="S89" s="35"/>
    </row>
    <row r="90" spans="1:19" ht="15.75" thickBot="1" x14ac:dyDescent="0.3">
      <c r="B90" s="75" t="s">
        <v>74</v>
      </c>
      <c r="C90" s="130">
        <f t="shared" ref="C90:H90" si="7">SUM(C86:C89)</f>
        <v>-1620665.7373546064</v>
      </c>
      <c r="D90" s="130">
        <f t="shared" si="7"/>
        <v>-13283670.809999943</v>
      </c>
      <c r="E90" s="130">
        <f t="shared" si="7"/>
        <v>8362894.1793391742</v>
      </c>
      <c r="F90" s="132">
        <f t="shared" si="7"/>
        <v>-4920776.6306607686</v>
      </c>
      <c r="G90" s="130">
        <f>SUM(G86:G89)</f>
        <v>-3300110.8933061622</v>
      </c>
      <c r="H90" s="77">
        <f t="shared" si="7"/>
        <v>1179510683.3654079</v>
      </c>
      <c r="I90" s="78" t="s">
        <v>80</v>
      </c>
      <c r="J90" s="79"/>
      <c r="K90" s="79"/>
      <c r="L90" s="35"/>
      <c r="M90" s="35"/>
      <c r="N90" s="35"/>
      <c r="O90" s="35"/>
      <c r="P90" s="35"/>
      <c r="Q90" s="35"/>
      <c r="R90" s="35"/>
      <c r="S90" s="35"/>
    </row>
    <row r="91" spans="1:19" x14ac:dyDescent="0.2">
      <c r="B91" s="4"/>
      <c r="C91" s="4"/>
      <c r="D91" s="4"/>
      <c r="E91" s="4"/>
      <c r="F91" s="4"/>
      <c r="G91" s="4"/>
      <c r="J91" s="79"/>
      <c r="K91" s="79"/>
      <c r="L91" s="35"/>
      <c r="M91" s="35"/>
      <c r="N91" s="35"/>
      <c r="O91" s="35"/>
      <c r="P91" s="35"/>
      <c r="Q91" s="35"/>
      <c r="R91" s="35"/>
      <c r="S91" s="35"/>
    </row>
    <row r="92" spans="1:19" x14ac:dyDescent="0.2">
      <c r="J92" s="79"/>
      <c r="K92" s="79"/>
      <c r="L92" s="35"/>
      <c r="M92" s="35"/>
      <c r="N92" s="35"/>
      <c r="O92" s="35"/>
      <c r="P92" s="35"/>
      <c r="Q92" s="35"/>
      <c r="R92" s="35"/>
      <c r="S92" s="35"/>
    </row>
    <row r="93" spans="1:19" ht="15" x14ac:dyDescent="0.25">
      <c r="B93" s="3" t="s">
        <v>37</v>
      </c>
      <c r="J93" s="79"/>
      <c r="K93" s="79"/>
    </row>
    <row r="94" spans="1:19" x14ac:dyDescent="0.2">
      <c r="B94" s="53"/>
      <c r="C94" s="53"/>
      <c r="D94" s="53"/>
      <c r="E94" s="53"/>
      <c r="F94" s="53"/>
      <c r="G94" s="53"/>
      <c r="H94" s="53"/>
      <c r="J94" s="79"/>
      <c r="K94" s="79"/>
    </row>
    <row r="95" spans="1:19" x14ac:dyDescent="0.2">
      <c r="B95" s="53"/>
      <c r="C95" s="53"/>
      <c r="D95" s="53"/>
      <c r="E95" s="53"/>
      <c r="F95" s="53"/>
      <c r="G95" s="53"/>
      <c r="H95" s="53"/>
      <c r="J95" s="79"/>
      <c r="K95" s="79"/>
    </row>
    <row r="96" spans="1:19" x14ac:dyDescent="0.2">
      <c r="B96" s="53"/>
      <c r="C96" s="53"/>
      <c r="D96" s="53"/>
      <c r="E96" s="53"/>
      <c r="F96" s="53"/>
      <c r="G96" s="53"/>
      <c r="H96" s="53"/>
    </row>
    <row r="97" spans="2:8" x14ac:dyDescent="0.2">
      <c r="B97" s="53"/>
      <c r="C97" s="53"/>
      <c r="D97" s="53"/>
      <c r="E97" s="53"/>
      <c r="F97" s="53"/>
      <c r="G97" s="53"/>
      <c r="H97" s="53"/>
    </row>
    <row r="98" spans="2:8" x14ac:dyDescent="0.2">
      <c r="B98" s="53"/>
      <c r="C98" s="53"/>
      <c r="D98" s="53"/>
      <c r="E98" s="53"/>
      <c r="F98" s="53"/>
      <c r="G98" s="53"/>
      <c r="H98" s="53"/>
    </row>
    <row r="99" spans="2:8" x14ac:dyDescent="0.2">
      <c r="B99" s="53"/>
      <c r="C99" s="53"/>
      <c r="D99" s="53"/>
      <c r="E99" s="53"/>
      <c r="F99" s="53"/>
      <c r="G99" s="53"/>
      <c r="H99" s="53"/>
    </row>
    <row r="100" spans="2:8" x14ac:dyDescent="0.2">
      <c r="B100" s="53"/>
      <c r="C100" s="53"/>
      <c r="D100" s="53"/>
      <c r="E100" s="53"/>
      <c r="F100" s="53"/>
      <c r="G100" s="53"/>
      <c r="H100" s="53"/>
    </row>
    <row r="101" spans="2:8" x14ac:dyDescent="0.2">
      <c r="B101" s="53"/>
      <c r="C101" s="53"/>
      <c r="D101" s="53"/>
      <c r="E101" s="53"/>
      <c r="F101" s="53"/>
      <c r="G101" s="53"/>
      <c r="H101" s="53"/>
    </row>
  </sheetData>
  <mergeCells count="22">
    <mergeCell ref="E75:I75"/>
    <mergeCell ref="E76:I76"/>
    <mergeCell ref="E69:I69"/>
    <mergeCell ref="E70:I70"/>
    <mergeCell ref="E71:I71"/>
    <mergeCell ref="E72:I72"/>
    <mergeCell ref="E73:I73"/>
    <mergeCell ref="E74:I74"/>
    <mergeCell ref="R43:T43"/>
    <mergeCell ref="U43:W43"/>
    <mergeCell ref="E63:I63"/>
    <mergeCell ref="E68:I68"/>
    <mergeCell ref="B19:C19"/>
    <mergeCell ref="E19:F19"/>
    <mergeCell ref="B25:H25"/>
    <mergeCell ref="O43:Q43"/>
    <mergeCell ref="E62:I62"/>
    <mergeCell ref="E64:I64"/>
    <mergeCell ref="E65:I65"/>
    <mergeCell ref="E66:I66"/>
    <mergeCell ref="E67:I67"/>
    <mergeCell ref="A63:C63"/>
  </mergeCells>
  <dataValidations count="1">
    <dataValidation type="list" sqref="C29">
      <formula1>"1st Estimate, 2nd Estimate, Actual, Other"</formula1>
    </dataValidation>
  </dataValidations>
  <pageMargins left="0.70866141732283472" right="0.70866141732283472" top="0.74803149606299213" bottom="0.74803149606299213" header="0.31496062992125984" footer="0.31496062992125984"/>
  <pageSetup scale="49" fitToHeight="0" orientation="landscape" cellComments="asDisplayed" r:id="rId1"/>
  <headerFooter>
    <oddHeader>&amp;RToronto Hydro-Electric System Limited
EB-2017-0077
Tab 3, Schedule 2
Page &amp;P of &amp;N</oddHeader>
  </headerFooter>
  <rowBreaks count="1" manualBreakCount="1">
    <brk id="59"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JLenartowicz</cp:lastModifiedBy>
  <cp:lastPrinted>2017-08-21T17:33:48Z</cp:lastPrinted>
  <dcterms:created xsi:type="dcterms:W3CDTF">2017-05-01T19:29:01Z</dcterms:created>
  <dcterms:modified xsi:type="dcterms:W3CDTF">2017-08-23T17:51:21Z</dcterms:modified>
</cp:coreProperties>
</file>