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jlenarto\Desktop\FINAL\"/>
    </mc:Choice>
  </mc:AlternateContent>
  <bookViews>
    <workbookView xWindow="270" yWindow="-135" windowWidth="28215" windowHeight="7290" tabRatio="855"/>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state="hidden" r:id="rId10"/>
    <sheet name="5.  2015-2020 LRAM" sheetId="79" r:id="rId11"/>
    <sheet name="6.  Carrying Charges" sheetId="47" r:id="rId12"/>
    <sheet name="7.  Persistence Report" sheetId="68" r:id="rId13"/>
    <sheet name="8.  Streetlighting" sheetId="85" state="hidden"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Summary'!$A$1:$R$105</definedName>
    <definedName name="_xlnm.Print_Area" localSheetId="6">'2. LRAMVA Threshold'!$A$1:$R$62</definedName>
    <definedName name="_xlnm.Print_Area" localSheetId="7">'3.  Distribution Rates'!$A$1:$P$150</definedName>
    <definedName name="_xlnm.Print_Area" localSheetId="8">'3-a.  Rate Class Allocations'!$A$1:$AA$89</definedName>
    <definedName name="_xlnm.Print_Area" localSheetId="9">'4.  2011-2014 LRAM'!$A$1:$AM$533</definedName>
    <definedName name="_xlnm.Print_Area" localSheetId="10">'5.  2015-2020 LRAM'!$A$1:$AN$1073</definedName>
    <definedName name="_xlnm.Print_Area" localSheetId="11">'6.  Carrying Charges'!$A$1:$X$164</definedName>
    <definedName name="_xlnm.Print_Area" localSheetId="12">'7.  Persistence Report'!$A$1:$BT$242</definedName>
    <definedName name="_xlnm.Print_Area" localSheetId="0">Contents!$A$1:$D$24</definedName>
    <definedName name="_xlnm.Print_Area" localSheetId="1">Instructions!$A$1:$X$61</definedName>
    <definedName name="_xlnm.Print_Area" localSheetId="2">'LRAMVA Checklist Schematic'!$A$1:$H$31</definedName>
    <definedName name="_xlnm.Print_Titles" localSheetId="9">'4.  2011-2014 LRAM'!$B:$B</definedName>
    <definedName name="Table_1_b.__Annual_LRAMVA_Breakdown_by_Year_and_Rate_Class">'1.  LRAMVA Summary'!$B$44</definedName>
    <definedName name="Table_3.__Inputs_for_Distribution_Rates_and_Adjustments_by_Rate_Class">'3.  Distribution Rates'!$B$11</definedName>
    <definedName name="Table_3_a.__Distribution_Rates_by_Rate_Class">'3.  Distribution Rates'!$B$135</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LRAM'!$B$195</definedName>
    <definedName name="Table_5_c.__2017_Lost_Revenues_Work_Form">'5.  2015-2020 LRAM'!$B$357</definedName>
    <definedName name="Table_5_d.__2018_Lost_Revenues_Work_Form">'5.  2015-2020 LRAM'!$B$540</definedName>
    <definedName name="Table_5_e.__2019_Lost_Revenues_Work_Form">'5.  2015-2020 LRAM'!$B$723</definedName>
    <definedName name="Table_5_f.__2020_Lost_Revenues_Work_Form">'5.  2015-2020 LRAM'!$B$906</definedName>
    <definedName name="Targets">'[1]LDC Targets'!$A$3:$D$83</definedName>
  </definedNames>
  <calcPr calcId="152511"/>
</workbook>
</file>

<file path=xl/calcChain.xml><?xml version="1.0" encoding="utf-8"?>
<calcChain xmlns="http://schemas.openxmlformats.org/spreadsheetml/2006/main">
  <c r="D174" i="79" l="1"/>
  <c r="B25" i="45" l="1"/>
  <c r="J40" i="45" l="1"/>
  <c r="I14" i="44" l="1"/>
  <c r="H14" i="44"/>
  <c r="G14" i="44"/>
  <c r="I29" i="44" l="1"/>
  <c r="H29" i="44"/>
  <c r="G29" i="44"/>
  <c r="I43" i="44"/>
  <c r="H43" i="44"/>
  <c r="G43" i="44"/>
  <c r="H106" i="47" l="1"/>
  <c r="G44" i="44" l="1"/>
  <c r="AD333" i="79" l="1"/>
  <c r="AC333" i="79"/>
  <c r="AB333" i="79"/>
  <c r="AA333" i="79"/>
  <c r="Z333" i="79"/>
  <c r="Y333" i="79"/>
  <c r="AD330" i="79"/>
  <c r="AC330" i="79"/>
  <c r="AB330" i="79"/>
  <c r="AA330" i="79"/>
  <c r="Z330" i="79"/>
  <c r="Y330" i="79"/>
  <c r="AD327" i="79"/>
  <c r="AC327" i="79"/>
  <c r="AB327" i="79"/>
  <c r="AA327" i="79"/>
  <c r="Z327" i="79"/>
  <c r="Y327" i="79"/>
  <c r="AD324" i="79"/>
  <c r="AC324" i="79"/>
  <c r="AB324" i="79"/>
  <c r="AA324" i="79"/>
  <c r="Z324" i="79"/>
  <c r="Y324" i="79"/>
  <c r="AD321" i="79"/>
  <c r="AC321" i="79"/>
  <c r="AB321" i="79"/>
  <c r="AA321" i="79"/>
  <c r="Z321" i="79"/>
  <c r="Y321" i="79"/>
  <c r="AD317" i="79"/>
  <c r="AC317" i="79"/>
  <c r="AB317" i="79"/>
  <c r="AA317" i="79"/>
  <c r="Z317" i="79"/>
  <c r="Y317" i="79"/>
  <c r="AD314" i="79"/>
  <c r="AD315" i="79" s="1"/>
  <c r="AC314" i="79"/>
  <c r="AC315" i="79" s="1"/>
  <c r="AB314" i="79"/>
  <c r="AB315" i="79" s="1"/>
  <c r="AA314" i="79"/>
  <c r="AA315" i="79" s="1"/>
  <c r="Z314" i="79"/>
  <c r="Z315" i="79" s="1"/>
  <c r="Y314" i="79"/>
  <c r="Y315" i="79" s="1"/>
  <c r="AD311" i="79"/>
  <c r="AD312" i="79" s="1"/>
  <c r="AC311" i="79"/>
  <c r="AC312" i="79" s="1"/>
  <c r="AB311" i="79"/>
  <c r="AA311" i="79"/>
  <c r="AA312" i="79" s="1"/>
  <c r="Z311" i="79"/>
  <c r="Z312" i="79" s="1"/>
  <c r="Y311" i="79"/>
  <c r="Y312" i="79" s="1"/>
  <c r="AD308" i="79"/>
  <c r="AC308" i="79"/>
  <c r="AB308" i="79"/>
  <c r="AA308" i="79"/>
  <c r="Z308" i="79"/>
  <c r="Y308" i="79"/>
  <c r="AD305" i="79"/>
  <c r="AC305" i="79"/>
  <c r="AB305" i="79"/>
  <c r="AA305" i="79"/>
  <c r="Z305" i="79"/>
  <c r="Y305" i="79"/>
  <c r="AD301" i="79"/>
  <c r="AC301" i="79"/>
  <c r="AB301" i="79"/>
  <c r="AA301" i="79"/>
  <c r="Z301" i="79"/>
  <c r="Y301" i="79"/>
  <c r="AD298" i="79"/>
  <c r="AC298" i="79"/>
  <c r="AB298" i="79"/>
  <c r="AA298" i="79"/>
  <c r="Z298" i="79"/>
  <c r="Y298" i="79"/>
  <c r="AD295" i="79"/>
  <c r="AC295" i="79"/>
  <c r="AB295" i="79"/>
  <c r="AA295" i="79"/>
  <c r="Z295" i="79"/>
  <c r="Y295" i="79"/>
  <c r="AD292" i="79"/>
  <c r="AC292" i="79"/>
  <c r="AB292" i="79"/>
  <c r="AA292" i="79"/>
  <c r="Z292" i="79"/>
  <c r="Y292" i="79"/>
  <c r="AD289" i="79"/>
  <c r="AC289" i="79"/>
  <c r="AB289" i="79"/>
  <c r="AA289" i="79"/>
  <c r="Z289" i="79"/>
  <c r="Y289" i="79"/>
  <c r="AD286" i="79"/>
  <c r="AC286" i="79"/>
  <c r="AB286" i="79"/>
  <c r="AA286" i="79"/>
  <c r="Z286" i="79"/>
  <c r="Y286" i="79"/>
  <c r="AD283" i="79"/>
  <c r="AC283" i="79"/>
  <c r="AB283" i="79"/>
  <c r="AA283" i="79"/>
  <c r="Z283" i="79"/>
  <c r="Y283" i="79"/>
  <c r="AD280" i="79"/>
  <c r="AC280" i="79"/>
  <c r="AB280" i="79"/>
  <c r="AA280" i="79"/>
  <c r="Z280" i="79"/>
  <c r="Y280" i="79"/>
  <c r="AD276" i="79"/>
  <c r="AC276" i="79"/>
  <c r="AB276" i="79"/>
  <c r="AA276" i="79"/>
  <c r="Z276" i="79"/>
  <c r="Y276" i="79"/>
  <c r="AD273" i="79"/>
  <c r="AC273" i="79"/>
  <c r="AB273" i="79"/>
  <c r="AA273" i="79"/>
  <c r="Z273" i="79"/>
  <c r="Y273" i="79"/>
  <c r="AD270" i="79"/>
  <c r="AC270" i="79"/>
  <c r="AB270" i="79"/>
  <c r="AA270" i="79"/>
  <c r="Z270" i="79"/>
  <c r="Y270" i="79"/>
  <c r="AD267" i="79"/>
  <c r="AC267" i="79"/>
  <c r="AB267" i="79"/>
  <c r="AA267" i="79"/>
  <c r="Z267" i="79"/>
  <c r="Y267" i="79"/>
  <c r="AD262" i="79"/>
  <c r="AC262" i="79"/>
  <c r="AB262" i="79"/>
  <c r="AA262" i="79"/>
  <c r="Z262" i="79"/>
  <c r="Y262" i="79"/>
  <c r="AD259" i="79"/>
  <c r="AC259" i="79"/>
  <c r="AB259" i="79"/>
  <c r="AA259" i="79"/>
  <c r="Z259" i="79"/>
  <c r="Y259" i="79"/>
  <c r="AD256" i="79"/>
  <c r="AC256" i="79"/>
  <c r="AB256" i="79"/>
  <c r="AA256" i="79"/>
  <c r="Z256" i="79"/>
  <c r="Y256" i="79"/>
  <c r="AD253" i="79"/>
  <c r="AC253" i="79"/>
  <c r="AB253" i="79"/>
  <c r="AA253" i="79"/>
  <c r="Z253" i="79"/>
  <c r="Y253" i="79"/>
  <c r="AD249" i="79"/>
  <c r="AC249" i="79"/>
  <c r="AB249" i="79"/>
  <c r="AA249" i="79"/>
  <c r="Z249" i="79"/>
  <c r="Y249" i="79"/>
  <c r="AD246" i="79"/>
  <c r="AC246" i="79"/>
  <c r="AB246" i="79"/>
  <c r="AA246" i="79"/>
  <c r="Z246" i="79"/>
  <c r="Y246" i="79"/>
  <c r="AD242" i="79"/>
  <c r="AC242" i="79"/>
  <c r="AB242" i="79"/>
  <c r="AA242" i="79"/>
  <c r="Z242" i="79"/>
  <c r="Y242" i="79"/>
  <c r="AD238" i="79"/>
  <c r="AC238" i="79"/>
  <c r="AB238" i="79"/>
  <c r="AA238" i="79"/>
  <c r="Z238" i="79"/>
  <c r="Y238" i="79"/>
  <c r="AD235" i="79"/>
  <c r="AC235" i="79"/>
  <c r="AB235" i="79"/>
  <c r="AA235" i="79"/>
  <c r="Z235" i="79"/>
  <c r="Y235" i="79"/>
  <c r="AD232" i="79"/>
  <c r="AC232" i="79"/>
  <c r="AB232" i="79"/>
  <c r="AA232" i="79"/>
  <c r="Z232" i="79"/>
  <c r="Y232" i="79"/>
  <c r="AD228" i="79"/>
  <c r="AC228" i="79"/>
  <c r="AB228" i="79"/>
  <c r="AA228" i="79"/>
  <c r="Z228" i="79"/>
  <c r="Y228" i="79"/>
  <c r="AD225" i="79"/>
  <c r="AC225" i="79"/>
  <c r="AB225" i="79"/>
  <c r="AA225" i="79"/>
  <c r="Z225" i="79"/>
  <c r="Y225" i="79"/>
  <c r="AD222" i="79"/>
  <c r="AC222" i="79"/>
  <c r="AB222" i="79"/>
  <c r="AA222" i="79"/>
  <c r="Z222" i="79"/>
  <c r="Y222" i="79"/>
  <c r="AD219" i="79"/>
  <c r="AC219" i="79"/>
  <c r="AB219" i="79"/>
  <c r="AA219" i="79"/>
  <c r="Z219" i="79"/>
  <c r="Y219" i="79"/>
  <c r="AD216" i="79"/>
  <c r="AC216" i="79"/>
  <c r="AB216" i="79"/>
  <c r="AA216" i="79"/>
  <c r="Z216" i="79"/>
  <c r="Y216" i="79"/>
  <c r="AD212" i="79"/>
  <c r="AC212" i="79"/>
  <c r="AB212" i="79"/>
  <c r="AA212" i="79"/>
  <c r="Z212" i="79"/>
  <c r="Y212" i="79"/>
  <c r="AD209" i="79"/>
  <c r="AC209" i="79"/>
  <c r="AB209" i="79"/>
  <c r="AA209" i="79"/>
  <c r="Z209" i="79"/>
  <c r="Y209" i="79"/>
  <c r="AD206" i="79"/>
  <c r="AC206" i="79"/>
  <c r="AB206" i="79"/>
  <c r="AA206" i="79"/>
  <c r="Z206" i="79"/>
  <c r="Y206" i="79"/>
  <c r="AD203" i="79"/>
  <c r="AC203" i="79"/>
  <c r="AB203" i="79"/>
  <c r="AA203" i="79"/>
  <c r="Z203" i="79"/>
  <c r="Y203" i="79"/>
  <c r="AD200" i="79"/>
  <c r="AC200" i="79"/>
  <c r="AB200" i="79"/>
  <c r="AA200" i="79"/>
  <c r="Z200" i="79"/>
  <c r="Y200" i="79"/>
  <c r="AD171" i="79"/>
  <c r="AC171" i="79"/>
  <c r="AB171" i="79"/>
  <c r="AA171" i="79"/>
  <c r="Z171" i="79"/>
  <c r="Y171" i="79"/>
  <c r="AD168" i="79"/>
  <c r="AC168" i="79"/>
  <c r="AB168" i="79"/>
  <c r="AA168" i="79"/>
  <c r="Z168" i="79"/>
  <c r="Y168" i="79"/>
  <c r="AD165" i="79"/>
  <c r="AC165" i="79"/>
  <c r="AB165" i="79"/>
  <c r="AA165" i="79"/>
  <c r="Z165" i="79"/>
  <c r="Y165" i="79"/>
  <c r="AD162" i="79"/>
  <c r="AC162" i="79"/>
  <c r="AB162" i="79"/>
  <c r="AA162" i="79"/>
  <c r="Z162" i="79"/>
  <c r="Y162" i="79"/>
  <c r="AD159" i="79"/>
  <c r="AC159" i="79"/>
  <c r="AB159" i="79"/>
  <c r="AA159" i="79"/>
  <c r="Z159" i="79"/>
  <c r="Y159" i="79"/>
  <c r="AD155" i="79"/>
  <c r="AC155" i="79"/>
  <c r="AB155" i="79"/>
  <c r="AA155" i="79"/>
  <c r="Z155" i="79"/>
  <c r="Y155" i="79"/>
  <c r="AD152" i="79"/>
  <c r="AD153" i="79" s="1"/>
  <c r="AC152" i="79"/>
  <c r="AC153" i="79" s="1"/>
  <c r="AB152" i="79"/>
  <c r="AB153" i="79" s="1"/>
  <c r="AA152" i="79"/>
  <c r="AA153" i="79" s="1"/>
  <c r="Z152" i="79"/>
  <c r="Z153" i="79" s="1"/>
  <c r="Y152" i="79"/>
  <c r="AD149" i="79"/>
  <c r="AD150" i="79" s="1"/>
  <c r="AC149" i="79"/>
  <c r="AC150" i="79" s="1"/>
  <c r="AB149" i="79"/>
  <c r="AB150" i="79" s="1"/>
  <c r="AA149" i="79"/>
  <c r="AA150" i="79" s="1"/>
  <c r="Z149" i="79"/>
  <c r="Z150" i="79" s="1"/>
  <c r="Y149" i="79"/>
  <c r="AD146" i="79"/>
  <c r="AC146" i="79"/>
  <c r="AB146" i="79"/>
  <c r="AA146" i="79"/>
  <c r="Z146" i="79"/>
  <c r="Y146" i="79"/>
  <c r="AD143" i="79"/>
  <c r="AC143" i="79"/>
  <c r="AB143" i="79"/>
  <c r="AA143" i="79"/>
  <c r="Z143" i="79"/>
  <c r="Y143" i="79"/>
  <c r="AD139" i="79"/>
  <c r="AC139" i="79"/>
  <c r="AB139" i="79"/>
  <c r="AA139" i="79"/>
  <c r="Z139" i="79"/>
  <c r="Y139" i="79"/>
  <c r="AD136" i="79"/>
  <c r="AC136" i="79"/>
  <c r="AB136" i="79"/>
  <c r="AA136" i="79"/>
  <c r="Z136" i="79"/>
  <c r="Y136" i="79"/>
  <c r="AD133" i="79"/>
  <c r="AC133" i="79"/>
  <c r="AB133" i="79"/>
  <c r="AA133" i="79"/>
  <c r="Z133" i="79"/>
  <c r="Y133" i="79"/>
  <c r="AD130" i="79"/>
  <c r="AC130" i="79"/>
  <c r="AB130" i="79"/>
  <c r="AA130" i="79"/>
  <c r="Z130" i="79"/>
  <c r="Y130" i="79"/>
  <c r="AD127" i="79"/>
  <c r="AC127" i="79"/>
  <c r="AB127" i="79"/>
  <c r="AA127" i="79"/>
  <c r="Z127" i="79"/>
  <c r="Y127" i="79"/>
  <c r="AD124" i="79"/>
  <c r="AC124" i="79"/>
  <c r="AB124" i="79"/>
  <c r="AA124" i="79"/>
  <c r="Z124" i="79"/>
  <c r="Y124" i="79"/>
  <c r="AD121" i="79"/>
  <c r="AC121" i="79"/>
  <c r="AB121" i="79"/>
  <c r="AA121" i="79"/>
  <c r="Z121" i="79"/>
  <c r="Y121" i="79"/>
  <c r="AD118" i="79"/>
  <c r="AC118" i="79"/>
  <c r="AB118" i="79"/>
  <c r="AA118" i="79"/>
  <c r="Z118" i="79"/>
  <c r="Y118" i="79"/>
  <c r="AD114" i="79"/>
  <c r="AC114" i="79"/>
  <c r="AB114" i="79"/>
  <c r="AA114" i="79"/>
  <c r="Z114" i="79"/>
  <c r="Y114" i="79"/>
  <c r="AD111" i="79"/>
  <c r="AC111" i="79"/>
  <c r="AB111" i="79"/>
  <c r="AA111" i="79"/>
  <c r="Z111" i="79"/>
  <c r="Y111" i="79"/>
  <c r="AD108" i="79"/>
  <c r="AC108" i="79"/>
  <c r="AB108" i="79"/>
  <c r="AA108" i="79"/>
  <c r="Z108" i="79"/>
  <c r="Y108" i="79"/>
  <c r="AD105" i="79"/>
  <c r="AC105" i="79"/>
  <c r="AB105" i="79"/>
  <c r="AA105" i="79"/>
  <c r="Z105" i="79"/>
  <c r="Y105" i="79"/>
  <c r="AD100" i="79"/>
  <c r="AC100" i="79"/>
  <c r="AB100" i="79"/>
  <c r="AA100" i="79"/>
  <c r="Z100" i="79"/>
  <c r="Y100" i="79"/>
  <c r="AD97" i="79"/>
  <c r="AC97" i="79"/>
  <c r="AB97" i="79"/>
  <c r="AA97" i="79"/>
  <c r="Z97" i="79"/>
  <c r="Y97" i="79"/>
  <c r="AD94" i="79"/>
  <c r="AC94" i="79"/>
  <c r="AB94" i="79"/>
  <c r="AA94" i="79"/>
  <c r="Z94" i="79"/>
  <c r="Y94" i="79"/>
  <c r="AD91" i="79"/>
  <c r="AC91" i="79"/>
  <c r="AB91" i="79"/>
  <c r="AA91" i="79"/>
  <c r="Z91" i="79"/>
  <c r="Y91" i="79"/>
  <c r="AD87" i="79"/>
  <c r="AC87" i="79"/>
  <c r="AB87" i="79"/>
  <c r="AA87" i="79"/>
  <c r="Z87" i="79"/>
  <c r="Y87" i="79"/>
  <c r="AD84" i="79"/>
  <c r="AC84" i="79"/>
  <c r="AB84" i="79"/>
  <c r="AA84" i="79"/>
  <c r="Z84" i="79"/>
  <c r="Y84" i="79"/>
  <c r="AD80" i="79"/>
  <c r="AC80" i="79"/>
  <c r="AB80" i="79"/>
  <c r="AA80" i="79"/>
  <c r="Z80" i="79"/>
  <c r="Y80" i="79"/>
  <c r="AD76" i="79"/>
  <c r="AC76" i="79"/>
  <c r="AB76" i="79"/>
  <c r="AA76" i="79"/>
  <c r="Z76" i="79"/>
  <c r="Y76" i="79"/>
  <c r="AD73" i="79"/>
  <c r="AC73" i="79"/>
  <c r="AB73" i="79"/>
  <c r="AA73" i="79"/>
  <c r="Z73" i="79"/>
  <c r="Y73" i="79"/>
  <c r="AD70" i="79"/>
  <c r="AC70" i="79"/>
  <c r="AB70" i="79"/>
  <c r="AA70" i="79"/>
  <c r="Z70" i="79"/>
  <c r="Y70" i="79"/>
  <c r="AD66" i="79"/>
  <c r="AC66" i="79"/>
  <c r="AB66" i="79"/>
  <c r="AA66" i="79"/>
  <c r="Z66" i="79"/>
  <c r="Y66" i="79"/>
  <c r="AD63" i="79"/>
  <c r="AC63" i="79"/>
  <c r="AB63" i="79"/>
  <c r="AA63" i="79"/>
  <c r="Z63" i="79"/>
  <c r="Y63" i="79"/>
  <c r="AD60" i="79"/>
  <c r="AC60" i="79"/>
  <c r="AB60" i="79"/>
  <c r="AA60" i="79"/>
  <c r="Z60" i="79"/>
  <c r="Y60" i="79"/>
  <c r="AD57" i="79"/>
  <c r="AC57" i="79"/>
  <c r="AB57" i="79"/>
  <c r="AA57" i="79"/>
  <c r="Z57" i="79"/>
  <c r="Y57" i="79"/>
  <c r="AD54" i="79"/>
  <c r="AC54" i="79"/>
  <c r="AB54" i="79"/>
  <c r="AA54" i="79"/>
  <c r="Z54" i="79"/>
  <c r="Y54" i="79"/>
  <c r="AD50" i="79"/>
  <c r="AC50" i="79"/>
  <c r="AB50" i="79"/>
  <c r="AA50" i="79"/>
  <c r="Z50" i="79"/>
  <c r="Y50" i="79"/>
  <c r="AD47" i="79"/>
  <c r="AD48" i="79" s="1"/>
  <c r="AC47" i="79"/>
  <c r="AC48" i="79" s="1"/>
  <c r="AB47" i="79"/>
  <c r="AB48" i="79" s="1"/>
  <c r="AA47" i="79"/>
  <c r="AA48" i="79" s="1"/>
  <c r="Z47" i="79"/>
  <c r="Z48" i="79" s="1"/>
  <c r="Y47" i="79"/>
  <c r="Y48" i="79" s="1"/>
  <c r="AD44" i="79"/>
  <c r="AC44" i="79"/>
  <c r="AB44" i="79"/>
  <c r="AA44" i="79"/>
  <c r="Z44" i="79"/>
  <c r="Y44" i="79"/>
  <c r="AD41" i="79"/>
  <c r="AC41" i="79"/>
  <c r="AB41" i="79"/>
  <c r="AA41" i="79"/>
  <c r="Z41" i="79"/>
  <c r="Y41" i="79"/>
  <c r="AD38" i="79"/>
  <c r="AC38" i="79"/>
  <c r="AB38" i="79"/>
  <c r="AA38" i="79"/>
  <c r="Z38" i="79"/>
  <c r="Y38" i="79"/>
  <c r="O334" i="79"/>
  <c r="O333" i="79"/>
  <c r="O331" i="79"/>
  <c r="O330" i="79"/>
  <c r="O328" i="79"/>
  <c r="O327" i="79"/>
  <c r="O325" i="79"/>
  <c r="O324" i="79"/>
  <c r="O322" i="79"/>
  <c r="O321" i="79"/>
  <c r="O318" i="79"/>
  <c r="O317" i="79"/>
  <c r="O315" i="79"/>
  <c r="O314" i="79"/>
  <c r="O312" i="79"/>
  <c r="O311" i="79"/>
  <c r="O309" i="79"/>
  <c r="O308" i="79"/>
  <c r="O306" i="79"/>
  <c r="O305" i="79"/>
  <c r="O302" i="79"/>
  <c r="O301" i="79"/>
  <c r="O299" i="79"/>
  <c r="O298" i="79"/>
  <c r="O296" i="79"/>
  <c r="O295" i="79"/>
  <c r="O293" i="79"/>
  <c r="O292" i="79"/>
  <c r="O290" i="79"/>
  <c r="O289" i="79"/>
  <c r="O287" i="79"/>
  <c r="O286" i="79"/>
  <c r="O284" i="79"/>
  <c r="O283" i="79"/>
  <c r="O281" i="79"/>
  <c r="O280" i="79"/>
  <c r="O277" i="79"/>
  <c r="O276" i="79"/>
  <c r="O274" i="79"/>
  <c r="O273" i="79"/>
  <c r="O271" i="79"/>
  <c r="O270" i="79"/>
  <c r="O268" i="79"/>
  <c r="O267" i="79"/>
  <c r="O263" i="79"/>
  <c r="O262" i="79"/>
  <c r="O260" i="79"/>
  <c r="O259" i="79"/>
  <c r="O257" i="79"/>
  <c r="O256" i="79"/>
  <c r="O254" i="79"/>
  <c r="O253" i="79"/>
  <c r="O250" i="79"/>
  <c r="O249" i="79"/>
  <c r="O247" i="79"/>
  <c r="O246" i="79"/>
  <c r="O243" i="79"/>
  <c r="O242" i="79"/>
  <c r="O239" i="79"/>
  <c r="O238" i="79"/>
  <c r="O236" i="79"/>
  <c r="O235" i="79"/>
  <c r="O233" i="79"/>
  <c r="O232" i="79"/>
  <c r="O229" i="79"/>
  <c r="O228" i="79"/>
  <c r="O226" i="79"/>
  <c r="O225" i="79"/>
  <c r="O223" i="79"/>
  <c r="O222" i="79"/>
  <c r="O220" i="79"/>
  <c r="O219" i="79"/>
  <c r="O217" i="79"/>
  <c r="O216" i="79"/>
  <c r="O213" i="79"/>
  <c r="O212" i="79"/>
  <c r="O210" i="79"/>
  <c r="O209" i="79"/>
  <c r="O207" i="79"/>
  <c r="O206" i="79"/>
  <c r="O204" i="79"/>
  <c r="O203" i="79"/>
  <c r="O201" i="79"/>
  <c r="O200" i="79"/>
  <c r="D334" i="79"/>
  <c r="D333" i="79"/>
  <c r="D331" i="79"/>
  <c r="D330" i="79"/>
  <c r="D328" i="79"/>
  <c r="D327" i="79"/>
  <c r="D325" i="79"/>
  <c r="D324" i="79"/>
  <c r="D322" i="79"/>
  <c r="D321" i="79"/>
  <c r="D318" i="79"/>
  <c r="D317" i="79"/>
  <c r="D315" i="79"/>
  <c r="D314" i="79"/>
  <c r="D312" i="79"/>
  <c r="D311" i="79"/>
  <c r="D309" i="79"/>
  <c r="D308" i="79"/>
  <c r="D306" i="79"/>
  <c r="D305" i="79"/>
  <c r="D302" i="79"/>
  <c r="D301" i="79"/>
  <c r="D299" i="79"/>
  <c r="D298" i="79"/>
  <c r="D296" i="79"/>
  <c r="D295" i="79"/>
  <c r="D293" i="79"/>
  <c r="D292" i="79"/>
  <c r="D290" i="79"/>
  <c r="D289" i="79"/>
  <c r="D287" i="79"/>
  <c r="D286" i="79"/>
  <c r="D284" i="79"/>
  <c r="D283" i="79"/>
  <c r="D281" i="79"/>
  <c r="D280" i="79"/>
  <c r="D277" i="79"/>
  <c r="D276" i="79"/>
  <c r="D274" i="79"/>
  <c r="D273" i="79"/>
  <c r="D271" i="79"/>
  <c r="D270" i="79"/>
  <c r="D268" i="79"/>
  <c r="D267" i="79"/>
  <c r="D263" i="79"/>
  <c r="D262" i="79"/>
  <c r="D260" i="79"/>
  <c r="D259" i="79"/>
  <c r="D257" i="79"/>
  <c r="D256" i="79"/>
  <c r="D254" i="79"/>
  <c r="D253" i="79"/>
  <c r="D250" i="79"/>
  <c r="D249" i="79"/>
  <c r="D247" i="79"/>
  <c r="D246" i="79"/>
  <c r="D243" i="79"/>
  <c r="D242" i="79"/>
  <c r="D239" i="79"/>
  <c r="D238" i="79"/>
  <c r="D236" i="79"/>
  <c r="D235" i="79"/>
  <c r="D233" i="79"/>
  <c r="D232" i="79"/>
  <c r="D229" i="79"/>
  <c r="D228" i="79"/>
  <c r="D226" i="79"/>
  <c r="D225" i="79"/>
  <c r="D223" i="79"/>
  <c r="D222" i="79"/>
  <c r="D220" i="79"/>
  <c r="D219" i="79"/>
  <c r="D217" i="79"/>
  <c r="D216" i="79"/>
  <c r="D213" i="79"/>
  <c r="D212" i="79"/>
  <c r="D210" i="79"/>
  <c r="D209" i="79"/>
  <c r="D207" i="79"/>
  <c r="D206" i="79"/>
  <c r="D204" i="79"/>
  <c r="D203" i="79"/>
  <c r="D201" i="79"/>
  <c r="D200" i="79"/>
  <c r="P172" i="79"/>
  <c r="O172" i="79"/>
  <c r="P171" i="79"/>
  <c r="O171" i="79"/>
  <c r="P169" i="79"/>
  <c r="O169" i="79"/>
  <c r="P168" i="79"/>
  <c r="O168" i="79"/>
  <c r="P166" i="79"/>
  <c r="O166" i="79"/>
  <c r="P165" i="79"/>
  <c r="O165" i="79"/>
  <c r="P163" i="79"/>
  <c r="O163" i="79"/>
  <c r="P162" i="79"/>
  <c r="O162" i="79"/>
  <c r="P160" i="79"/>
  <c r="O160" i="79"/>
  <c r="P159" i="79"/>
  <c r="O159" i="79"/>
  <c r="P156" i="79"/>
  <c r="O156" i="79"/>
  <c r="P155" i="79"/>
  <c r="O155" i="79"/>
  <c r="P153" i="79"/>
  <c r="O153" i="79"/>
  <c r="P152" i="79"/>
  <c r="O152" i="79"/>
  <c r="P150" i="79"/>
  <c r="O150" i="79"/>
  <c r="P149" i="79"/>
  <c r="O149" i="79"/>
  <c r="P147" i="79"/>
  <c r="O147" i="79"/>
  <c r="P146" i="79"/>
  <c r="O146" i="79"/>
  <c r="P144" i="79"/>
  <c r="O144" i="79"/>
  <c r="P143" i="79"/>
  <c r="O143" i="79"/>
  <c r="P140" i="79"/>
  <c r="O140" i="79"/>
  <c r="P139" i="79"/>
  <c r="O139" i="79"/>
  <c r="P137" i="79"/>
  <c r="O137" i="79"/>
  <c r="P136" i="79"/>
  <c r="O136" i="79"/>
  <c r="P134" i="79"/>
  <c r="O134" i="79"/>
  <c r="P133" i="79"/>
  <c r="O133" i="79"/>
  <c r="P131" i="79"/>
  <c r="O131" i="79"/>
  <c r="P130" i="79"/>
  <c r="O130" i="79"/>
  <c r="P128" i="79"/>
  <c r="O128" i="79"/>
  <c r="P127" i="79"/>
  <c r="O127" i="79"/>
  <c r="P125" i="79"/>
  <c r="O125" i="79"/>
  <c r="P124" i="79"/>
  <c r="O124" i="79"/>
  <c r="P122" i="79"/>
  <c r="O122" i="79"/>
  <c r="P121" i="79"/>
  <c r="O121" i="79"/>
  <c r="P119" i="79"/>
  <c r="O119" i="79"/>
  <c r="P118" i="79"/>
  <c r="O118" i="79"/>
  <c r="P115" i="79"/>
  <c r="O115" i="79"/>
  <c r="P114" i="79"/>
  <c r="O114" i="79"/>
  <c r="P112" i="79"/>
  <c r="O112" i="79"/>
  <c r="P111" i="79"/>
  <c r="O111" i="79"/>
  <c r="P109" i="79"/>
  <c r="O109" i="79"/>
  <c r="P108" i="79"/>
  <c r="O108" i="79"/>
  <c r="P106" i="79"/>
  <c r="O106" i="79"/>
  <c r="P105" i="79"/>
  <c r="O105" i="79"/>
  <c r="P101" i="79"/>
  <c r="O101" i="79"/>
  <c r="P100" i="79"/>
  <c r="O100" i="79"/>
  <c r="P98" i="79"/>
  <c r="O98" i="79"/>
  <c r="P97" i="79"/>
  <c r="O97" i="79"/>
  <c r="P95" i="79"/>
  <c r="O95" i="79"/>
  <c r="P94" i="79"/>
  <c r="O94" i="79"/>
  <c r="P92" i="79"/>
  <c r="O92" i="79"/>
  <c r="P91" i="79"/>
  <c r="O91" i="79"/>
  <c r="P88" i="79"/>
  <c r="O88" i="79"/>
  <c r="P87" i="79"/>
  <c r="O87" i="79"/>
  <c r="P85" i="79"/>
  <c r="O85" i="79"/>
  <c r="P84" i="79"/>
  <c r="O84" i="79"/>
  <c r="P81" i="79"/>
  <c r="O81" i="79"/>
  <c r="P80" i="79"/>
  <c r="O80" i="79"/>
  <c r="P77" i="79"/>
  <c r="O77" i="79"/>
  <c r="P76" i="79"/>
  <c r="O76" i="79"/>
  <c r="P74" i="79"/>
  <c r="O74" i="79"/>
  <c r="P73" i="79"/>
  <c r="O73" i="79"/>
  <c r="P71" i="79"/>
  <c r="O71" i="79"/>
  <c r="P70" i="79"/>
  <c r="O70" i="79"/>
  <c r="P67" i="79"/>
  <c r="O67" i="79"/>
  <c r="P66" i="79"/>
  <c r="O66" i="79"/>
  <c r="P64" i="79"/>
  <c r="O64" i="79"/>
  <c r="P63" i="79"/>
  <c r="O63" i="79"/>
  <c r="P61" i="79"/>
  <c r="O61" i="79"/>
  <c r="P60" i="79"/>
  <c r="O60" i="79"/>
  <c r="P58" i="79"/>
  <c r="O58" i="79"/>
  <c r="P57" i="79"/>
  <c r="O57" i="79"/>
  <c r="P55" i="79"/>
  <c r="O55" i="79"/>
  <c r="P54" i="79"/>
  <c r="O54" i="79"/>
  <c r="P51" i="79"/>
  <c r="O51" i="79"/>
  <c r="P50" i="79"/>
  <c r="O50" i="79"/>
  <c r="P48" i="79"/>
  <c r="O48" i="79"/>
  <c r="P47" i="79"/>
  <c r="O47" i="79"/>
  <c r="P45" i="79"/>
  <c r="O45" i="79"/>
  <c r="P44" i="79"/>
  <c r="O44" i="79"/>
  <c r="P42" i="79"/>
  <c r="O42" i="79"/>
  <c r="P41" i="79"/>
  <c r="O41" i="79"/>
  <c r="P38" i="79"/>
  <c r="P39" i="79"/>
  <c r="O39" i="79"/>
  <c r="O38" i="79"/>
  <c r="E172" i="79"/>
  <c r="D172" i="79"/>
  <c r="E171" i="79"/>
  <c r="D171" i="79"/>
  <c r="E169" i="79"/>
  <c r="D169" i="79"/>
  <c r="E168" i="79"/>
  <c r="D168" i="79"/>
  <c r="E166" i="79"/>
  <c r="D166" i="79"/>
  <c r="E165" i="79"/>
  <c r="D165" i="79"/>
  <c r="E163" i="79"/>
  <c r="D163" i="79"/>
  <c r="E162" i="79"/>
  <c r="D162" i="79"/>
  <c r="E160" i="79"/>
  <c r="D160" i="79"/>
  <c r="E159" i="79"/>
  <c r="D159" i="79"/>
  <c r="E156" i="79"/>
  <c r="D156" i="79"/>
  <c r="E155" i="79"/>
  <c r="D155" i="79"/>
  <c r="E153" i="79"/>
  <c r="D153" i="79"/>
  <c r="E152" i="79"/>
  <c r="D152" i="79"/>
  <c r="E150" i="79"/>
  <c r="D150" i="79"/>
  <c r="E149" i="79"/>
  <c r="D149" i="79"/>
  <c r="E147" i="79"/>
  <c r="D147" i="79"/>
  <c r="E146" i="79"/>
  <c r="D146" i="79"/>
  <c r="E144" i="79"/>
  <c r="D144" i="79"/>
  <c r="E143" i="79"/>
  <c r="D143" i="79"/>
  <c r="E140" i="79"/>
  <c r="D140" i="79"/>
  <c r="E139" i="79"/>
  <c r="D139" i="79"/>
  <c r="E137" i="79"/>
  <c r="D137" i="79"/>
  <c r="E136" i="79"/>
  <c r="D136" i="79"/>
  <c r="E134" i="79"/>
  <c r="D134" i="79"/>
  <c r="E133" i="79"/>
  <c r="D133" i="79"/>
  <c r="E131" i="79"/>
  <c r="D131" i="79"/>
  <c r="E130" i="79"/>
  <c r="D130" i="79"/>
  <c r="E128" i="79"/>
  <c r="D128" i="79"/>
  <c r="E127" i="79"/>
  <c r="D127" i="79"/>
  <c r="E125" i="79"/>
  <c r="D125" i="79"/>
  <c r="E124" i="79"/>
  <c r="D124" i="79"/>
  <c r="E122" i="79"/>
  <c r="D122" i="79"/>
  <c r="E121" i="79"/>
  <c r="D121" i="79"/>
  <c r="E119" i="79"/>
  <c r="D119" i="79"/>
  <c r="E118" i="79"/>
  <c r="D118" i="79"/>
  <c r="E115" i="79"/>
  <c r="D115" i="79"/>
  <c r="E114" i="79"/>
  <c r="D114" i="79"/>
  <c r="E112" i="79"/>
  <c r="D112" i="79"/>
  <c r="E111" i="79"/>
  <c r="D111" i="79"/>
  <c r="E109" i="79"/>
  <c r="D109" i="79"/>
  <c r="E108" i="79"/>
  <c r="D108" i="79"/>
  <c r="E106" i="79"/>
  <c r="D106" i="79"/>
  <c r="E105" i="79"/>
  <c r="D105" i="79"/>
  <c r="E101" i="79"/>
  <c r="D101" i="79"/>
  <c r="E100" i="79"/>
  <c r="D100" i="79"/>
  <c r="E98" i="79"/>
  <c r="D98" i="79"/>
  <c r="E97" i="79"/>
  <c r="D97" i="79"/>
  <c r="E95" i="79"/>
  <c r="D95" i="79"/>
  <c r="E94" i="79"/>
  <c r="D94" i="79"/>
  <c r="E92" i="79"/>
  <c r="D92" i="79"/>
  <c r="E91" i="79"/>
  <c r="D91" i="79"/>
  <c r="E88" i="79"/>
  <c r="D88" i="79"/>
  <c r="E87" i="79"/>
  <c r="D87" i="79"/>
  <c r="E85" i="79"/>
  <c r="D85" i="79"/>
  <c r="E84" i="79"/>
  <c r="D84" i="79"/>
  <c r="E81" i="79"/>
  <c r="D81" i="79"/>
  <c r="E80" i="79"/>
  <c r="D80" i="79"/>
  <c r="E77" i="79"/>
  <c r="D77" i="79"/>
  <c r="E76" i="79"/>
  <c r="D76" i="79"/>
  <c r="E74" i="79"/>
  <c r="D74" i="79"/>
  <c r="E73" i="79"/>
  <c r="D73" i="79"/>
  <c r="E71" i="79"/>
  <c r="D71" i="79"/>
  <c r="E70" i="79"/>
  <c r="D70" i="79"/>
  <c r="E67" i="79"/>
  <c r="D67" i="79"/>
  <c r="E66" i="79"/>
  <c r="D66" i="79"/>
  <c r="E64" i="79"/>
  <c r="D64" i="79"/>
  <c r="E63" i="79"/>
  <c r="D63" i="79"/>
  <c r="E61" i="79"/>
  <c r="D61" i="79"/>
  <c r="E60" i="79"/>
  <c r="D60" i="79"/>
  <c r="E58" i="79"/>
  <c r="D58" i="79"/>
  <c r="E57" i="79"/>
  <c r="D57" i="79"/>
  <c r="E55" i="79"/>
  <c r="D55" i="79"/>
  <c r="E54" i="79"/>
  <c r="D54" i="79"/>
  <c r="E51" i="79"/>
  <c r="D51" i="79"/>
  <c r="E50" i="79"/>
  <c r="D50" i="79"/>
  <c r="E48" i="79"/>
  <c r="D48" i="79"/>
  <c r="E47" i="79"/>
  <c r="D47" i="79"/>
  <c r="E45" i="79"/>
  <c r="D45" i="79"/>
  <c r="E44" i="79"/>
  <c r="D44" i="79"/>
  <c r="E42" i="79"/>
  <c r="D42" i="79"/>
  <c r="E41" i="79"/>
  <c r="D41" i="79"/>
  <c r="E38" i="79"/>
  <c r="E39" i="79"/>
  <c r="D39" i="79"/>
  <c r="D38" i="79"/>
  <c r="AL315" i="79"/>
  <c r="AK315" i="79"/>
  <c r="AJ315" i="79"/>
  <c r="AI315" i="79"/>
  <c r="AH315" i="79"/>
  <c r="AG315" i="79"/>
  <c r="AF315" i="79"/>
  <c r="AE315" i="79"/>
  <c r="AL312" i="79"/>
  <c r="AK312" i="79"/>
  <c r="AJ312" i="79"/>
  <c r="AI312" i="79"/>
  <c r="AH312" i="79"/>
  <c r="AG312" i="79"/>
  <c r="AF312" i="79"/>
  <c r="AE312" i="79"/>
  <c r="AB312" i="79"/>
  <c r="N88" i="79"/>
  <c r="AL153" i="79"/>
  <c r="AK153" i="79"/>
  <c r="AJ153" i="79"/>
  <c r="AI153" i="79"/>
  <c r="AH153" i="79"/>
  <c r="AG153" i="79"/>
  <c r="AF153" i="79"/>
  <c r="AE153" i="79"/>
  <c r="N153" i="79"/>
  <c r="AL150" i="79"/>
  <c r="AK150" i="79"/>
  <c r="AJ150" i="79"/>
  <c r="AI150" i="79"/>
  <c r="AH150" i="79"/>
  <c r="AG150" i="79"/>
  <c r="AF150" i="79"/>
  <c r="AE150" i="79"/>
  <c r="N150" i="79"/>
  <c r="AM152" i="79" l="1"/>
  <c r="AM314" i="79"/>
  <c r="AM149" i="79"/>
  <c r="AM311" i="79"/>
  <c r="Y153" i="79"/>
  <c r="Y150" i="79"/>
  <c r="O336" i="79"/>
  <c r="D336" i="79"/>
  <c r="O174" i="79"/>
  <c r="D22" i="45" l="1"/>
  <c r="O885" i="79" l="1"/>
  <c r="E44" i="44" l="1"/>
  <c r="AM139" i="79" l="1"/>
  <c r="Q46" i="44"/>
  <c r="P46" i="44"/>
  <c r="O46" i="44"/>
  <c r="N46" i="44"/>
  <c r="M46" i="44"/>
  <c r="L46" i="44"/>
  <c r="K46" i="44"/>
  <c r="J46" i="44"/>
  <c r="I46" i="44"/>
  <c r="H46" i="44"/>
  <c r="G46" i="44"/>
  <c r="F46" i="44"/>
  <c r="E46" i="44"/>
  <c r="D46" i="44"/>
  <c r="O1068" i="79" l="1"/>
  <c r="O702" i="79"/>
  <c r="O519" i="79"/>
  <c r="O513" i="46"/>
  <c r="O127" i="46"/>
  <c r="N578" i="79" l="1"/>
  <c r="N395" i="79"/>
  <c r="N233" i="79"/>
  <c r="N71" i="79"/>
  <c r="F22" i="45" l="1"/>
  <c r="Q50"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066" i="79"/>
  <c r="N1063" i="79"/>
  <c r="N1060" i="79"/>
  <c r="N1057" i="79"/>
  <c r="N1054" i="79"/>
  <c r="N1051" i="79"/>
  <c r="N1048" i="79"/>
  <c r="N1042" i="79"/>
  <c r="N1039" i="79"/>
  <c r="N1036" i="79"/>
  <c r="N1033" i="79"/>
  <c r="N1030" i="79"/>
  <c r="N1027" i="79"/>
  <c r="N1023" i="79"/>
  <c r="N1020" i="79"/>
  <c r="N1017" i="79"/>
  <c r="N1013" i="79"/>
  <c r="N1010" i="79"/>
  <c r="N1007" i="79"/>
  <c r="N1004" i="79"/>
  <c r="N1001" i="79"/>
  <c r="N998" i="79"/>
  <c r="N995" i="79"/>
  <c r="N992" i="79"/>
  <c r="N974" i="79"/>
  <c r="N971" i="79"/>
  <c r="N968" i="79"/>
  <c r="N965" i="79"/>
  <c r="N961" i="79"/>
  <c r="N958" i="79"/>
  <c r="N954" i="79"/>
  <c r="N950" i="79"/>
  <c r="N947" i="79"/>
  <c r="N944" i="79"/>
  <c r="N940" i="79"/>
  <c r="N937" i="79"/>
  <c r="N934" i="79"/>
  <c r="N931" i="79"/>
  <c r="N928" i="79"/>
  <c r="N883" i="79"/>
  <c r="N880" i="79"/>
  <c r="N877" i="79"/>
  <c r="N874" i="79"/>
  <c r="N871" i="79"/>
  <c r="N868" i="79"/>
  <c r="N865" i="79"/>
  <c r="N859" i="79"/>
  <c r="N856" i="79"/>
  <c r="N853" i="79"/>
  <c r="N850" i="79"/>
  <c r="N847" i="79"/>
  <c r="N844" i="79"/>
  <c r="N840" i="79"/>
  <c r="N837" i="79"/>
  <c r="N834" i="79"/>
  <c r="N830" i="79"/>
  <c r="N827" i="79"/>
  <c r="N824" i="79"/>
  <c r="N821" i="79"/>
  <c r="N818" i="79"/>
  <c r="N815" i="79"/>
  <c r="N812" i="79"/>
  <c r="N809" i="79"/>
  <c r="N791" i="79"/>
  <c r="N788" i="79"/>
  <c r="N785" i="79"/>
  <c r="N782" i="79"/>
  <c r="N778" i="79"/>
  <c r="N775" i="79"/>
  <c r="N771" i="79"/>
  <c r="N767" i="79"/>
  <c r="N764" i="79"/>
  <c r="N761" i="79"/>
  <c r="N757" i="79"/>
  <c r="N754" i="79"/>
  <c r="N751" i="79"/>
  <c r="N748" i="79"/>
  <c r="N745" i="79"/>
  <c r="N700" i="79"/>
  <c r="N697" i="79"/>
  <c r="N694" i="79"/>
  <c r="N691" i="79"/>
  <c r="N688" i="79"/>
  <c r="N685" i="79"/>
  <c r="N682" i="79"/>
  <c r="N676" i="79"/>
  <c r="N673" i="79"/>
  <c r="N670" i="79"/>
  <c r="N667" i="79"/>
  <c r="N664" i="79"/>
  <c r="N661" i="79"/>
  <c r="N657" i="79"/>
  <c r="N654" i="79"/>
  <c r="N651" i="79"/>
  <c r="N647" i="79"/>
  <c r="N644" i="79"/>
  <c r="N641" i="79"/>
  <c r="N638" i="79"/>
  <c r="N635" i="79"/>
  <c r="N632" i="79"/>
  <c r="N629" i="79"/>
  <c r="N626" i="79"/>
  <c r="N608" i="79"/>
  <c r="N605" i="79"/>
  <c r="N602" i="79"/>
  <c r="N599" i="79"/>
  <c r="N595" i="79"/>
  <c r="N592" i="79"/>
  <c r="N588" i="79"/>
  <c r="N584" i="79"/>
  <c r="N581" i="79"/>
  <c r="N574" i="79"/>
  <c r="N571" i="79"/>
  <c r="N568" i="79"/>
  <c r="N565" i="79"/>
  <c r="N562" i="79"/>
  <c r="N517" i="79"/>
  <c r="N514" i="79"/>
  <c r="N511" i="79"/>
  <c r="N508" i="79"/>
  <c r="N505" i="79"/>
  <c r="N502" i="79"/>
  <c r="N499" i="79"/>
  <c r="N493" i="79"/>
  <c r="N490" i="79"/>
  <c r="N487" i="79"/>
  <c r="N484" i="79"/>
  <c r="N481" i="79"/>
  <c r="N478" i="79"/>
  <c r="N474" i="79"/>
  <c r="N471" i="79"/>
  <c r="N468" i="79"/>
  <c r="N464" i="79"/>
  <c r="N461" i="79"/>
  <c r="N458" i="79"/>
  <c r="N455" i="79"/>
  <c r="N452" i="79"/>
  <c r="N449" i="79"/>
  <c r="N446" i="79"/>
  <c r="N443" i="79"/>
  <c r="N425" i="79"/>
  <c r="N422" i="79"/>
  <c r="N419" i="79"/>
  <c r="N416" i="79"/>
  <c r="N412" i="79"/>
  <c r="N409" i="79"/>
  <c r="N405" i="79"/>
  <c r="N401" i="79"/>
  <c r="N398" i="79"/>
  <c r="N391" i="79"/>
  <c r="N388" i="79"/>
  <c r="N385" i="79"/>
  <c r="N382" i="79"/>
  <c r="N379" i="79"/>
  <c r="N263" i="79"/>
  <c r="N260" i="79"/>
  <c r="N257" i="79"/>
  <c r="N254" i="79"/>
  <c r="N250" i="79"/>
  <c r="N247" i="79"/>
  <c r="N243" i="79"/>
  <c r="N239" i="79"/>
  <c r="N236" i="79"/>
  <c r="N229" i="79"/>
  <c r="N226" i="79"/>
  <c r="N223" i="79"/>
  <c r="N220" i="79"/>
  <c r="N217" i="79"/>
  <c r="N172" i="79"/>
  <c r="N169" i="79"/>
  <c r="N166" i="79"/>
  <c r="N163" i="79"/>
  <c r="N160" i="79"/>
  <c r="N156" i="79"/>
  <c r="N147" i="79"/>
  <c r="N140" i="79"/>
  <c r="N137" i="79"/>
  <c r="N128" i="79"/>
  <c r="N125" i="79"/>
  <c r="N122" i="79"/>
  <c r="N101" i="79"/>
  <c r="N98" i="79"/>
  <c r="N95" i="79"/>
  <c r="N92" i="79"/>
  <c r="N74" i="79"/>
  <c r="N64" i="79"/>
  <c r="N61" i="79"/>
  <c r="N55" i="79"/>
  <c r="N58" i="79"/>
  <c r="AM1062" i="79" l="1"/>
  <c r="AM1065" i="79"/>
  <c r="AE1001" i="79"/>
  <c r="Z1001" i="79"/>
  <c r="Y988" i="79"/>
  <c r="Y985" i="79"/>
  <c r="AD958" i="79"/>
  <c r="Z958" i="79"/>
  <c r="Y958" i="79"/>
  <c r="AM964" i="79"/>
  <c r="Y965" i="79"/>
  <c r="AL961" i="79"/>
  <c r="AM960" i="79"/>
  <c r="AK961" i="79"/>
  <c r="AJ961" i="79"/>
  <c r="AI961" i="79"/>
  <c r="AH961" i="79"/>
  <c r="AG961" i="79"/>
  <c r="AF961" i="79"/>
  <c r="AE961" i="79"/>
  <c r="AD961" i="79"/>
  <c r="AC961" i="79"/>
  <c r="AB961" i="79"/>
  <c r="AA961" i="79"/>
  <c r="Z961" i="79"/>
  <c r="Y961" i="79"/>
  <c r="AL958" i="79"/>
  <c r="AK958" i="79"/>
  <c r="AJ958" i="79"/>
  <c r="AI958" i="79"/>
  <c r="AH958" i="79"/>
  <c r="AG958" i="79"/>
  <c r="AF958" i="79"/>
  <c r="AE958" i="79"/>
  <c r="AC958" i="79"/>
  <c r="AB958" i="79"/>
  <c r="AA958" i="79"/>
  <c r="AM957" i="79"/>
  <c r="Y954" i="79"/>
  <c r="Y947" i="79"/>
  <c r="Y944" i="79"/>
  <c r="Y940" i="79"/>
  <c r="Y931" i="79"/>
  <c r="Y928" i="79"/>
  <c r="Y924" i="79"/>
  <c r="Y834" i="79"/>
  <c r="AL830" i="79"/>
  <c r="Y809" i="79"/>
  <c r="Y791" i="79"/>
  <c r="Y778" i="79"/>
  <c r="AL778" i="79"/>
  <c r="AK778" i="79"/>
  <c r="AJ778" i="79"/>
  <c r="AI778" i="79"/>
  <c r="AH778" i="79"/>
  <c r="AG778" i="79"/>
  <c r="AF778" i="79"/>
  <c r="AE778" i="79"/>
  <c r="AD778" i="79"/>
  <c r="AC778" i="79"/>
  <c r="AB778" i="79"/>
  <c r="AA778" i="79"/>
  <c r="Z778" i="79"/>
  <c r="AM777" i="79"/>
  <c r="AL775" i="79"/>
  <c r="AK775" i="79"/>
  <c r="AJ775" i="79"/>
  <c r="AI775" i="79"/>
  <c r="AH775" i="79"/>
  <c r="AG775" i="79"/>
  <c r="AF775" i="79"/>
  <c r="AE775" i="79"/>
  <c r="AD775" i="79"/>
  <c r="AC775" i="79"/>
  <c r="AB775" i="79"/>
  <c r="AA775" i="79"/>
  <c r="Z775" i="79"/>
  <c r="Y775" i="79"/>
  <c r="AM774" i="79"/>
  <c r="Y771" i="79"/>
  <c r="Y657" i="79"/>
  <c r="Y651" i="79"/>
  <c r="Y635" i="79"/>
  <c r="AM618" i="79"/>
  <c r="AM615" i="79"/>
  <c r="AM612" i="79"/>
  <c r="Y608" i="79"/>
  <c r="Y605" i="79"/>
  <c r="Y595" i="79"/>
  <c r="Y592" i="79"/>
  <c r="Y588" i="79"/>
  <c r="AL595" i="79"/>
  <c r="AK595" i="79"/>
  <c r="AJ595" i="79"/>
  <c r="AI595" i="79"/>
  <c r="AH595" i="79"/>
  <c r="AG595" i="79"/>
  <c r="AF595" i="79"/>
  <c r="AE595" i="79"/>
  <c r="AD595" i="79"/>
  <c r="AC595" i="79"/>
  <c r="AB595" i="79"/>
  <c r="AA595" i="79"/>
  <c r="Z595" i="79"/>
  <c r="AM594" i="79"/>
  <c r="AL592" i="79"/>
  <c r="AK592" i="79"/>
  <c r="AJ592" i="79"/>
  <c r="AI592" i="79"/>
  <c r="AH592" i="79"/>
  <c r="AG592" i="79"/>
  <c r="AF592" i="79"/>
  <c r="AE592" i="79"/>
  <c r="AD592" i="79"/>
  <c r="AC592" i="79"/>
  <c r="AB592" i="79"/>
  <c r="AA592" i="79"/>
  <c r="Z592" i="79"/>
  <c r="AM591" i="79"/>
  <c r="Y574" i="79"/>
  <c r="Y565" i="79"/>
  <c r="AM477" i="79"/>
  <c r="AM473" i="79"/>
  <c r="Y478" i="79"/>
  <c r="Y409" i="79"/>
  <c r="Y412" i="79"/>
  <c r="AL412" i="79"/>
  <c r="AK412" i="79"/>
  <c r="AJ412" i="79"/>
  <c r="AI412" i="79"/>
  <c r="AH412" i="79"/>
  <c r="AG412" i="79"/>
  <c r="AF412" i="79"/>
  <c r="AE412" i="79"/>
  <c r="AD412" i="79"/>
  <c r="AC412" i="79"/>
  <c r="AB412" i="79"/>
  <c r="AA412" i="79"/>
  <c r="Z412" i="79"/>
  <c r="AM411" i="79"/>
  <c r="AL409" i="79"/>
  <c r="AK409" i="79"/>
  <c r="AJ409" i="79"/>
  <c r="AI409" i="79"/>
  <c r="AH409" i="79"/>
  <c r="AG409" i="79"/>
  <c r="AF409" i="79"/>
  <c r="AE409" i="79"/>
  <c r="AD409" i="79"/>
  <c r="AC409" i="79"/>
  <c r="AB409" i="79"/>
  <c r="AA409" i="79"/>
  <c r="Z409" i="79"/>
  <c r="AM408" i="79"/>
  <c r="Y405" i="79"/>
  <c r="AL250" i="79"/>
  <c r="AK250" i="79"/>
  <c r="AJ250" i="79"/>
  <c r="AI250" i="79"/>
  <c r="AH250" i="79"/>
  <c r="AG250" i="79"/>
  <c r="AF250" i="79"/>
  <c r="AE250" i="79"/>
  <c r="AD250" i="79"/>
  <c r="AC250" i="79"/>
  <c r="AB250" i="79"/>
  <c r="AA250" i="79"/>
  <c r="Z250" i="79"/>
  <c r="Y250" i="79"/>
  <c r="AM249" i="79"/>
  <c r="AL247" i="79"/>
  <c r="AK247" i="79"/>
  <c r="AJ247" i="79"/>
  <c r="AI247" i="79"/>
  <c r="AH247" i="79"/>
  <c r="AG247" i="79"/>
  <c r="AF247" i="79"/>
  <c r="AE247" i="79"/>
  <c r="AD247" i="79"/>
  <c r="AC247" i="79"/>
  <c r="AB247" i="79"/>
  <c r="AA247" i="79"/>
  <c r="Z247" i="79"/>
  <c r="Y247" i="79"/>
  <c r="AM246" i="79"/>
  <c r="Y243" i="79"/>
  <c r="Y213" i="79"/>
  <c r="Y204" i="79"/>
  <c r="Y201" i="79"/>
  <c r="Y160"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56" i="79"/>
  <c r="AM1059" i="79"/>
  <c r="AM1053" i="79"/>
  <c r="AM1050" i="79"/>
  <c r="AM1047" i="79"/>
  <c r="AM1044" i="79"/>
  <c r="AM1041" i="79"/>
  <c r="AM1038" i="79"/>
  <c r="AM1035" i="79"/>
  <c r="AM1032" i="79"/>
  <c r="AM1029" i="79"/>
  <c r="AM1026" i="79"/>
  <c r="AM1022" i="79"/>
  <c r="AM1019" i="79"/>
  <c r="AM1016" i="79"/>
  <c r="AM1012" i="79"/>
  <c r="AM1009" i="79"/>
  <c r="AM1006" i="79"/>
  <c r="AM1003" i="79"/>
  <c r="AM1000" i="79"/>
  <c r="AM997" i="79"/>
  <c r="AM994" i="79"/>
  <c r="AM991" i="79"/>
  <c r="AM987" i="79"/>
  <c r="AM984" i="79"/>
  <c r="AM981" i="79"/>
  <c r="AM978" i="79"/>
  <c r="AM973" i="79"/>
  <c r="AM970" i="79"/>
  <c r="AM967" i="79"/>
  <c r="AM953" i="79"/>
  <c r="AM949" i="79"/>
  <c r="AM946" i="79"/>
  <c r="AM943" i="79"/>
  <c r="AM939" i="79"/>
  <c r="AM936" i="79"/>
  <c r="AM933" i="79"/>
  <c r="AM930" i="79"/>
  <c r="AM927" i="79"/>
  <c r="AM923" i="79"/>
  <c r="AM920" i="79"/>
  <c r="AM917" i="79"/>
  <c r="AM914" i="79"/>
  <c r="AM911" i="79"/>
  <c r="AM882" i="79"/>
  <c r="AM879" i="79"/>
  <c r="AM876" i="79"/>
  <c r="AM873" i="79"/>
  <c r="AM870" i="79"/>
  <c r="AM867" i="79"/>
  <c r="AM864" i="79"/>
  <c r="AM861" i="79"/>
  <c r="AM858" i="79"/>
  <c r="AM855" i="79"/>
  <c r="AM852" i="79"/>
  <c r="AM849" i="79"/>
  <c r="AM846" i="79"/>
  <c r="AM843" i="79"/>
  <c r="AM839" i="79"/>
  <c r="AM836" i="79"/>
  <c r="AM833" i="79"/>
  <c r="AM829" i="79"/>
  <c r="AM826" i="79"/>
  <c r="AM823" i="79"/>
  <c r="AM820" i="79"/>
  <c r="AM817" i="79"/>
  <c r="AM814" i="79"/>
  <c r="AM811" i="79"/>
  <c r="AM808" i="79"/>
  <c r="AM804" i="79"/>
  <c r="AM801" i="79"/>
  <c r="AM798" i="79"/>
  <c r="AM795" i="79"/>
  <c r="AM790" i="79"/>
  <c r="AM787" i="79"/>
  <c r="AM784" i="79"/>
  <c r="AM781" i="79"/>
  <c r="AM770" i="79"/>
  <c r="AM766" i="79"/>
  <c r="AM763" i="79"/>
  <c r="AM760" i="79"/>
  <c r="AM756" i="79"/>
  <c r="AM753" i="79"/>
  <c r="AM750" i="79"/>
  <c r="AM747" i="79"/>
  <c r="AM744" i="79"/>
  <c r="AM740" i="79"/>
  <c r="AM737" i="79"/>
  <c r="AM734" i="79"/>
  <c r="AM731" i="79"/>
  <c r="AM728" i="79"/>
  <c r="AM699" i="79"/>
  <c r="AM696" i="79"/>
  <c r="AM693" i="79"/>
  <c r="AM690" i="79"/>
  <c r="AM687" i="79"/>
  <c r="AM684" i="79"/>
  <c r="AM681" i="79"/>
  <c r="AM678" i="79"/>
  <c r="AM675" i="79"/>
  <c r="AM672" i="79"/>
  <c r="AM669" i="79"/>
  <c r="AM666" i="79"/>
  <c r="AM663" i="79"/>
  <c r="AM660" i="79"/>
  <c r="AM656" i="79"/>
  <c r="AM653" i="79"/>
  <c r="AM650" i="79"/>
  <c r="AM646" i="79"/>
  <c r="AM643" i="79"/>
  <c r="AM640" i="79"/>
  <c r="AM637" i="79"/>
  <c r="AM634" i="79"/>
  <c r="AM631" i="79"/>
  <c r="AM628" i="79"/>
  <c r="AM625" i="79"/>
  <c r="AM621" i="79"/>
  <c r="AM607" i="79"/>
  <c r="AM604" i="79"/>
  <c r="AM601" i="79"/>
  <c r="AM598" i="79"/>
  <c r="AM587" i="79"/>
  <c r="AM583" i="79"/>
  <c r="AM580" i="79"/>
  <c r="AM577" i="79"/>
  <c r="AM573" i="79"/>
  <c r="AM570" i="79"/>
  <c r="AM567" i="79"/>
  <c r="AM564" i="79"/>
  <c r="AM561" i="79"/>
  <c r="AM557" i="79"/>
  <c r="AM554" i="79"/>
  <c r="AM551" i="79"/>
  <c r="AM548" i="79"/>
  <c r="AM545" i="79"/>
  <c r="AM516" i="79"/>
  <c r="AM513" i="79"/>
  <c r="AM510" i="79"/>
  <c r="AM507" i="79"/>
  <c r="AM504" i="79"/>
  <c r="AM501" i="79"/>
  <c r="AM498" i="79"/>
  <c r="AM495" i="79"/>
  <c r="AM492" i="79"/>
  <c r="AM489" i="79"/>
  <c r="AM486" i="79"/>
  <c r="AM483" i="79"/>
  <c r="AM480" i="79"/>
  <c r="AM470" i="79"/>
  <c r="AM467" i="79"/>
  <c r="AM463" i="79"/>
  <c r="AM460" i="79"/>
  <c r="AM457" i="79"/>
  <c r="AM454" i="79"/>
  <c r="AM451" i="79"/>
  <c r="AM448" i="79"/>
  <c r="AM445" i="79"/>
  <c r="AM442" i="79"/>
  <c r="AM438" i="79"/>
  <c r="AM435" i="79"/>
  <c r="AM432" i="79"/>
  <c r="AM429" i="79"/>
  <c r="AM424" i="79"/>
  <c r="AM421" i="79"/>
  <c r="AM418" i="79"/>
  <c r="AM415" i="79"/>
  <c r="AM404" i="79"/>
  <c r="AM400" i="79"/>
  <c r="AM397" i="79"/>
  <c r="AM394" i="79"/>
  <c r="AM390" i="79"/>
  <c r="AM387" i="79"/>
  <c r="AM384" i="79"/>
  <c r="AM381" i="79"/>
  <c r="AM378" i="79"/>
  <c r="AM374" i="79"/>
  <c r="AM371" i="79"/>
  <c r="AM368" i="79"/>
  <c r="AM365" i="79"/>
  <c r="AM362" i="79"/>
  <c r="AM333" i="79"/>
  <c r="AM330" i="79"/>
  <c r="AM327" i="79"/>
  <c r="AM324" i="79"/>
  <c r="AM321" i="79"/>
  <c r="AM317" i="79"/>
  <c r="AM308" i="79"/>
  <c r="AM305" i="79"/>
  <c r="AM301" i="79"/>
  <c r="AM298" i="79"/>
  <c r="AM295" i="79"/>
  <c r="AM292" i="79"/>
  <c r="AM289" i="79"/>
  <c r="AM286" i="79"/>
  <c r="AM283" i="79"/>
  <c r="AM280" i="79"/>
  <c r="AM276" i="79"/>
  <c r="AM273" i="79"/>
  <c r="AM270" i="79"/>
  <c r="AM267" i="79"/>
  <c r="AM262" i="79"/>
  <c r="AM259" i="79"/>
  <c r="AM256" i="79"/>
  <c r="AM253" i="79"/>
  <c r="AM242" i="79"/>
  <c r="AM238" i="79"/>
  <c r="AM235" i="79"/>
  <c r="AM232" i="79"/>
  <c r="AM228" i="79"/>
  <c r="AM225" i="79"/>
  <c r="AM222" i="79"/>
  <c r="AM219" i="79"/>
  <c r="AM216" i="79"/>
  <c r="AM212" i="79"/>
  <c r="AM209" i="79"/>
  <c r="AM206" i="79"/>
  <c r="AM203" i="79"/>
  <c r="AM200" i="79"/>
  <c r="AM171" i="79"/>
  <c r="AM168" i="79"/>
  <c r="AM165" i="79"/>
  <c r="AM162" i="79"/>
  <c r="AM159" i="79"/>
  <c r="AM155"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974" i="79"/>
  <c r="AK974" i="79"/>
  <c r="AJ974" i="79"/>
  <c r="AI974" i="79"/>
  <c r="AH974" i="79"/>
  <c r="AG974" i="79"/>
  <c r="AF974" i="79"/>
  <c r="AE974" i="79"/>
  <c r="AD974" i="79"/>
  <c r="AC974" i="79"/>
  <c r="AB974" i="79"/>
  <c r="AA974" i="79"/>
  <c r="Z974" i="79"/>
  <c r="Y974" i="79"/>
  <c r="AL971" i="79"/>
  <c r="AK971" i="79"/>
  <c r="AJ971" i="79"/>
  <c r="AI971" i="79"/>
  <c r="AH971" i="79"/>
  <c r="AG971" i="79"/>
  <c r="AF971" i="79"/>
  <c r="AE971" i="79"/>
  <c r="AD971" i="79"/>
  <c r="AC971" i="79"/>
  <c r="AB971" i="79"/>
  <c r="AA971" i="79"/>
  <c r="Z971" i="79"/>
  <c r="Y971" i="79"/>
  <c r="AL968" i="79"/>
  <c r="AK968" i="79"/>
  <c r="AJ968" i="79"/>
  <c r="AI968" i="79"/>
  <c r="AH968" i="79"/>
  <c r="AG968" i="79"/>
  <c r="AF968" i="79"/>
  <c r="AE968" i="79"/>
  <c r="AD968" i="79"/>
  <c r="AC968" i="79"/>
  <c r="AB968" i="79"/>
  <c r="AA968" i="79"/>
  <c r="Z968" i="79"/>
  <c r="Y968" i="79"/>
  <c r="AL965" i="79"/>
  <c r="AK965" i="79"/>
  <c r="AJ965" i="79"/>
  <c r="AI965" i="79"/>
  <c r="AH965" i="79"/>
  <c r="AG965" i="79"/>
  <c r="AF965" i="79"/>
  <c r="AE965" i="79"/>
  <c r="AD965" i="79"/>
  <c r="AC965" i="79"/>
  <c r="AB965" i="79"/>
  <c r="AA965" i="79"/>
  <c r="Z965" i="79"/>
  <c r="AL791" i="79"/>
  <c r="AK791" i="79"/>
  <c r="AJ791" i="79"/>
  <c r="AI791" i="79"/>
  <c r="AH791" i="79"/>
  <c r="AG791" i="79"/>
  <c r="AF791" i="79"/>
  <c r="AE791" i="79"/>
  <c r="AD791" i="79"/>
  <c r="AC791" i="79"/>
  <c r="AB791" i="79"/>
  <c r="AA791" i="79"/>
  <c r="Z791" i="79"/>
  <c r="AL788" i="79"/>
  <c r="AK788" i="79"/>
  <c r="AJ788" i="79"/>
  <c r="AI788" i="79"/>
  <c r="AH788" i="79"/>
  <c r="AG788" i="79"/>
  <c r="AF788" i="79"/>
  <c r="AE788" i="79"/>
  <c r="AD788" i="79"/>
  <c r="AC788" i="79"/>
  <c r="AB788" i="79"/>
  <c r="AA788" i="79"/>
  <c r="Z788" i="79"/>
  <c r="Y788" i="79"/>
  <c r="AL785" i="79"/>
  <c r="AK785" i="79"/>
  <c r="AJ785" i="79"/>
  <c r="AI785" i="79"/>
  <c r="AH785" i="79"/>
  <c r="AG785" i="79"/>
  <c r="AF785" i="79"/>
  <c r="AE785" i="79"/>
  <c r="AD785" i="79"/>
  <c r="AC785" i="79"/>
  <c r="AB785" i="79"/>
  <c r="AA785" i="79"/>
  <c r="Z785" i="79"/>
  <c r="Y785" i="79"/>
  <c r="AL782" i="79"/>
  <c r="AK782" i="79"/>
  <c r="AJ782" i="79"/>
  <c r="AI782" i="79"/>
  <c r="AH782" i="79"/>
  <c r="AG782" i="79"/>
  <c r="AF782" i="79"/>
  <c r="AE782" i="79"/>
  <c r="AD782" i="79"/>
  <c r="AC782" i="79"/>
  <c r="AB782" i="79"/>
  <c r="AA782" i="79"/>
  <c r="Z782" i="79"/>
  <c r="Y782" i="79"/>
  <c r="N109" i="46" l="1"/>
  <c r="N103" i="46"/>
  <c r="N99" i="46"/>
  <c r="N82" i="46"/>
  <c r="N79" i="46"/>
  <c r="N76" i="46"/>
  <c r="N85" i="79"/>
  <c r="AL608" i="79"/>
  <c r="AK608" i="79"/>
  <c r="AJ608" i="79"/>
  <c r="AI608" i="79"/>
  <c r="AH608" i="79"/>
  <c r="AG608" i="79"/>
  <c r="AF608" i="79"/>
  <c r="AE608" i="79"/>
  <c r="AD608" i="79"/>
  <c r="AC608" i="79"/>
  <c r="AB608" i="79"/>
  <c r="AA608" i="79"/>
  <c r="Z608" i="79"/>
  <c r="AL605" i="79"/>
  <c r="AK605" i="79"/>
  <c r="AJ605" i="79"/>
  <c r="AI605" i="79"/>
  <c r="AH605" i="79"/>
  <c r="AG605" i="79"/>
  <c r="AF605" i="79"/>
  <c r="AE605" i="79"/>
  <c r="AD605" i="79"/>
  <c r="AC605" i="79"/>
  <c r="AB605" i="79"/>
  <c r="AA605" i="79"/>
  <c r="Z605" i="79"/>
  <c r="AL602" i="79"/>
  <c r="AK602" i="79"/>
  <c r="AJ602" i="79"/>
  <c r="AI602" i="79"/>
  <c r="AH602" i="79"/>
  <c r="AG602" i="79"/>
  <c r="AF602" i="79"/>
  <c r="AE602" i="79"/>
  <c r="AD602" i="79"/>
  <c r="AC602" i="79"/>
  <c r="AB602" i="79"/>
  <c r="AA602" i="79"/>
  <c r="Z602" i="79"/>
  <c r="Y602" i="79"/>
  <c r="AL599" i="79"/>
  <c r="AK599" i="79"/>
  <c r="AJ599" i="79"/>
  <c r="AI599" i="79"/>
  <c r="AH599" i="79"/>
  <c r="AG599" i="79"/>
  <c r="AF599" i="79"/>
  <c r="AE599" i="79"/>
  <c r="AD599" i="79"/>
  <c r="AC599" i="79"/>
  <c r="AB599" i="79"/>
  <c r="AA599" i="79"/>
  <c r="Z599" i="79"/>
  <c r="Y599" i="79"/>
  <c r="AL425" i="79"/>
  <c r="AK425" i="79"/>
  <c r="AJ425" i="79"/>
  <c r="AI425" i="79"/>
  <c r="AH425" i="79"/>
  <c r="AG425" i="79"/>
  <c r="AF425" i="79"/>
  <c r="AE425" i="79"/>
  <c r="AD425" i="79"/>
  <c r="AC425" i="79"/>
  <c r="AB425" i="79"/>
  <c r="AA425" i="79"/>
  <c r="Z425" i="79"/>
  <c r="Y425" i="79"/>
  <c r="AL422" i="79"/>
  <c r="AK422" i="79"/>
  <c r="AJ422" i="79"/>
  <c r="AI422" i="79"/>
  <c r="AH422" i="79"/>
  <c r="AG422" i="79"/>
  <c r="AF422" i="79"/>
  <c r="AE422" i="79"/>
  <c r="AD422" i="79"/>
  <c r="AC422" i="79"/>
  <c r="AB422" i="79"/>
  <c r="AA422" i="79"/>
  <c r="Z422" i="79"/>
  <c r="Y422" i="79"/>
  <c r="AL419" i="79"/>
  <c r="AK419" i="79"/>
  <c r="AJ419" i="79"/>
  <c r="AI419" i="79"/>
  <c r="AH419" i="79"/>
  <c r="AG419" i="79"/>
  <c r="AF419" i="79"/>
  <c r="AE419" i="79"/>
  <c r="AD419" i="79"/>
  <c r="AC419" i="79"/>
  <c r="AB419" i="79"/>
  <c r="AA419" i="79"/>
  <c r="Z419" i="79"/>
  <c r="Y419" i="79"/>
  <c r="AL416" i="79"/>
  <c r="AK416" i="79"/>
  <c r="AJ416" i="79"/>
  <c r="AI416" i="79"/>
  <c r="AH416" i="79"/>
  <c r="AG416" i="79"/>
  <c r="AF416" i="79"/>
  <c r="AE416" i="79"/>
  <c r="AD416" i="79"/>
  <c r="AC416" i="79"/>
  <c r="AB416" i="79"/>
  <c r="AA416" i="79"/>
  <c r="Z416" i="79"/>
  <c r="Y416" i="79"/>
  <c r="AL263" i="79"/>
  <c r="AK263" i="79"/>
  <c r="AJ263" i="79"/>
  <c r="AI263" i="79"/>
  <c r="AH263" i="79"/>
  <c r="AG263" i="79"/>
  <c r="AF263" i="79"/>
  <c r="AE263" i="79"/>
  <c r="AD263" i="79"/>
  <c r="AC263" i="79"/>
  <c r="AB263" i="79"/>
  <c r="AA263" i="79"/>
  <c r="Z263" i="79"/>
  <c r="Y263"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066" i="79" l="1"/>
  <c r="AK1066" i="79"/>
  <c r="AJ1066" i="79"/>
  <c r="AI1066" i="79"/>
  <c r="AH1066" i="79"/>
  <c r="AG1066" i="79"/>
  <c r="AF1066" i="79"/>
  <c r="AE1066" i="79"/>
  <c r="AD1066" i="79"/>
  <c r="AC1066" i="79"/>
  <c r="AB1066" i="79"/>
  <c r="AA1066" i="79"/>
  <c r="Z1066" i="79"/>
  <c r="Y1066" i="79"/>
  <c r="AL1063" i="79"/>
  <c r="AK1063" i="79"/>
  <c r="AJ1063" i="79"/>
  <c r="AI1063" i="79"/>
  <c r="AH1063" i="79"/>
  <c r="AG1063" i="79"/>
  <c r="AF1063" i="79"/>
  <c r="AE1063" i="79"/>
  <c r="AD1063" i="79"/>
  <c r="AC1063" i="79"/>
  <c r="AB1063" i="79"/>
  <c r="AA1063" i="79"/>
  <c r="Z1063" i="79"/>
  <c r="Y1063" i="79"/>
  <c r="AL1060" i="79"/>
  <c r="AK1060" i="79"/>
  <c r="AJ1060" i="79"/>
  <c r="AI1060" i="79"/>
  <c r="AH1060" i="79"/>
  <c r="AG1060" i="79"/>
  <c r="AF1060" i="79"/>
  <c r="AE1060" i="79"/>
  <c r="AD1060" i="79"/>
  <c r="AC1060" i="79"/>
  <c r="AB1060" i="79"/>
  <c r="AA1060" i="79"/>
  <c r="Z1060" i="79"/>
  <c r="Y1060" i="79"/>
  <c r="AL1057" i="79"/>
  <c r="AK1057" i="79"/>
  <c r="AJ1057" i="79"/>
  <c r="AI1057" i="79"/>
  <c r="AH1057" i="79"/>
  <c r="AG1057" i="79"/>
  <c r="AF1057" i="79"/>
  <c r="AE1057" i="79"/>
  <c r="AD1057" i="79"/>
  <c r="AC1057" i="79"/>
  <c r="AB1057" i="79"/>
  <c r="AA1057" i="79"/>
  <c r="Z1057" i="79"/>
  <c r="Y1057" i="79"/>
  <c r="AL1054" i="79"/>
  <c r="AK1054" i="79"/>
  <c r="AJ1054" i="79"/>
  <c r="AI1054" i="79"/>
  <c r="AH1054" i="79"/>
  <c r="AG1054" i="79"/>
  <c r="AF1054" i="79"/>
  <c r="AE1054" i="79"/>
  <c r="AD1054" i="79"/>
  <c r="AC1054" i="79"/>
  <c r="AB1054" i="79"/>
  <c r="AA1054" i="79"/>
  <c r="Z1054" i="79"/>
  <c r="Y1054" i="79"/>
  <c r="AL1051" i="79"/>
  <c r="AK1051" i="79"/>
  <c r="AJ1051" i="79"/>
  <c r="AI1051" i="79"/>
  <c r="AH1051" i="79"/>
  <c r="AG1051" i="79"/>
  <c r="AF1051" i="79"/>
  <c r="AE1051" i="79"/>
  <c r="AD1051" i="79"/>
  <c r="AC1051" i="79"/>
  <c r="AB1051" i="79"/>
  <c r="AA1051" i="79"/>
  <c r="Z1051" i="79"/>
  <c r="Y1051" i="79"/>
  <c r="AL1048" i="79"/>
  <c r="AK1048" i="79"/>
  <c r="AJ1048" i="79"/>
  <c r="AI1048" i="79"/>
  <c r="AH1048" i="79"/>
  <c r="AG1048" i="79"/>
  <c r="AF1048" i="79"/>
  <c r="AE1048" i="79"/>
  <c r="AD1048" i="79"/>
  <c r="AC1048" i="79"/>
  <c r="AB1048" i="79"/>
  <c r="AA1048" i="79"/>
  <c r="Z1048" i="79"/>
  <c r="Y1048" i="79"/>
  <c r="AL1045" i="79"/>
  <c r="AK1045" i="79"/>
  <c r="AJ1045" i="79"/>
  <c r="AI1045" i="79"/>
  <c r="AH1045" i="79"/>
  <c r="AG1045" i="79"/>
  <c r="AF1045" i="79"/>
  <c r="AE1045" i="79"/>
  <c r="AD1045" i="79"/>
  <c r="AC1045" i="79"/>
  <c r="AB1045" i="79"/>
  <c r="AA1045" i="79"/>
  <c r="Z1045" i="79"/>
  <c r="Y1045" i="79"/>
  <c r="AL1042" i="79"/>
  <c r="AK1042" i="79"/>
  <c r="AJ1042" i="79"/>
  <c r="AI1042" i="79"/>
  <c r="AH1042" i="79"/>
  <c r="AG1042" i="79"/>
  <c r="AF1042" i="79"/>
  <c r="AE1042" i="79"/>
  <c r="AD1042" i="79"/>
  <c r="AC1042" i="79"/>
  <c r="AB1042" i="79"/>
  <c r="AA1042" i="79"/>
  <c r="Z1042" i="79"/>
  <c r="Y1042" i="79"/>
  <c r="AL1039" i="79"/>
  <c r="AK1039" i="79"/>
  <c r="AJ1039" i="79"/>
  <c r="AI1039" i="79"/>
  <c r="AH1039" i="79"/>
  <c r="AG1039" i="79"/>
  <c r="AF1039" i="79"/>
  <c r="AE1039" i="79"/>
  <c r="AD1039" i="79"/>
  <c r="AC1039" i="79"/>
  <c r="AB1039" i="79"/>
  <c r="AA1039" i="79"/>
  <c r="Z1039" i="79"/>
  <c r="Y1039" i="79"/>
  <c r="AL1036" i="79"/>
  <c r="AK1036" i="79"/>
  <c r="AJ1036" i="79"/>
  <c r="AI1036" i="79"/>
  <c r="AH1036" i="79"/>
  <c r="AG1036" i="79"/>
  <c r="AF1036" i="79"/>
  <c r="AE1036" i="79"/>
  <c r="AD1036" i="79"/>
  <c r="AC1036" i="79"/>
  <c r="AB1036" i="79"/>
  <c r="AA1036" i="79"/>
  <c r="Z1036" i="79"/>
  <c r="Y1036" i="79"/>
  <c r="AL1033" i="79"/>
  <c r="AK1033" i="79"/>
  <c r="AJ1033" i="79"/>
  <c r="AI1033" i="79"/>
  <c r="AH1033" i="79"/>
  <c r="AG1033" i="79"/>
  <c r="AF1033" i="79"/>
  <c r="AE1033" i="79"/>
  <c r="AD1033" i="79"/>
  <c r="AC1033" i="79"/>
  <c r="AB1033" i="79"/>
  <c r="AA1033" i="79"/>
  <c r="Z1033" i="79"/>
  <c r="Y1033" i="79"/>
  <c r="AL1030" i="79"/>
  <c r="AK1030" i="79"/>
  <c r="AJ1030" i="79"/>
  <c r="AI1030" i="79"/>
  <c r="AH1030" i="79"/>
  <c r="AG1030" i="79"/>
  <c r="AF1030" i="79"/>
  <c r="AE1030" i="79"/>
  <c r="AD1030" i="79"/>
  <c r="AC1030" i="79"/>
  <c r="AB1030" i="79"/>
  <c r="AA1030" i="79"/>
  <c r="Z1030" i="79"/>
  <c r="Y1030" i="79"/>
  <c r="AL1027" i="79"/>
  <c r="AK1027" i="79"/>
  <c r="AJ1027" i="79"/>
  <c r="AI1027" i="79"/>
  <c r="AH1027" i="79"/>
  <c r="AG1027" i="79"/>
  <c r="AF1027" i="79"/>
  <c r="AE1027" i="79"/>
  <c r="AD1027" i="79"/>
  <c r="AC1027" i="79"/>
  <c r="AB1027" i="79"/>
  <c r="AA1027" i="79"/>
  <c r="Z1027" i="79"/>
  <c r="Y1027" i="79"/>
  <c r="AL1023" i="79"/>
  <c r="AK1023" i="79"/>
  <c r="AJ1023" i="79"/>
  <c r="AI1023" i="79"/>
  <c r="AH1023" i="79"/>
  <c r="AG1023" i="79"/>
  <c r="AF1023" i="79"/>
  <c r="AE1023" i="79"/>
  <c r="AD1023" i="79"/>
  <c r="AC1023" i="79"/>
  <c r="AB1023" i="79"/>
  <c r="AA1023" i="79"/>
  <c r="Z1023" i="79"/>
  <c r="Y1023" i="79"/>
  <c r="AL1020" i="79"/>
  <c r="AK1020" i="79"/>
  <c r="AJ1020" i="79"/>
  <c r="AI1020" i="79"/>
  <c r="AH1020" i="79"/>
  <c r="AG1020" i="79"/>
  <c r="AF1020" i="79"/>
  <c r="AE1020" i="79"/>
  <c r="AD1020" i="79"/>
  <c r="AC1020" i="79"/>
  <c r="AB1020" i="79"/>
  <c r="AA1020" i="79"/>
  <c r="Z1020" i="79"/>
  <c r="Y1020" i="79"/>
  <c r="AL1017" i="79"/>
  <c r="AK1017" i="79"/>
  <c r="AJ1017" i="79"/>
  <c r="AI1017" i="79"/>
  <c r="AH1017" i="79"/>
  <c r="AG1017" i="79"/>
  <c r="AF1017" i="79"/>
  <c r="AE1017" i="79"/>
  <c r="AD1017" i="79"/>
  <c r="AC1017" i="79"/>
  <c r="AB1017" i="79"/>
  <c r="AA1017" i="79"/>
  <c r="Z1017" i="79"/>
  <c r="Y1017"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Y1007" i="79"/>
  <c r="AL1004" i="79"/>
  <c r="AK1004" i="79"/>
  <c r="AJ1004" i="79"/>
  <c r="AI1004" i="79"/>
  <c r="AH1004" i="79"/>
  <c r="AG1004" i="79"/>
  <c r="AF1004" i="79"/>
  <c r="AE1004" i="79"/>
  <c r="AD1004" i="79"/>
  <c r="AC1004" i="79"/>
  <c r="AB1004" i="79"/>
  <c r="AA1004" i="79"/>
  <c r="Z1004" i="79"/>
  <c r="Y1004" i="79"/>
  <c r="AL1001" i="79"/>
  <c r="AK1001" i="79"/>
  <c r="AJ1001" i="79"/>
  <c r="AI1001" i="79"/>
  <c r="AH1001" i="79"/>
  <c r="AG1001" i="79"/>
  <c r="AF1001" i="79"/>
  <c r="AD1001" i="79"/>
  <c r="AC1001" i="79"/>
  <c r="AB1001" i="79"/>
  <c r="AA1001" i="79"/>
  <c r="Y1001" i="79"/>
  <c r="AL998" i="79"/>
  <c r="AK998" i="79"/>
  <c r="AJ998" i="79"/>
  <c r="AI998" i="79"/>
  <c r="AH998" i="79"/>
  <c r="AG998" i="79"/>
  <c r="AF998" i="79"/>
  <c r="AE998" i="79"/>
  <c r="AD998" i="79"/>
  <c r="AC998" i="79"/>
  <c r="AB998" i="79"/>
  <c r="AA998" i="79"/>
  <c r="Z998" i="79"/>
  <c r="Y998" i="79"/>
  <c r="AL995" i="79"/>
  <c r="AK995" i="79"/>
  <c r="AJ995" i="79"/>
  <c r="AI995" i="79"/>
  <c r="AH995" i="79"/>
  <c r="AG995" i="79"/>
  <c r="AF995" i="79"/>
  <c r="AE995" i="79"/>
  <c r="AD995" i="79"/>
  <c r="AC995" i="79"/>
  <c r="AB995" i="79"/>
  <c r="AA995" i="79"/>
  <c r="Z995" i="79"/>
  <c r="Y995" i="79"/>
  <c r="AL992" i="79"/>
  <c r="AK992" i="79"/>
  <c r="AJ992" i="79"/>
  <c r="AI992" i="79"/>
  <c r="AH992" i="79"/>
  <c r="AG992" i="79"/>
  <c r="AF992" i="79"/>
  <c r="AE992" i="79"/>
  <c r="AD992" i="79"/>
  <c r="AC992" i="79"/>
  <c r="AB992" i="79"/>
  <c r="AA992" i="79"/>
  <c r="Z992" i="79"/>
  <c r="Y992" i="79"/>
  <c r="AL988" i="79"/>
  <c r="AK988" i="79"/>
  <c r="AJ988" i="79"/>
  <c r="AI988" i="79"/>
  <c r="AH988" i="79"/>
  <c r="AG988" i="79"/>
  <c r="AF988" i="79"/>
  <c r="AE988" i="79"/>
  <c r="AD988" i="79"/>
  <c r="AC988" i="79"/>
  <c r="AB988" i="79"/>
  <c r="AA988" i="79"/>
  <c r="Z988" i="79"/>
  <c r="AL985" i="79"/>
  <c r="AK985" i="79"/>
  <c r="AJ985" i="79"/>
  <c r="AI985" i="79"/>
  <c r="AH985" i="79"/>
  <c r="AG985" i="79"/>
  <c r="AF985" i="79"/>
  <c r="AE985" i="79"/>
  <c r="AD985" i="79"/>
  <c r="AC985" i="79"/>
  <c r="AB985" i="79"/>
  <c r="AA985" i="79"/>
  <c r="Z985" i="79"/>
  <c r="AL982" i="79"/>
  <c r="AK982" i="79"/>
  <c r="AJ982" i="79"/>
  <c r="AI982" i="79"/>
  <c r="AH982" i="79"/>
  <c r="AG982" i="79"/>
  <c r="AF982" i="79"/>
  <c r="AE982" i="79"/>
  <c r="AD982" i="79"/>
  <c r="AC982" i="79"/>
  <c r="AB982" i="79"/>
  <c r="AA982" i="79"/>
  <c r="Z982" i="79"/>
  <c r="Y982" i="79"/>
  <c r="AL979" i="79"/>
  <c r="AK979" i="79"/>
  <c r="AJ979" i="79"/>
  <c r="AI979" i="79"/>
  <c r="AH979" i="79"/>
  <c r="AG979" i="79"/>
  <c r="AF979" i="79"/>
  <c r="AE979" i="79"/>
  <c r="AD979" i="79"/>
  <c r="AC979" i="79"/>
  <c r="AB979" i="79"/>
  <c r="AA979" i="79"/>
  <c r="Z979" i="79"/>
  <c r="Y979" i="79"/>
  <c r="AL954" i="79"/>
  <c r="AK954" i="79"/>
  <c r="AJ954" i="79"/>
  <c r="AI954" i="79"/>
  <c r="AH954" i="79"/>
  <c r="AG954" i="79"/>
  <c r="AF954" i="79"/>
  <c r="AE954" i="79"/>
  <c r="AD954" i="79"/>
  <c r="AC954" i="79"/>
  <c r="AB954" i="79"/>
  <c r="AA954" i="79"/>
  <c r="Z954" i="79"/>
  <c r="AL950" i="79"/>
  <c r="AK950" i="79"/>
  <c r="AJ950" i="79"/>
  <c r="AI950" i="79"/>
  <c r="AH950" i="79"/>
  <c r="AG950" i="79"/>
  <c r="AF950" i="79"/>
  <c r="AE950" i="79"/>
  <c r="AD950" i="79"/>
  <c r="AC950" i="79"/>
  <c r="AB950" i="79"/>
  <c r="AA950" i="79"/>
  <c r="Z950" i="79"/>
  <c r="Y950" i="79"/>
  <c r="AL947" i="79"/>
  <c r="AK947" i="79"/>
  <c r="AJ947" i="79"/>
  <c r="AI947" i="79"/>
  <c r="AH947" i="79"/>
  <c r="AG947" i="79"/>
  <c r="AF947" i="79"/>
  <c r="AE947" i="79"/>
  <c r="AD947" i="79"/>
  <c r="AC947" i="79"/>
  <c r="AB947" i="79"/>
  <c r="AA947" i="79"/>
  <c r="Z947" i="79"/>
  <c r="AL944" i="79"/>
  <c r="AK944" i="79"/>
  <c r="AJ944" i="79"/>
  <c r="AI944" i="79"/>
  <c r="AH944" i="79"/>
  <c r="AG944" i="79"/>
  <c r="AF944" i="79"/>
  <c r="AE944" i="79"/>
  <c r="AD944" i="79"/>
  <c r="AC944" i="79"/>
  <c r="AB944" i="79"/>
  <c r="AA944" i="79"/>
  <c r="Z944" i="79"/>
  <c r="AL940" i="79"/>
  <c r="AK940" i="79"/>
  <c r="AJ940" i="79"/>
  <c r="AI940" i="79"/>
  <c r="AH940" i="79"/>
  <c r="AG940" i="79"/>
  <c r="AF940" i="79"/>
  <c r="AE940" i="79"/>
  <c r="AD940" i="79"/>
  <c r="AC940" i="79"/>
  <c r="AB940" i="79"/>
  <c r="AA940" i="79"/>
  <c r="Z940" i="79"/>
  <c r="AL937" i="79"/>
  <c r="AK937" i="79"/>
  <c r="AJ937" i="79"/>
  <c r="AI937" i="79"/>
  <c r="AH937" i="79"/>
  <c r="AG937" i="79"/>
  <c r="AF937" i="79"/>
  <c r="AE937" i="79"/>
  <c r="AD937" i="79"/>
  <c r="AC937" i="79"/>
  <c r="AB937" i="79"/>
  <c r="AA937" i="79"/>
  <c r="Z937" i="79"/>
  <c r="Y937" i="79"/>
  <c r="AL934" i="79"/>
  <c r="AK934" i="79"/>
  <c r="AJ934" i="79"/>
  <c r="AI934" i="79"/>
  <c r="AH934" i="79"/>
  <c r="AG934" i="79"/>
  <c r="AF934" i="79"/>
  <c r="AE934" i="79"/>
  <c r="AD934" i="79"/>
  <c r="AC934" i="79"/>
  <c r="AB934" i="79"/>
  <c r="AA934" i="79"/>
  <c r="Z934" i="79"/>
  <c r="Y934" i="79"/>
  <c r="AL931" i="79"/>
  <c r="AK931" i="79"/>
  <c r="AJ931" i="79"/>
  <c r="AI931" i="79"/>
  <c r="AH931" i="79"/>
  <c r="AG931" i="79"/>
  <c r="AF931" i="79"/>
  <c r="AE931" i="79"/>
  <c r="AD931" i="79"/>
  <c r="AC931" i="79"/>
  <c r="AB931" i="79"/>
  <c r="AA931" i="79"/>
  <c r="Z931" i="79"/>
  <c r="AL928" i="79"/>
  <c r="AK928" i="79"/>
  <c r="AJ928" i="79"/>
  <c r="AI928" i="79"/>
  <c r="AH928" i="79"/>
  <c r="AG928" i="79"/>
  <c r="AF928" i="79"/>
  <c r="AE928" i="79"/>
  <c r="AD928" i="79"/>
  <c r="AC928" i="79"/>
  <c r="AB928" i="79"/>
  <c r="AA928" i="79"/>
  <c r="Z928" i="79"/>
  <c r="AL924" i="79"/>
  <c r="AK924" i="79"/>
  <c r="AJ924" i="79"/>
  <c r="AI924" i="79"/>
  <c r="AH924" i="79"/>
  <c r="AG924" i="79"/>
  <c r="AF924" i="79"/>
  <c r="AE924" i="79"/>
  <c r="AD924" i="79"/>
  <c r="AC924" i="79"/>
  <c r="AB924" i="79"/>
  <c r="AA924" i="79"/>
  <c r="Z924" i="79"/>
  <c r="AL921" i="79"/>
  <c r="AK921" i="79"/>
  <c r="AJ921" i="79"/>
  <c r="AI921" i="79"/>
  <c r="AH921" i="79"/>
  <c r="AG921" i="79"/>
  <c r="AF921" i="79"/>
  <c r="AE921" i="79"/>
  <c r="AD921" i="79"/>
  <c r="AC921" i="79"/>
  <c r="AB921" i="79"/>
  <c r="AA921" i="79"/>
  <c r="Z921" i="79"/>
  <c r="Y921" i="79"/>
  <c r="AL918" i="79"/>
  <c r="AK918" i="79"/>
  <c r="AJ918" i="79"/>
  <c r="AI918" i="79"/>
  <c r="AH918" i="79"/>
  <c r="AG918" i="79"/>
  <c r="AF918" i="79"/>
  <c r="AE918" i="79"/>
  <c r="AD918" i="79"/>
  <c r="AC918" i="79"/>
  <c r="AB918" i="79"/>
  <c r="AA918" i="79"/>
  <c r="Z918" i="79"/>
  <c r="Y918" i="79"/>
  <c r="AL915" i="79"/>
  <c r="AK915" i="79"/>
  <c r="AJ915" i="79"/>
  <c r="AI915" i="79"/>
  <c r="AH915" i="79"/>
  <c r="AG915" i="79"/>
  <c r="AF915" i="79"/>
  <c r="AE915" i="79"/>
  <c r="AD915" i="79"/>
  <c r="AC915" i="79"/>
  <c r="AB915" i="79"/>
  <c r="AA915" i="79"/>
  <c r="Z915" i="79"/>
  <c r="Y915" i="79"/>
  <c r="AL912" i="79"/>
  <c r="AK912" i="79"/>
  <c r="AJ912" i="79"/>
  <c r="AI912" i="79"/>
  <c r="AH912" i="79"/>
  <c r="AG912" i="79"/>
  <c r="AF912" i="79"/>
  <c r="AE912" i="79"/>
  <c r="AD912" i="79"/>
  <c r="AC912" i="79"/>
  <c r="AB912" i="79"/>
  <c r="AA912" i="79"/>
  <c r="Z912" i="79"/>
  <c r="Y912" i="79"/>
  <c r="AL883" i="79"/>
  <c r="AK883" i="79"/>
  <c r="AJ883" i="79"/>
  <c r="AI883" i="79"/>
  <c r="AH883" i="79"/>
  <c r="AG883" i="79"/>
  <c r="AF883" i="79"/>
  <c r="AE883" i="79"/>
  <c r="AD883" i="79"/>
  <c r="AC883" i="79"/>
  <c r="AB883" i="79"/>
  <c r="AA883" i="79"/>
  <c r="Z883" i="79"/>
  <c r="Y883" i="79"/>
  <c r="AL880" i="79"/>
  <c r="AK880" i="79"/>
  <c r="AJ880" i="79"/>
  <c r="AI880" i="79"/>
  <c r="AH880" i="79"/>
  <c r="AG880" i="79"/>
  <c r="AF880" i="79"/>
  <c r="AE880" i="79"/>
  <c r="AD880" i="79"/>
  <c r="AC880" i="79"/>
  <c r="AB880" i="79"/>
  <c r="AA880" i="79"/>
  <c r="Z880" i="79"/>
  <c r="Y880" i="79"/>
  <c r="AL877" i="79"/>
  <c r="AK877" i="79"/>
  <c r="AJ877" i="79"/>
  <c r="AI877" i="79"/>
  <c r="AH877" i="79"/>
  <c r="AG877" i="79"/>
  <c r="AF877" i="79"/>
  <c r="AE877" i="79"/>
  <c r="AD877" i="79"/>
  <c r="AC877" i="79"/>
  <c r="AB877" i="79"/>
  <c r="AA877" i="79"/>
  <c r="Z877" i="79"/>
  <c r="Y877" i="79"/>
  <c r="AL874" i="79"/>
  <c r="AK874" i="79"/>
  <c r="AJ874" i="79"/>
  <c r="AI874" i="79"/>
  <c r="AH874" i="79"/>
  <c r="AG874" i="79"/>
  <c r="AF874" i="79"/>
  <c r="AE874" i="79"/>
  <c r="AD874" i="79"/>
  <c r="AC874" i="79"/>
  <c r="AB874" i="79"/>
  <c r="AA874" i="79"/>
  <c r="Z874" i="79"/>
  <c r="Y874" i="79"/>
  <c r="AL871" i="79"/>
  <c r="AK871" i="79"/>
  <c r="AJ871" i="79"/>
  <c r="AI871" i="79"/>
  <c r="AH871" i="79"/>
  <c r="AG871" i="79"/>
  <c r="AF871" i="79"/>
  <c r="AE871" i="79"/>
  <c r="AD871" i="79"/>
  <c r="AC871" i="79"/>
  <c r="AB871" i="79"/>
  <c r="AA871" i="79"/>
  <c r="Z871" i="79"/>
  <c r="Y871" i="79"/>
  <c r="AL868" i="79"/>
  <c r="AK868" i="79"/>
  <c r="AJ868" i="79"/>
  <c r="AI868" i="79"/>
  <c r="AH868" i="79"/>
  <c r="AG868" i="79"/>
  <c r="AF868" i="79"/>
  <c r="AE868" i="79"/>
  <c r="AD868" i="79"/>
  <c r="AC868" i="79"/>
  <c r="AB868" i="79"/>
  <c r="AA868" i="79"/>
  <c r="Z868" i="79"/>
  <c r="Y868" i="79"/>
  <c r="AL865" i="79"/>
  <c r="AK865" i="79"/>
  <c r="AJ865" i="79"/>
  <c r="AI865" i="79"/>
  <c r="AH865" i="79"/>
  <c r="AG865" i="79"/>
  <c r="AF865" i="79"/>
  <c r="AE865" i="79"/>
  <c r="AD865" i="79"/>
  <c r="AC865" i="79"/>
  <c r="AB865" i="79"/>
  <c r="AA865" i="79"/>
  <c r="Z865" i="79"/>
  <c r="Y865" i="79"/>
  <c r="AL862" i="79"/>
  <c r="AK862" i="79"/>
  <c r="AJ862" i="79"/>
  <c r="AI862" i="79"/>
  <c r="AH862" i="79"/>
  <c r="AG862" i="79"/>
  <c r="AF862" i="79"/>
  <c r="AE862" i="79"/>
  <c r="AD862" i="79"/>
  <c r="AC862" i="79"/>
  <c r="AB862" i="79"/>
  <c r="AA862" i="79"/>
  <c r="Z862" i="79"/>
  <c r="Y862" i="79"/>
  <c r="AL859" i="79"/>
  <c r="AK859" i="79"/>
  <c r="AJ859" i="79"/>
  <c r="AI859" i="79"/>
  <c r="AH859" i="79"/>
  <c r="AG859" i="79"/>
  <c r="AF859" i="79"/>
  <c r="AE859" i="79"/>
  <c r="AD859" i="79"/>
  <c r="AC859" i="79"/>
  <c r="AB859" i="79"/>
  <c r="AA859" i="79"/>
  <c r="Z859" i="79"/>
  <c r="Y859" i="79"/>
  <c r="AL856" i="79"/>
  <c r="AK856" i="79"/>
  <c r="AJ856" i="79"/>
  <c r="AI856" i="79"/>
  <c r="AH856" i="79"/>
  <c r="AG856" i="79"/>
  <c r="AF856" i="79"/>
  <c r="AE856" i="79"/>
  <c r="AD856" i="79"/>
  <c r="AC856" i="79"/>
  <c r="AB856" i="79"/>
  <c r="AA856" i="79"/>
  <c r="Z856" i="79"/>
  <c r="Y856" i="79"/>
  <c r="AL853" i="79"/>
  <c r="AK853" i="79"/>
  <c r="AJ853" i="79"/>
  <c r="AI853" i="79"/>
  <c r="AH853" i="79"/>
  <c r="AG853" i="79"/>
  <c r="AF853" i="79"/>
  <c r="AE853" i="79"/>
  <c r="AD853" i="79"/>
  <c r="AC853" i="79"/>
  <c r="AB853" i="79"/>
  <c r="AA853" i="79"/>
  <c r="Z853" i="79"/>
  <c r="Y853" i="79"/>
  <c r="AL850" i="79"/>
  <c r="AK850" i="79"/>
  <c r="AJ850" i="79"/>
  <c r="AI850" i="79"/>
  <c r="AH850" i="79"/>
  <c r="AG850" i="79"/>
  <c r="AF850" i="79"/>
  <c r="AE850" i="79"/>
  <c r="AD850" i="79"/>
  <c r="AC850" i="79"/>
  <c r="AB850" i="79"/>
  <c r="AA850" i="79"/>
  <c r="Z850" i="79"/>
  <c r="Y850"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0" i="79"/>
  <c r="AK840" i="79"/>
  <c r="AJ840" i="79"/>
  <c r="AI840" i="79"/>
  <c r="AH840" i="79"/>
  <c r="AG840" i="79"/>
  <c r="AF840" i="79"/>
  <c r="AE840" i="79"/>
  <c r="AD840" i="79"/>
  <c r="AC840" i="79"/>
  <c r="AB840" i="79"/>
  <c r="AA840" i="79"/>
  <c r="Z840" i="79"/>
  <c r="Y840" i="79"/>
  <c r="AL837" i="79"/>
  <c r="AK837" i="79"/>
  <c r="AJ837" i="79"/>
  <c r="AI837" i="79"/>
  <c r="AH837" i="79"/>
  <c r="AG837" i="79"/>
  <c r="AF837" i="79"/>
  <c r="AE837" i="79"/>
  <c r="AD837" i="79"/>
  <c r="AC837" i="79"/>
  <c r="AB837" i="79"/>
  <c r="AA837" i="79"/>
  <c r="Z837" i="79"/>
  <c r="Y837" i="79"/>
  <c r="AL834" i="79"/>
  <c r="AK834" i="79"/>
  <c r="AJ834" i="79"/>
  <c r="AI834" i="79"/>
  <c r="AH834" i="79"/>
  <c r="AG834" i="79"/>
  <c r="AF834" i="79"/>
  <c r="AE834" i="79"/>
  <c r="AD834" i="79"/>
  <c r="AC834" i="79"/>
  <c r="AB834" i="79"/>
  <c r="AA834" i="79"/>
  <c r="Z834"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AL821" i="79"/>
  <c r="AK821" i="79"/>
  <c r="AJ821" i="79"/>
  <c r="AI821" i="79"/>
  <c r="AH821" i="79"/>
  <c r="AG821" i="79"/>
  <c r="AF821" i="79"/>
  <c r="AE821" i="79"/>
  <c r="AD821" i="79"/>
  <c r="AC821" i="79"/>
  <c r="AB821" i="79"/>
  <c r="AA821" i="79"/>
  <c r="Z821" i="79"/>
  <c r="Y821" i="79"/>
  <c r="AL818" i="79"/>
  <c r="AK818" i="79"/>
  <c r="AJ818" i="79"/>
  <c r="AI818" i="79"/>
  <c r="AH818" i="79"/>
  <c r="AG818" i="79"/>
  <c r="AF818" i="79"/>
  <c r="AE818" i="79"/>
  <c r="AD818" i="79"/>
  <c r="AC818" i="79"/>
  <c r="AB818" i="79"/>
  <c r="AA818" i="79"/>
  <c r="Z818" i="79"/>
  <c r="Y818" i="79"/>
  <c r="AL815" i="79"/>
  <c r="AK815" i="79"/>
  <c r="AJ815" i="79"/>
  <c r="AI815" i="79"/>
  <c r="AH815" i="79"/>
  <c r="AG815" i="79"/>
  <c r="AF815" i="79"/>
  <c r="AE815" i="79"/>
  <c r="AD815" i="79"/>
  <c r="AC815" i="79"/>
  <c r="AB815" i="79"/>
  <c r="AA815" i="79"/>
  <c r="Z815" i="79"/>
  <c r="Y815" i="79"/>
  <c r="AL812" i="79"/>
  <c r="AK812" i="79"/>
  <c r="AJ812" i="79"/>
  <c r="AI812" i="79"/>
  <c r="AH812" i="79"/>
  <c r="AG812" i="79"/>
  <c r="AF812" i="79"/>
  <c r="AE812" i="79"/>
  <c r="AD812" i="79"/>
  <c r="AC812" i="79"/>
  <c r="AB812" i="79"/>
  <c r="AA812" i="79"/>
  <c r="Z812" i="79"/>
  <c r="Y812" i="79"/>
  <c r="AL809" i="79"/>
  <c r="AK809" i="79"/>
  <c r="AJ809" i="79"/>
  <c r="AI809" i="79"/>
  <c r="AH809" i="79"/>
  <c r="AG809" i="79"/>
  <c r="AF809" i="79"/>
  <c r="AE809" i="79"/>
  <c r="AD809" i="79"/>
  <c r="AC809" i="79"/>
  <c r="AB809" i="79"/>
  <c r="AA809" i="79"/>
  <c r="Z809" i="79"/>
  <c r="AL805" i="79"/>
  <c r="AK805" i="79"/>
  <c r="AJ805" i="79"/>
  <c r="AI805" i="79"/>
  <c r="AH805" i="79"/>
  <c r="AG805" i="79"/>
  <c r="AF805" i="79"/>
  <c r="AE805" i="79"/>
  <c r="AD805" i="79"/>
  <c r="AC805" i="79"/>
  <c r="AB805" i="79"/>
  <c r="AA805" i="79"/>
  <c r="Z805" i="79"/>
  <c r="Y805" i="79"/>
  <c r="AL802" i="79"/>
  <c r="AK802" i="79"/>
  <c r="AJ802" i="79"/>
  <c r="AI802" i="79"/>
  <c r="AH802" i="79"/>
  <c r="AG802" i="79"/>
  <c r="AF802" i="79"/>
  <c r="AE802" i="79"/>
  <c r="AD802" i="79"/>
  <c r="AC802" i="79"/>
  <c r="AB802" i="79"/>
  <c r="AA802" i="79"/>
  <c r="Z802" i="79"/>
  <c r="Y802"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71" i="79"/>
  <c r="AK771" i="79"/>
  <c r="AJ771" i="79"/>
  <c r="AI771" i="79"/>
  <c r="AH771" i="79"/>
  <c r="AG771" i="79"/>
  <c r="AF771" i="79"/>
  <c r="AE771" i="79"/>
  <c r="AD771" i="79"/>
  <c r="AC771" i="79"/>
  <c r="AB771" i="79"/>
  <c r="AA771" i="79"/>
  <c r="Z771" i="79"/>
  <c r="AL767" i="79"/>
  <c r="AK767" i="79"/>
  <c r="AJ767" i="79"/>
  <c r="AI767" i="79"/>
  <c r="AH767" i="79"/>
  <c r="AG767" i="79"/>
  <c r="AF767" i="79"/>
  <c r="AE767" i="79"/>
  <c r="AD767" i="79"/>
  <c r="AC767" i="79"/>
  <c r="AB767" i="79"/>
  <c r="AA767" i="79"/>
  <c r="Z767" i="79"/>
  <c r="Y767" i="79"/>
  <c r="AL764" i="79"/>
  <c r="AK764" i="79"/>
  <c r="AJ764" i="79"/>
  <c r="AI764" i="79"/>
  <c r="AH764" i="79"/>
  <c r="AG764" i="79"/>
  <c r="AF764" i="79"/>
  <c r="AE764" i="79"/>
  <c r="AD764" i="79"/>
  <c r="AC764" i="79"/>
  <c r="AB764" i="79"/>
  <c r="AA764" i="79"/>
  <c r="Z764" i="79"/>
  <c r="Y764" i="79"/>
  <c r="AL761" i="79"/>
  <c r="AK761" i="79"/>
  <c r="AJ761" i="79"/>
  <c r="AI761" i="79"/>
  <c r="AH761" i="79"/>
  <c r="AG761" i="79"/>
  <c r="AF761" i="79"/>
  <c r="AE761" i="79"/>
  <c r="AD761" i="79"/>
  <c r="AC761" i="79"/>
  <c r="AB761" i="79"/>
  <c r="AA761" i="79"/>
  <c r="Z761" i="79"/>
  <c r="Y761" i="79"/>
  <c r="AL757" i="79"/>
  <c r="AK757" i="79"/>
  <c r="AJ757" i="79"/>
  <c r="AI757" i="79"/>
  <c r="AH757" i="79"/>
  <c r="AG757" i="79"/>
  <c r="AF757" i="79"/>
  <c r="AE757" i="79"/>
  <c r="AD757" i="79"/>
  <c r="AC757" i="79"/>
  <c r="AB757" i="79"/>
  <c r="AA757" i="79"/>
  <c r="Z757" i="79"/>
  <c r="Y757" i="79"/>
  <c r="AL754" i="79"/>
  <c r="AK754" i="79"/>
  <c r="AJ754" i="79"/>
  <c r="AI754" i="79"/>
  <c r="AH754" i="79"/>
  <c r="AG754" i="79"/>
  <c r="AF754" i="79"/>
  <c r="AE754" i="79"/>
  <c r="AD754" i="79"/>
  <c r="AC754" i="79"/>
  <c r="AB754" i="79"/>
  <c r="AA754" i="79"/>
  <c r="Z754" i="79"/>
  <c r="Y754" i="79"/>
  <c r="AL751" i="79"/>
  <c r="AK751" i="79"/>
  <c r="AJ751" i="79"/>
  <c r="AI751" i="79"/>
  <c r="AH751" i="79"/>
  <c r="AG751" i="79"/>
  <c r="AF751" i="79"/>
  <c r="AE751" i="79"/>
  <c r="AD751" i="79"/>
  <c r="AC751" i="79"/>
  <c r="AB751" i="79"/>
  <c r="AA751" i="79"/>
  <c r="Z751" i="79"/>
  <c r="Y751" i="79"/>
  <c r="AL748" i="79"/>
  <c r="AK748" i="79"/>
  <c r="AJ748" i="79"/>
  <c r="AI748" i="79"/>
  <c r="AH748" i="79"/>
  <c r="AG748" i="79"/>
  <c r="AF748" i="79"/>
  <c r="AE748" i="79"/>
  <c r="AD748" i="79"/>
  <c r="AC748" i="79"/>
  <c r="AB748" i="79"/>
  <c r="AA748" i="79"/>
  <c r="Z748" i="79"/>
  <c r="Y748" i="79"/>
  <c r="AL745" i="79"/>
  <c r="AK745" i="79"/>
  <c r="AJ745" i="79"/>
  <c r="AI745" i="79"/>
  <c r="AH745" i="79"/>
  <c r="AG745" i="79"/>
  <c r="AF745" i="79"/>
  <c r="AE745" i="79"/>
  <c r="AD745" i="79"/>
  <c r="AC745" i="79"/>
  <c r="AB745" i="79"/>
  <c r="AA745" i="79"/>
  <c r="Z745" i="79"/>
  <c r="Y745" i="79"/>
  <c r="AL741" i="79"/>
  <c r="AK741" i="79"/>
  <c r="AJ741" i="79"/>
  <c r="AI741" i="79"/>
  <c r="AH741" i="79"/>
  <c r="AG741" i="79"/>
  <c r="AF741" i="79"/>
  <c r="AE741" i="79"/>
  <c r="AD741" i="79"/>
  <c r="AC741" i="79"/>
  <c r="AB741" i="79"/>
  <c r="AA741" i="79"/>
  <c r="Z741" i="79"/>
  <c r="Y741" i="79"/>
  <c r="AL738" i="79"/>
  <c r="AK738" i="79"/>
  <c r="AJ738" i="79"/>
  <c r="AI738" i="79"/>
  <c r="AH738" i="79"/>
  <c r="AG738" i="79"/>
  <c r="AF738" i="79"/>
  <c r="AE738" i="79"/>
  <c r="AD738" i="79"/>
  <c r="AC738" i="79"/>
  <c r="AB738" i="79"/>
  <c r="AA738" i="79"/>
  <c r="Z738" i="79"/>
  <c r="Y738" i="79"/>
  <c r="AL735" i="79"/>
  <c r="AK735" i="79"/>
  <c r="AJ735" i="79"/>
  <c r="AI735" i="79"/>
  <c r="AH735" i="79"/>
  <c r="AG735" i="79"/>
  <c r="AF735" i="79"/>
  <c r="AE735" i="79"/>
  <c r="AD735" i="79"/>
  <c r="AC735" i="79"/>
  <c r="AB735" i="79"/>
  <c r="AA735" i="79"/>
  <c r="Z735" i="79"/>
  <c r="Y735" i="79"/>
  <c r="AL732" i="79"/>
  <c r="AK732" i="79"/>
  <c r="AJ732" i="79"/>
  <c r="AI732" i="79"/>
  <c r="AH732" i="79"/>
  <c r="AG732" i="79"/>
  <c r="AF732" i="79"/>
  <c r="AE732" i="79"/>
  <c r="AD732" i="79"/>
  <c r="AC732" i="79"/>
  <c r="AB732" i="79"/>
  <c r="AA732" i="79"/>
  <c r="Z732" i="79"/>
  <c r="Y732" i="79"/>
  <c r="AL729" i="79"/>
  <c r="AK729" i="79"/>
  <c r="AJ729" i="79"/>
  <c r="AI729" i="79"/>
  <c r="AH729" i="79"/>
  <c r="AG729" i="79"/>
  <c r="AF729" i="79"/>
  <c r="AE729" i="79"/>
  <c r="AD729" i="79"/>
  <c r="AC729" i="79"/>
  <c r="AB729" i="79"/>
  <c r="AA729" i="79"/>
  <c r="Z729" i="79"/>
  <c r="Y729" i="79"/>
  <c r="AL700" i="79"/>
  <c r="AK700" i="79"/>
  <c r="AJ700" i="79"/>
  <c r="AI700" i="79"/>
  <c r="AH700" i="79"/>
  <c r="AG700" i="79"/>
  <c r="AF700" i="79"/>
  <c r="AE700" i="79"/>
  <c r="AD700" i="79"/>
  <c r="AC700" i="79"/>
  <c r="AB700" i="79"/>
  <c r="AA700" i="79"/>
  <c r="Z700" i="79"/>
  <c r="Y700" i="79"/>
  <c r="AL697" i="79"/>
  <c r="AK697" i="79"/>
  <c r="AJ697" i="79"/>
  <c r="AI697" i="79"/>
  <c r="AH697" i="79"/>
  <c r="AG697" i="79"/>
  <c r="AF697" i="79"/>
  <c r="AE697" i="79"/>
  <c r="AD697" i="79"/>
  <c r="AC697" i="79"/>
  <c r="AB697" i="79"/>
  <c r="AA697" i="79"/>
  <c r="Z697" i="79"/>
  <c r="Y697" i="79"/>
  <c r="AL694" i="79"/>
  <c r="AK694" i="79"/>
  <c r="AJ694" i="79"/>
  <c r="AI694" i="79"/>
  <c r="AH694" i="79"/>
  <c r="AG694" i="79"/>
  <c r="AF694" i="79"/>
  <c r="AE694" i="79"/>
  <c r="AD694" i="79"/>
  <c r="AC694" i="79"/>
  <c r="AB694" i="79"/>
  <c r="AA694" i="79"/>
  <c r="Z694" i="79"/>
  <c r="Y694" i="79"/>
  <c r="AL691" i="79"/>
  <c r="AK691" i="79"/>
  <c r="AJ691" i="79"/>
  <c r="AI691" i="79"/>
  <c r="AH691" i="79"/>
  <c r="AG691" i="79"/>
  <c r="AF691" i="79"/>
  <c r="AE691" i="79"/>
  <c r="AD691" i="79"/>
  <c r="AC691" i="79"/>
  <c r="AB691" i="79"/>
  <c r="AA691" i="79"/>
  <c r="Z691" i="79"/>
  <c r="Y691" i="79"/>
  <c r="AL688" i="79"/>
  <c r="AK688" i="79"/>
  <c r="AJ688" i="79"/>
  <c r="AI688" i="79"/>
  <c r="AH688" i="79"/>
  <c r="AG688" i="79"/>
  <c r="AF688" i="79"/>
  <c r="AE688" i="79"/>
  <c r="AD688" i="79"/>
  <c r="AC688" i="79"/>
  <c r="AB688" i="79"/>
  <c r="AA688" i="79"/>
  <c r="Z688" i="79"/>
  <c r="Y688" i="79"/>
  <c r="AL685" i="79"/>
  <c r="AK685" i="79"/>
  <c r="AJ685" i="79"/>
  <c r="AI685" i="79"/>
  <c r="AH685" i="79"/>
  <c r="AG685" i="79"/>
  <c r="AF685" i="79"/>
  <c r="AE685" i="79"/>
  <c r="AD685" i="79"/>
  <c r="AC685" i="79"/>
  <c r="AB685" i="79"/>
  <c r="AA685" i="79"/>
  <c r="Z685" i="79"/>
  <c r="Y685" i="79"/>
  <c r="AL682" i="79"/>
  <c r="AK682" i="79"/>
  <c r="AJ682" i="79"/>
  <c r="AI682" i="79"/>
  <c r="AH682" i="79"/>
  <c r="AG682" i="79"/>
  <c r="AF682" i="79"/>
  <c r="AE682" i="79"/>
  <c r="AD682" i="79"/>
  <c r="AC682" i="79"/>
  <c r="AB682" i="79"/>
  <c r="AA682" i="79"/>
  <c r="Z682" i="79"/>
  <c r="Y682" i="79"/>
  <c r="AL679" i="79"/>
  <c r="AK679" i="79"/>
  <c r="AJ679" i="79"/>
  <c r="AI679" i="79"/>
  <c r="AH679" i="79"/>
  <c r="AG679" i="79"/>
  <c r="AF679" i="79"/>
  <c r="AE679" i="79"/>
  <c r="AD679" i="79"/>
  <c r="AC679" i="79"/>
  <c r="AB679" i="79"/>
  <c r="AA679" i="79"/>
  <c r="Z679" i="79"/>
  <c r="Y679" i="79"/>
  <c r="AL676" i="79"/>
  <c r="AK676" i="79"/>
  <c r="AJ676" i="79"/>
  <c r="AI676" i="79"/>
  <c r="AH676" i="79"/>
  <c r="AG676" i="79"/>
  <c r="AF676" i="79"/>
  <c r="AE676" i="79"/>
  <c r="AD676" i="79"/>
  <c r="AC676" i="79"/>
  <c r="AB676" i="79"/>
  <c r="AA676" i="79"/>
  <c r="Z676" i="79"/>
  <c r="Y676" i="79"/>
  <c r="AL673" i="79"/>
  <c r="AK673" i="79"/>
  <c r="AJ673" i="79"/>
  <c r="AI673" i="79"/>
  <c r="AH673" i="79"/>
  <c r="AG673" i="79"/>
  <c r="AF673" i="79"/>
  <c r="AE673" i="79"/>
  <c r="AD673" i="79"/>
  <c r="AC673" i="79"/>
  <c r="AB673" i="79"/>
  <c r="AA673" i="79"/>
  <c r="Z673" i="79"/>
  <c r="Y673" i="79"/>
  <c r="AL670" i="79"/>
  <c r="AK670" i="79"/>
  <c r="AJ670" i="79"/>
  <c r="AI670" i="79"/>
  <c r="AH670" i="79"/>
  <c r="AG670" i="79"/>
  <c r="AF670" i="79"/>
  <c r="AE670" i="79"/>
  <c r="AD670" i="79"/>
  <c r="AC670" i="79"/>
  <c r="AB670" i="79"/>
  <c r="AA670" i="79"/>
  <c r="Z670" i="79"/>
  <c r="Y670" i="79"/>
  <c r="AL667" i="79"/>
  <c r="AK667" i="79"/>
  <c r="AJ667" i="79"/>
  <c r="AI667" i="79"/>
  <c r="AH667" i="79"/>
  <c r="AG667" i="79"/>
  <c r="AF667" i="79"/>
  <c r="AE667" i="79"/>
  <c r="AD667" i="79"/>
  <c r="AC667" i="79"/>
  <c r="AB667" i="79"/>
  <c r="AA667" i="79"/>
  <c r="Z667" i="79"/>
  <c r="Y667"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7" i="79"/>
  <c r="AK657" i="79"/>
  <c r="AJ657" i="79"/>
  <c r="AI657" i="79"/>
  <c r="AH657" i="79"/>
  <c r="AG657" i="79"/>
  <c r="AF657" i="79"/>
  <c r="AE657" i="79"/>
  <c r="AD657" i="79"/>
  <c r="AC657" i="79"/>
  <c r="AB657" i="79"/>
  <c r="AA657" i="79"/>
  <c r="Z657" i="79"/>
  <c r="AL654" i="79"/>
  <c r="AK654" i="79"/>
  <c r="AJ654" i="79"/>
  <c r="AI654" i="79"/>
  <c r="AH654" i="79"/>
  <c r="AG654" i="79"/>
  <c r="AF654" i="79"/>
  <c r="AE654" i="79"/>
  <c r="AD654" i="79"/>
  <c r="AC654" i="79"/>
  <c r="AB654" i="79"/>
  <c r="AA654" i="79"/>
  <c r="Z654" i="79"/>
  <c r="Y654" i="79"/>
  <c r="AL651" i="79"/>
  <c r="AK651" i="79"/>
  <c r="AJ651" i="79"/>
  <c r="AI651" i="79"/>
  <c r="AH651" i="79"/>
  <c r="AG651" i="79"/>
  <c r="AF651" i="79"/>
  <c r="AE651" i="79"/>
  <c r="AD651" i="79"/>
  <c r="AC651" i="79"/>
  <c r="AB651" i="79"/>
  <c r="AA651" i="79"/>
  <c r="Z651" i="79"/>
  <c r="AL647" i="79"/>
  <c r="AK647" i="79"/>
  <c r="AJ647" i="79"/>
  <c r="AI647" i="79"/>
  <c r="AH647" i="79"/>
  <c r="AG647" i="79"/>
  <c r="AF647" i="79"/>
  <c r="AE647" i="79"/>
  <c r="AD647" i="79"/>
  <c r="AC647" i="79"/>
  <c r="AB647" i="79"/>
  <c r="AA647" i="79"/>
  <c r="Z647" i="79"/>
  <c r="Y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638" i="79"/>
  <c r="AK638" i="79"/>
  <c r="AJ638" i="79"/>
  <c r="AI638" i="79"/>
  <c r="AH638" i="79"/>
  <c r="AG638" i="79"/>
  <c r="AF638" i="79"/>
  <c r="AE638" i="79"/>
  <c r="AD638" i="79"/>
  <c r="AC638" i="79"/>
  <c r="AB638" i="79"/>
  <c r="AA638" i="79"/>
  <c r="Z638" i="79"/>
  <c r="Y638" i="79"/>
  <c r="AL635" i="79"/>
  <c r="AK635" i="79"/>
  <c r="AJ635" i="79"/>
  <c r="AI635" i="79"/>
  <c r="AH635" i="79"/>
  <c r="AG635" i="79"/>
  <c r="AF635" i="79"/>
  <c r="AE635" i="79"/>
  <c r="AD635" i="79"/>
  <c r="AC635" i="79"/>
  <c r="AB635" i="79"/>
  <c r="AA635" i="79"/>
  <c r="Z635" i="79"/>
  <c r="AL632" i="79"/>
  <c r="AK632" i="79"/>
  <c r="AJ632" i="79"/>
  <c r="AI632" i="79"/>
  <c r="AH632" i="79"/>
  <c r="AG632" i="79"/>
  <c r="AF632" i="79"/>
  <c r="AE632" i="79"/>
  <c r="AD632" i="79"/>
  <c r="AC632" i="79"/>
  <c r="AB632" i="79"/>
  <c r="AA632" i="79"/>
  <c r="Z632" i="79"/>
  <c r="Y632" i="79"/>
  <c r="AL629" i="79"/>
  <c r="AK629" i="79"/>
  <c r="AJ629" i="79"/>
  <c r="AI629" i="79"/>
  <c r="AH629" i="79"/>
  <c r="AG629" i="79"/>
  <c r="AF629" i="79"/>
  <c r="AE629" i="79"/>
  <c r="AD629" i="79"/>
  <c r="AC629" i="79"/>
  <c r="AB629" i="79"/>
  <c r="AA629" i="79"/>
  <c r="Z629" i="79"/>
  <c r="Y629" i="79"/>
  <c r="AL626" i="79"/>
  <c r="AK626" i="79"/>
  <c r="AJ626" i="79"/>
  <c r="AI626" i="79"/>
  <c r="AH626" i="79"/>
  <c r="AG626" i="79"/>
  <c r="AF626" i="79"/>
  <c r="AE626" i="79"/>
  <c r="AD626" i="79"/>
  <c r="AC626" i="79"/>
  <c r="AB626" i="79"/>
  <c r="AA626" i="79"/>
  <c r="Z626" i="79"/>
  <c r="Y626" i="79"/>
  <c r="AL622" i="79"/>
  <c r="AK622" i="79"/>
  <c r="AJ622" i="79"/>
  <c r="AI622" i="79"/>
  <c r="AH622" i="79"/>
  <c r="AG622" i="79"/>
  <c r="AF622" i="79"/>
  <c r="AE622" i="79"/>
  <c r="AD622" i="79"/>
  <c r="AC622" i="79"/>
  <c r="AB622" i="79"/>
  <c r="AA622" i="79"/>
  <c r="Z622" i="79"/>
  <c r="Y622" i="79"/>
  <c r="AL619" i="79"/>
  <c r="AK619" i="79"/>
  <c r="AJ619" i="79"/>
  <c r="AI619" i="79"/>
  <c r="AH619" i="79"/>
  <c r="AG619" i="79"/>
  <c r="AF619" i="79"/>
  <c r="AE619" i="79"/>
  <c r="AD619" i="79"/>
  <c r="AC619" i="79"/>
  <c r="AB619" i="79"/>
  <c r="AA619" i="79"/>
  <c r="Z619" i="79"/>
  <c r="Y619" i="79"/>
  <c r="AL616" i="79"/>
  <c r="AK616" i="79"/>
  <c r="AJ616" i="79"/>
  <c r="AI616" i="79"/>
  <c r="AH616" i="79"/>
  <c r="AG616" i="79"/>
  <c r="AF616" i="79"/>
  <c r="AE616" i="79"/>
  <c r="AD616" i="79"/>
  <c r="AC616" i="79"/>
  <c r="AB616" i="79"/>
  <c r="AA616" i="79"/>
  <c r="Z616" i="79"/>
  <c r="Y616" i="79"/>
  <c r="AL613" i="79"/>
  <c r="AK613" i="79"/>
  <c r="AJ613" i="79"/>
  <c r="AI613" i="79"/>
  <c r="AH613" i="79"/>
  <c r="AG613" i="79"/>
  <c r="AF613" i="79"/>
  <c r="AE613" i="79"/>
  <c r="AD613" i="79"/>
  <c r="AC613" i="79"/>
  <c r="AB613" i="79"/>
  <c r="AA613" i="79"/>
  <c r="Z613" i="79"/>
  <c r="Y613" i="79"/>
  <c r="AL588" i="79"/>
  <c r="AK588" i="79"/>
  <c r="AJ588" i="79"/>
  <c r="AI588" i="79"/>
  <c r="AH588" i="79"/>
  <c r="AG588" i="79"/>
  <c r="AF588" i="79"/>
  <c r="AE588" i="79"/>
  <c r="AD588" i="79"/>
  <c r="AC588" i="79"/>
  <c r="AB588" i="79"/>
  <c r="AA588" i="79"/>
  <c r="Z588" i="79"/>
  <c r="AL584" i="79"/>
  <c r="AK584" i="79"/>
  <c r="AJ584" i="79"/>
  <c r="AI584" i="79"/>
  <c r="AH584" i="79"/>
  <c r="AG584" i="79"/>
  <c r="AF584" i="79"/>
  <c r="AE584" i="79"/>
  <c r="AD584" i="79"/>
  <c r="AC584" i="79"/>
  <c r="AB584" i="79"/>
  <c r="AA584" i="79"/>
  <c r="Z584" i="79"/>
  <c r="Y584" i="79"/>
  <c r="AL581" i="79"/>
  <c r="AK581" i="79"/>
  <c r="AJ581" i="79"/>
  <c r="AI581" i="79"/>
  <c r="AH581" i="79"/>
  <c r="AG581" i="79"/>
  <c r="AF581" i="79"/>
  <c r="AE581" i="79"/>
  <c r="AD581" i="79"/>
  <c r="AC581" i="79"/>
  <c r="AB581" i="79"/>
  <c r="AA581" i="79"/>
  <c r="Z581" i="79"/>
  <c r="Y581" i="79"/>
  <c r="AL578" i="79"/>
  <c r="AK578" i="79"/>
  <c r="AJ578" i="79"/>
  <c r="AI578" i="79"/>
  <c r="AH578" i="79"/>
  <c r="AG578" i="79"/>
  <c r="AF578" i="79"/>
  <c r="AE578" i="79"/>
  <c r="AD578" i="79"/>
  <c r="AC578" i="79"/>
  <c r="AB578" i="79"/>
  <c r="AA578" i="79"/>
  <c r="Z578" i="79"/>
  <c r="Y578" i="79"/>
  <c r="AL574" i="79"/>
  <c r="AK574" i="79"/>
  <c r="AJ574" i="79"/>
  <c r="AI574" i="79"/>
  <c r="AH574" i="79"/>
  <c r="AG574" i="79"/>
  <c r="AF574" i="79"/>
  <c r="AE574" i="79"/>
  <c r="AD574" i="79"/>
  <c r="AC574" i="79"/>
  <c r="AB574" i="79"/>
  <c r="AA574" i="79"/>
  <c r="Z574" i="79"/>
  <c r="AL571" i="79"/>
  <c r="AK571" i="79"/>
  <c r="AJ571" i="79"/>
  <c r="AI571" i="79"/>
  <c r="AH571" i="79"/>
  <c r="AG571" i="79"/>
  <c r="AF571" i="79"/>
  <c r="AE571" i="79"/>
  <c r="AD571" i="79"/>
  <c r="AC571" i="79"/>
  <c r="AB571" i="79"/>
  <c r="AA571" i="79"/>
  <c r="Z571" i="79"/>
  <c r="Y571" i="79"/>
  <c r="AL568" i="79"/>
  <c r="AK568" i="79"/>
  <c r="AJ568" i="79"/>
  <c r="AI568" i="79"/>
  <c r="AH568" i="79"/>
  <c r="AG568" i="79"/>
  <c r="AF568" i="79"/>
  <c r="AE568" i="79"/>
  <c r="AD568" i="79"/>
  <c r="AC568" i="79"/>
  <c r="AB568" i="79"/>
  <c r="AA568" i="79"/>
  <c r="Z568" i="79"/>
  <c r="Y568" i="79"/>
  <c r="AL565" i="79"/>
  <c r="AK565" i="79"/>
  <c r="AJ565" i="79"/>
  <c r="AI565" i="79"/>
  <c r="AH565" i="79"/>
  <c r="AG565" i="79"/>
  <c r="AF565" i="79"/>
  <c r="AE565" i="79"/>
  <c r="AD565" i="79"/>
  <c r="AC565" i="79"/>
  <c r="AB565" i="79"/>
  <c r="AA565" i="79"/>
  <c r="Z565" i="79"/>
  <c r="AL562" i="79"/>
  <c r="AK562" i="79"/>
  <c r="AJ562" i="79"/>
  <c r="AI562" i="79"/>
  <c r="AH562" i="79"/>
  <c r="AG562" i="79"/>
  <c r="AF562" i="79"/>
  <c r="AE562" i="79"/>
  <c r="AD562" i="79"/>
  <c r="AC562" i="79"/>
  <c r="AB562" i="79"/>
  <c r="AA562" i="79"/>
  <c r="Z562" i="79"/>
  <c r="Y562" i="79"/>
  <c r="AL558" i="79"/>
  <c r="AK558" i="79"/>
  <c r="AJ558" i="79"/>
  <c r="AI558" i="79"/>
  <c r="AH558" i="79"/>
  <c r="AG558" i="79"/>
  <c r="AF558" i="79"/>
  <c r="AE558" i="79"/>
  <c r="AD558" i="79"/>
  <c r="AC558" i="79"/>
  <c r="AB558" i="79"/>
  <c r="AA558" i="79"/>
  <c r="Z558" i="79"/>
  <c r="Y558" i="79"/>
  <c r="AL555" i="79"/>
  <c r="AK555" i="79"/>
  <c r="AJ555" i="79"/>
  <c r="AI555" i="79"/>
  <c r="AH555" i="79"/>
  <c r="AG555" i="79"/>
  <c r="AF555" i="79"/>
  <c r="AE555" i="79"/>
  <c r="AD555" i="79"/>
  <c r="AC555" i="79"/>
  <c r="AB555" i="79"/>
  <c r="AA555" i="79"/>
  <c r="Z555" i="79"/>
  <c r="Y555" i="79"/>
  <c r="AL552" i="79"/>
  <c r="AK552" i="79"/>
  <c r="AJ552" i="79"/>
  <c r="AI552" i="79"/>
  <c r="AH552" i="79"/>
  <c r="AG552" i="79"/>
  <c r="AF552" i="79"/>
  <c r="AE552" i="79"/>
  <c r="AD552" i="79"/>
  <c r="AC552" i="79"/>
  <c r="AB552" i="79"/>
  <c r="AA552" i="79"/>
  <c r="Z552" i="79"/>
  <c r="Y552" i="79"/>
  <c r="AL549" i="79"/>
  <c r="AK549" i="79"/>
  <c r="AJ549" i="79"/>
  <c r="AI549" i="79"/>
  <c r="AH549" i="79"/>
  <c r="AG549" i="79"/>
  <c r="AF549" i="79"/>
  <c r="AE549" i="79"/>
  <c r="AD549" i="79"/>
  <c r="AC549" i="79"/>
  <c r="AB549" i="79"/>
  <c r="AA549" i="79"/>
  <c r="Z549" i="79"/>
  <c r="Y549" i="79"/>
  <c r="AL546" i="79"/>
  <c r="AK546" i="79"/>
  <c r="AJ546" i="79"/>
  <c r="AI546" i="79"/>
  <c r="AH546" i="79"/>
  <c r="AG546" i="79"/>
  <c r="AF546" i="79"/>
  <c r="AE546" i="79"/>
  <c r="AD546" i="79"/>
  <c r="AC546" i="79"/>
  <c r="AB546" i="79"/>
  <c r="AA546" i="79"/>
  <c r="Z546" i="79"/>
  <c r="Y546" i="79"/>
  <c r="AL517" i="79"/>
  <c r="AK517" i="79"/>
  <c r="AJ517" i="79"/>
  <c r="AI517" i="79"/>
  <c r="AH517" i="79"/>
  <c r="AG517" i="79"/>
  <c r="AF517" i="79"/>
  <c r="AE517" i="79"/>
  <c r="AD517" i="79"/>
  <c r="AC517" i="79"/>
  <c r="AB517" i="79"/>
  <c r="AA517" i="79"/>
  <c r="Z517" i="79"/>
  <c r="Y517" i="79"/>
  <c r="AL514" i="79"/>
  <c r="AK514" i="79"/>
  <c r="AJ514" i="79"/>
  <c r="AI514" i="79"/>
  <c r="AH514" i="79"/>
  <c r="AG514" i="79"/>
  <c r="AF514" i="79"/>
  <c r="AE514" i="79"/>
  <c r="AD514" i="79"/>
  <c r="AC514" i="79"/>
  <c r="AB514" i="79"/>
  <c r="AA514" i="79"/>
  <c r="Z514" i="79"/>
  <c r="Y514" i="79"/>
  <c r="AL511" i="79"/>
  <c r="AK511" i="79"/>
  <c r="AJ511" i="79"/>
  <c r="AI511" i="79"/>
  <c r="AH511" i="79"/>
  <c r="AG511" i="79"/>
  <c r="AF511" i="79"/>
  <c r="AE511" i="79"/>
  <c r="AD511" i="79"/>
  <c r="AC511" i="79"/>
  <c r="AB511" i="79"/>
  <c r="AA511" i="79"/>
  <c r="Z511" i="79"/>
  <c r="Y511" i="79"/>
  <c r="AL508" i="79"/>
  <c r="AK508" i="79"/>
  <c r="AJ508" i="79"/>
  <c r="AI508" i="79"/>
  <c r="AH508" i="79"/>
  <c r="AG508" i="79"/>
  <c r="AF508" i="79"/>
  <c r="AE508" i="79"/>
  <c r="AD508" i="79"/>
  <c r="AC508" i="79"/>
  <c r="AB508" i="79"/>
  <c r="AA508" i="79"/>
  <c r="Z508" i="79"/>
  <c r="Y508" i="79"/>
  <c r="AL505" i="79"/>
  <c r="AK505" i="79"/>
  <c r="AJ505" i="79"/>
  <c r="AI505" i="79"/>
  <c r="AH505" i="79"/>
  <c r="AG505" i="79"/>
  <c r="AF505" i="79"/>
  <c r="AE505" i="79"/>
  <c r="AD505" i="79"/>
  <c r="AC505" i="79"/>
  <c r="AB505" i="79"/>
  <c r="AA505" i="79"/>
  <c r="Z505" i="79"/>
  <c r="Y505" i="79"/>
  <c r="AL502" i="79"/>
  <c r="AK502" i="79"/>
  <c r="AJ502" i="79"/>
  <c r="AI502" i="79"/>
  <c r="AH502" i="79"/>
  <c r="AG502" i="79"/>
  <c r="AF502" i="79"/>
  <c r="AE502" i="79"/>
  <c r="AD502" i="79"/>
  <c r="AC502" i="79"/>
  <c r="AB502" i="79"/>
  <c r="AA502" i="79"/>
  <c r="Z502" i="79"/>
  <c r="Y502" i="79"/>
  <c r="AL499" i="79"/>
  <c r="AK499" i="79"/>
  <c r="AJ499" i="79"/>
  <c r="AI499" i="79"/>
  <c r="AH499" i="79"/>
  <c r="AG499" i="79"/>
  <c r="AF499" i="79"/>
  <c r="AE499" i="79"/>
  <c r="AD499" i="79"/>
  <c r="AC499" i="79"/>
  <c r="AB499" i="79"/>
  <c r="AA499" i="79"/>
  <c r="Z499" i="79"/>
  <c r="Y499" i="79"/>
  <c r="AL496" i="79"/>
  <c r="AK496" i="79"/>
  <c r="AJ496" i="79"/>
  <c r="AI496" i="79"/>
  <c r="AH496" i="79"/>
  <c r="AG496" i="79"/>
  <c r="AF496" i="79"/>
  <c r="AE496" i="79"/>
  <c r="AD496" i="79"/>
  <c r="AC496" i="79"/>
  <c r="AB496" i="79"/>
  <c r="AA496" i="79"/>
  <c r="Z496" i="79"/>
  <c r="Y496" i="79"/>
  <c r="AL493" i="79"/>
  <c r="AK493" i="79"/>
  <c r="AJ493" i="79"/>
  <c r="AI493" i="79"/>
  <c r="AH493" i="79"/>
  <c r="AG493" i="79"/>
  <c r="AF493" i="79"/>
  <c r="AE493" i="79"/>
  <c r="AD493" i="79"/>
  <c r="AC493" i="79"/>
  <c r="AB493" i="79"/>
  <c r="AA493" i="79"/>
  <c r="Z493" i="79"/>
  <c r="Y493" i="79"/>
  <c r="AL490" i="79"/>
  <c r="AK490" i="79"/>
  <c r="AJ490" i="79"/>
  <c r="AI490" i="79"/>
  <c r="AH490" i="79"/>
  <c r="AG490" i="79"/>
  <c r="AF490" i="79"/>
  <c r="AE490" i="79"/>
  <c r="AD490" i="79"/>
  <c r="AC490" i="79"/>
  <c r="AB490" i="79"/>
  <c r="AA490" i="79"/>
  <c r="Z490" i="79"/>
  <c r="Y490" i="79"/>
  <c r="AL487" i="79"/>
  <c r="AK487" i="79"/>
  <c r="AJ487" i="79"/>
  <c r="AI487" i="79"/>
  <c r="AH487" i="79"/>
  <c r="AG487" i="79"/>
  <c r="AF487" i="79"/>
  <c r="AE487" i="79"/>
  <c r="AD487" i="79"/>
  <c r="AC487" i="79"/>
  <c r="AB487" i="79"/>
  <c r="AA487" i="79"/>
  <c r="Z487" i="79"/>
  <c r="Y487" i="79"/>
  <c r="AL484" i="79"/>
  <c r="AK484" i="79"/>
  <c r="AJ484" i="79"/>
  <c r="AI484" i="79"/>
  <c r="AH484" i="79"/>
  <c r="AG484" i="79"/>
  <c r="AF484" i="79"/>
  <c r="AE484" i="79"/>
  <c r="AD484" i="79"/>
  <c r="AC484" i="79"/>
  <c r="AB484" i="79"/>
  <c r="AA484" i="79"/>
  <c r="Z484" i="79"/>
  <c r="Y484"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AL474" i="79"/>
  <c r="AK474" i="79"/>
  <c r="AJ474" i="79"/>
  <c r="AI474" i="79"/>
  <c r="AH474" i="79"/>
  <c r="AG474" i="79"/>
  <c r="AF474" i="79"/>
  <c r="AE474" i="79"/>
  <c r="AD474" i="79"/>
  <c r="AC474" i="79"/>
  <c r="AB474" i="79"/>
  <c r="AA474" i="79"/>
  <c r="Z474" i="79"/>
  <c r="Y474" i="79"/>
  <c r="AL471" i="79"/>
  <c r="AK471" i="79"/>
  <c r="AJ471" i="79"/>
  <c r="AI471" i="79"/>
  <c r="AH471" i="79"/>
  <c r="AG471" i="79"/>
  <c r="AF471" i="79"/>
  <c r="AE471" i="79"/>
  <c r="AD471" i="79"/>
  <c r="AC471" i="79"/>
  <c r="AB471" i="79"/>
  <c r="AA471" i="79"/>
  <c r="Z471" i="79"/>
  <c r="Y471" i="79"/>
  <c r="AL468" i="79"/>
  <c r="AK468" i="79"/>
  <c r="AJ468" i="79"/>
  <c r="AI468" i="79"/>
  <c r="AH468" i="79"/>
  <c r="AG468" i="79"/>
  <c r="AF468" i="79"/>
  <c r="AE468" i="79"/>
  <c r="AD468" i="79"/>
  <c r="AC468" i="79"/>
  <c r="AB468" i="79"/>
  <c r="AA468" i="79"/>
  <c r="Z468" i="79"/>
  <c r="Y468"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455" i="79"/>
  <c r="AK455" i="79"/>
  <c r="AJ455" i="79"/>
  <c r="AI455" i="79"/>
  <c r="AH455" i="79"/>
  <c r="AG455" i="79"/>
  <c r="AF455" i="79"/>
  <c r="AE455" i="79"/>
  <c r="AD455" i="79"/>
  <c r="AC455" i="79"/>
  <c r="AB455" i="79"/>
  <c r="AA455" i="79"/>
  <c r="Z455" i="79"/>
  <c r="Y455" i="79"/>
  <c r="AL452" i="79"/>
  <c r="AK452" i="79"/>
  <c r="AJ452" i="79"/>
  <c r="AI452" i="79"/>
  <c r="AH452" i="79"/>
  <c r="AG452" i="79"/>
  <c r="AF452" i="79"/>
  <c r="AE452" i="79"/>
  <c r="AD452" i="79"/>
  <c r="AC452" i="79"/>
  <c r="AB452" i="79"/>
  <c r="AA452" i="79"/>
  <c r="Z452" i="79"/>
  <c r="Y452" i="79"/>
  <c r="AL449" i="79"/>
  <c r="AK449" i="79"/>
  <c r="AJ449" i="79"/>
  <c r="AI449" i="79"/>
  <c r="AH449" i="79"/>
  <c r="AG449" i="79"/>
  <c r="AF449" i="79"/>
  <c r="AE449" i="79"/>
  <c r="AD449" i="79"/>
  <c r="AC449" i="79"/>
  <c r="AB449" i="79"/>
  <c r="AA449" i="79"/>
  <c r="Z449" i="79"/>
  <c r="Y449" i="79"/>
  <c r="AL446" i="79"/>
  <c r="AK446" i="79"/>
  <c r="AJ446" i="79"/>
  <c r="AI446" i="79"/>
  <c r="AH446" i="79"/>
  <c r="AG446" i="79"/>
  <c r="AF446" i="79"/>
  <c r="AE446" i="79"/>
  <c r="AD446" i="79"/>
  <c r="AC446" i="79"/>
  <c r="AB446" i="79"/>
  <c r="AA446" i="79"/>
  <c r="Z446" i="79"/>
  <c r="Y446" i="79"/>
  <c r="AL443" i="79"/>
  <c r="AK443" i="79"/>
  <c r="AJ443" i="79"/>
  <c r="AI443" i="79"/>
  <c r="AH443" i="79"/>
  <c r="AG443" i="79"/>
  <c r="AF443" i="79"/>
  <c r="AE443" i="79"/>
  <c r="AD443" i="79"/>
  <c r="AC443" i="79"/>
  <c r="AB443" i="79"/>
  <c r="AA443" i="79"/>
  <c r="Z443" i="79"/>
  <c r="Y443" i="79"/>
  <c r="AL439" i="79"/>
  <c r="AK439" i="79"/>
  <c r="AJ439" i="79"/>
  <c r="AI439" i="79"/>
  <c r="AH439" i="79"/>
  <c r="AG439" i="79"/>
  <c r="AF439" i="79"/>
  <c r="AE439" i="79"/>
  <c r="AD439" i="79"/>
  <c r="AC439" i="79"/>
  <c r="AB439" i="79"/>
  <c r="AA439" i="79"/>
  <c r="Z439" i="79"/>
  <c r="Y439" i="79"/>
  <c r="AL436" i="79"/>
  <c r="AK436" i="79"/>
  <c r="AJ436" i="79"/>
  <c r="AI436" i="79"/>
  <c r="AH436" i="79"/>
  <c r="AG436" i="79"/>
  <c r="AF436" i="79"/>
  <c r="AE436" i="79"/>
  <c r="AD436" i="79"/>
  <c r="AC436" i="79"/>
  <c r="AB436" i="79"/>
  <c r="AA436" i="79"/>
  <c r="Z436" i="79"/>
  <c r="Y436"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05" i="79"/>
  <c r="AK405" i="79"/>
  <c r="AJ405" i="79"/>
  <c r="AI405" i="79"/>
  <c r="AH405" i="79"/>
  <c r="AG405" i="79"/>
  <c r="AF405" i="79"/>
  <c r="AE405" i="79"/>
  <c r="AD405" i="79"/>
  <c r="AC405" i="79"/>
  <c r="AB405" i="79"/>
  <c r="AA405" i="79"/>
  <c r="Z405" i="79"/>
  <c r="AL401" i="79"/>
  <c r="AK401" i="79"/>
  <c r="AJ401" i="79"/>
  <c r="AI401" i="79"/>
  <c r="AH401" i="79"/>
  <c r="AG401" i="79"/>
  <c r="AF401" i="79"/>
  <c r="AE401" i="79"/>
  <c r="AD401" i="79"/>
  <c r="AC401" i="79"/>
  <c r="AB401" i="79"/>
  <c r="AA401" i="79"/>
  <c r="Z401" i="79"/>
  <c r="Y401" i="79"/>
  <c r="AL398" i="79"/>
  <c r="AK398" i="79"/>
  <c r="AJ398" i="79"/>
  <c r="AI398" i="79"/>
  <c r="AH398" i="79"/>
  <c r="AG398" i="79"/>
  <c r="AF398" i="79"/>
  <c r="AE398" i="79"/>
  <c r="AD398" i="79"/>
  <c r="AC398" i="79"/>
  <c r="AB398" i="79"/>
  <c r="AA398" i="79"/>
  <c r="Z398" i="79"/>
  <c r="Y398" i="79"/>
  <c r="AL395" i="79"/>
  <c r="AK395" i="79"/>
  <c r="AJ395" i="79"/>
  <c r="AI395" i="79"/>
  <c r="AH395" i="79"/>
  <c r="AG395" i="79"/>
  <c r="AF395" i="79"/>
  <c r="AE395" i="79"/>
  <c r="AD395" i="79"/>
  <c r="AC395" i="79"/>
  <c r="AB395" i="79"/>
  <c r="AA395" i="79"/>
  <c r="Z395" i="79"/>
  <c r="Y395" i="79"/>
  <c r="AL391" i="79"/>
  <c r="AK391" i="79"/>
  <c r="AJ391" i="79"/>
  <c r="AI391" i="79"/>
  <c r="AH391" i="79"/>
  <c r="AG391" i="79"/>
  <c r="AF391" i="79"/>
  <c r="AE391" i="79"/>
  <c r="AD391" i="79"/>
  <c r="AC391" i="79"/>
  <c r="AB391" i="79"/>
  <c r="AA391" i="79"/>
  <c r="Z391" i="79"/>
  <c r="Y391" i="79"/>
  <c r="AL388" i="79"/>
  <c r="AK388" i="79"/>
  <c r="AJ388" i="79"/>
  <c r="AI388" i="79"/>
  <c r="AH388" i="79"/>
  <c r="AG388" i="79"/>
  <c r="AF388" i="79"/>
  <c r="AE388" i="79"/>
  <c r="AD388" i="79"/>
  <c r="AC388" i="79"/>
  <c r="AB388" i="79"/>
  <c r="AA388" i="79"/>
  <c r="Z388" i="79"/>
  <c r="Y388" i="79"/>
  <c r="AL385" i="79"/>
  <c r="AK385" i="79"/>
  <c r="AJ385" i="79"/>
  <c r="AI385" i="79"/>
  <c r="AH385" i="79"/>
  <c r="AG385" i="79"/>
  <c r="AF385" i="79"/>
  <c r="AE385" i="79"/>
  <c r="AD385" i="79"/>
  <c r="AC385" i="79"/>
  <c r="AB385" i="79"/>
  <c r="AA385" i="79"/>
  <c r="Z385" i="79"/>
  <c r="Y385" i="79"/>
  <c r="AL382" i="79"/>
  <c r="AK382" i="79"/>
  <c r="AJ382" i="79"/>
  <c r="AI382" i="79"/>
  <c r="AH382" i="79"/>
  <c r="AG382" i="79"/>
  <c r="AF382" i="79"/>
  <c r="AE382" i="79"/>
  <c r="AD382" i="79"/>
  <c r="AC382" i="79"/>
  <c r="AB382" i="79"/>
  <c r="AA382" i="79"/>
  <c r="Z382" i="79"/>
  <c r="Y382" i="79"/>
  <c r="AL379" i="79"/>
  <c r="AK379" i="79"/>
  <c r="AJ379" i="79"/>
  <c r="AI379" i="79"/>
  <c r="AH379" i="79"/>
  <c r="AG379" i="79"/>
  <c r="AF379" i="79"/>
  <c r="AE379" i="79"/>
  <c r="AD379" i="79"/>
  <c r="AC379" i="79"/>
  <c r="AB379" i="79"/>
  <c r="AA379" i="79"/>
  <c r="Z379" i="79"/>
  <c r="Y379" i="79"/>
  <c r="AL375" i="79"/>
  <c r="AK375" i="79"/>
  <c r="AJ375" i="79"/>
  <c r="AI375" i="79"/>
  <c r="AH375" i="79"/>
  <c r="AG375" i="79"/>
  <c r="AF375" i="79"/>
  <c r="AE375" i="79"/>
  <c r="AD375" i="79"/>
  <c r="AC375" i="79"/>
  <c r="AB375" i="79"/>
  <c r="AA375" i="79"/>
  <c r="Z375" i="79"/>
  <c r="Y375" i="79"/>
  <c r="AL372" i="79"/>
  <c r="AK372" i="79"/>
  <c r="AJ372" i="79"/>
  <c r="AI372" i="79"/>
  <c r="AH372" i="79"/>
  <c r="AG372" i="79"/>
  <c r="AF372" i="79"/>
  <c r="AE372" i="79"/>
  <c r="AD372" i="79"/>
  <c r="AC372" i="79"/>
  <c r="AB372" i="79"/>
  <c r="AA372" i="79"/>
  <c r="Z372" i="79"/>
  <c r="Y372" i="79"/>
  <c r="AL369" i="79"/>
  <c r="AK369" i="79"/>
  <c r="AJ369" i="79"/>
  <c r="AI369" i="79"/>
  <c r="AH369" i="79"/>
  <c r="AG369" i="79"/>
  <c r="AF369" i="79"/>
  <c r="AE369" i="79"/>
  <c r="AD369" i="79"/>
  <c r="AC369" i="79"/>
  <c r="AB369" i="79"/>
  <c r="AA369" i="79"/>
  <c r="Z369" i="79"/>
  <c r="Y369" i="79"/>
  <c r="AL366" i="79"/>
  <c r="AK366" i="79"/>
  <c r="AJ366" i="79"/>
  <c r="AI366" i="79"/>
  <c r="AH366" i="79"/>
  <c r="AG366" i="79"/>
  <c r="AF366" i="79"/>
  <c r="AE366" i="79"/>
  <c r="AD366" i="79"/>
  <c r="AC366" i="79"/>
  <c r="AB366" i="79"/>
  <c r="AA366" i="79"/>
  <c r="Z366" i="79"/>
  <c r="Y366" i="79"/>
  <c r="AL363" i="79"/>
  <c r="AK363" i="79"/>
  <c r="AJ363" i="79"/>
  <c r="AI363" i="79"/>
  <c r="AH363" i="79"/>
  <c r="AG363" i="79"/>
  <c r="AF363" i="79"/>
  <c r="AE363" i="79"/>
  <c r="AD363" i="79"/>
  <c r="AC363" i="79"/>
  <c r="AB363" i="79"/>
  <c r="AA363" i="79"/>
  <c r="Z363" i="79"/>
  <c r="Y363" i="79"/>
  <c r="AL334" i="79"/>
  <c r="AK334" i="79"/>
  <c r="AJ334" i="79"/>
  <c r="AI334" i="79"/>
  <c r="AH334" i="79"/>
  <c r="AG334" i="79"/>
  <c r="AF334" i="79"/>
  <c r="AE334" i="79"/>
  <c r="AD334" i="79"/>
  <c r="AC334" i="79"/>
  <c r="AB334" i="79"/>
  <c r="AA334" i="79"/>
  <c r="Z334" i="79"/>
  <c r="Y334" i="79"/>
  <c r="AL331" i="79"/>
  <c r="AK331" i="79"/>
  <c r="AJ331" i="79"/>
  <c r="AI331" i="79"/>
  <c r="AH331" i="79"/>
  <c r="AG331" i="79"/>
  <c r="AF331" i="79"/>
  <c r="AE331" i="79"/>
  <c r="AD331" i="79"/>
  <c r="AC331" i="79"/>
  <c r="AB331" i="79"/>
  <c r="AA331" i="79"/>
  <c r="Z331" i="79"/>
  <c r="Y331" i="79"/>
  <c r="AL328" i="79"/>
  <c r="AK328" i="79"/>
  <c r="AJ328" i="79"/>
  <c r="AI328" i="79"/>
  <c r="AH328" i="79"/>
  <c r="AG328" i="79"/>
  <c r="AF328" i="79"/>
  <c r="AE328" i="79"/>
  <c r="AD328" i="79"/>
  <c r="AC328" i="79"/>
  <c r="AB328" i="79"/>
  <c r="AA328" i="79"/>
  <c r="Z328" i="79"/>
  <c r="Y328" i="79"/>
  <c r="AL325" i="79"/>
  <c r="AK325" i="79"/>
  <c r="AJ325" i="79"/>
  <c r="AI325" i="79"/>
  <c r="AH325" i="79"/>
  <c r="AG325" i="79"/>
  <c r="AF325" i="79"/>
  <c r="AE325" i="79"/>
  <c r="AD325" i="79"/>
  <c r="AC325" i="79"/>
  <c r="AB325" i="79"/>
  <c r="AA325" i="79"/>
  <c r="Z325" i="79"/>
  <c r="Y325" i="79"/>
  <c r="AL322" i="79"/>
  <c r="AK322" i="79"/>
  <c r="AJ322" i="79"/>
  <c r="AI322" i="79"/>
  <c r="AH322" i="79"/>
  <c r="AG322" i="79"/>
  <c r="AF322" i="79"/>
  <c r="AE322" i="79"/>
  <c r="AD322" i="79"/>
  <c r="AC322" i="79"/>
  <c r="AB322" i="79"/>
  <c r="AA322" i="79"/>
  <c r="Z322" i="79"/>
  <c r="Y322" i="79"/>
  <c r="AL318" i="79"/>
  <c r="AK318" i="79"/>
  <c r="AJ318" i="79"/>
  <c r="AI318" i="79"/>
  <c r="AH318" i="79"/>
  <c r="AG318" i="79"/>
  <c r="AF318" i="79"/>
  <c r="AE318" i="79"/>
  <c r="AD318" i="79"/>
  <c r="AC318" i="79"/>
  <c r="AB318" i="79"/>
  <c r="AA318" i="79"/>
  <c r="Z318" i="79"/>
  <c r="Y318" i="79"/>
  <c r="AL309" i="79"/>
  <c r="AK309" i="79"/>
  <c r="AJ309" i="79"/>
  <c r="AI309" i="79"/>
  <c r="AH309" i="79"/>
  <c r="AG309" i="79"/>
  <c r="AF309" i="79"/>
  <c r="AE309" i="79"/>
  <c r="AD309" i="79"/>
  <c r="AC309" i="79"/>
  <c r="AB309" i="79"/>
  <c r="AA309" i="79"/>
  <c r="Z309" i="79"/>
  <c r="Y309" i="79"/>
  <c r="AL306" i="79"/>
  <c r="AK306" i="79"/>
  <c r="AJ306" i="79"/>
  <c r="AI306" i="79"/>
  <c r="AH306" i="79"/>
  <c r="AG306" i="79"/>
  <c r="AF306" i="79"/>
  <c r="AE306" i="79"/>
  <c r="AD306" i="79"/>
  <c r="AC306" i="79"/>
  <c r="AB306" i="79"/>
  <c r="AA306" i="79"/>
  <c r="Z306" i="79"/>
  <c r="Y306" i="79"/>
  <c r="AL302" i="79"/>
  <c r="AK302" i="79"/>
  <c r="AJ302" i="79"/>
  <c r="AI302" i="79"/>
  <c r="AH302" i="79"/>
  <c r="AG302" i="79"/>
  <c r="AF302" i="79"/>
  <c r="AE302" i="79"/>
  <c r="AD302" i="79"/>
  <c r="AC302" i="79"/>
  <c r="AB302" i="79"/>
  <c r="AA302" i="79"/>
  <c r="Z302" i="79"/>
  <c r="Y302" i="79"/>
  <c r="AL299" i="79"/>
  <c r="AK299" i="79"/>
  <c r="AJ299" i="79"/>
  <c r="AI299" i="79"/>
  <c r="AH299" i="79"/>
  <c r="AG299" i="79"/>
  <c r="AF299" i="79"/>
  <c r="AE299" i="79"/>
  <c r="AD299" i="79"/>
  <c r="AC299" i="79"/>
  <c r="AB299" i="79"/>
  <c r="AA299" i="79"/>
  <c r="Z299" i="79"/>
  <c r="Y299" i="79"/>
  <c r="AL296" i="79"/>
  <c r="AK296" i="79"/>
  <c r="AJ296" i="79"/>
  <c r="AI296" i="79"/>
  <c r="AH296" i="79"/>
  <c r="AG296" i="79"/>
  <c r="AF296" i="79"/>
  <c r="AE296" i="79"/>
  <c r="AD296" i="79"/>
  <c r="AC296" i="79"/>
  <c r="AB296" i="79"/>
  <c r="AA296" i="79"/>
  <c r="Z296" i="79"/>
  <c r="Y296" i="79"/>
  <c r="AL293" i="79"/>
  <c r="AK293" i="79"/>
  <c r="AJ293" i="79"/>
  <c r="AI293" i="79"/>
  <c r="AH293" i="79"/>
  <c r="AG293" i="79"/>
  <c r="AF293" i="79"/>
  <c r="AE293" i="79"/>
  <c r="AD293" i="79"/>
  <c r="AC293" i="79"/>
  <c r="AB293" i="79"/>
  <c r="AA293" i="79"/>
  <c r="Z293" i="79"/>
  <c r="Y293" i="79"/>
  <c r="AL290" i="79"/>
  <c r="AK290" i="79"/>
  <c r="AJ290" i="79"/>
  <c r="AI290" i="79"/>
  <c r="AH290" i="79"/>
  <c r="AG290" i="79"/>
  <c r="AF290" i="79"/>
  <c r="AE290" i="79"/>
  <c r="AD290" i="79"/>
  <c r="AC290" i="79"/>
  <c r="AB290" i="79"/>
  <c r="AA290" i="79"/>
  <c r="Z290" i="79"/>
  <c r="Y290" i="79"/>
  <c r="AL287" i="79"/>
  <c r="AK287" i="79"/>
  <c r="AJ287" i="79"/>
  <c r="AI287" i="79"/>
  <c r="AH287" i="79"/>
  <c r="AG287" i="79"/>
  <c r="AF287" i="79"/>
  <c r="AE287" i="79"/>
  <c r="AD287" i="79"/>
  <c r="AC287" i="79"/>
  <c r="AB287" i="79"/>
  <c r="AA287" i="79"/>
  <c r="Z287" i="79"/>
  <c r="Y287"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7" i="79"/>
  <c r="AK277" i="79"/>
  <c r="AJ277" i="79"/>
  <c r="AI277" i="79"/>
  <c r="AH277" i="79"/>
  <c r="AG277" i="79"/>
  <c r="AF277" i="79"/>
  <c r="AE277" i="79"/>
  <c r="AD277" i="79"/>
  <c r="AC277" i="79"/>
  <c r="AB277" i="79"/>
  <c r="AA277" i="79"/>
  <c r="Z277" i="79"/>
  <c r="Y277" i="79"/>
  <c r="AL274" i="79"/>
  <c r="AK274" i="79"/>
  <c r="AJ274" i="79"/>
  <c r="AI274" i="79"/>
  <c r="AH274" i="79"/>
  <c r="AG274" i="79"/>
  <c r="AF274" i="79"/>
  <c r="AE274" i="79"/>
  <c r="AD274" i="79"/>
  <c r="AC274" i="79"/>
  <c r="AB274" i="79"/>
  <c r="AA274" i="79"/>
  <c r="Z274" i="79"/>
  <c r="Y274" i="79"/>
  <c r="AL271" i="79"/>
  <c r="AK271" i="79"/>
  <c r="AJ271" i="79"/>
  <c r="AI271" i="79"/>
  <c r="AH271" i="79"/>
  <c r="AG271" i="79"/>
  <c r="AF271" i="79"/>
  <c r="AE271" i="79"/>
  <c r="AD271" i="79"/>
  <c r="AC271" i="79"/>
  <c r="AB271" i="79"/>
  <c r="AA271" i="79"/>
  <c r="Z271" i="79"/>
  <c r="Y271" i="79"/>
  <c r="AL268" i="79"/>
  <c r="AK268" i="79"/>
  <c r="AJ268" i="79"/>
  <c r="AI268" i="79"/>
  <c r="AH268" i="79"/>
  <c r="AG268" i="79"/>
  <c r="AF268" i="79"/>
  <c r="AE268" i="79"/>
  <c r="AD268" i="79"/>
  <c r="AC268" i="79"/>
  <c r="AB268" i="79"/>
  <c r="AA268" i="79"/>
  <c r="Z268" i="79"/>
  <c r="Y268" i="79"/>
  <c r="AL243" i="79"/>
  <c r="AK243" i="79"/>
  <c r="AJ243" i="79"/>
  <c r="AI243" i="79"/>
  <c r="AH243" i="79"/>
  <c r="AG243" i="79"/>
  <c r="AF243" i="79"/>
  <c r="AE243" i="79"/>
  <c r="AD243" i="79"/>
  <c r="AC243" i="79"/>
  <c r="AB243" i="79"/>
  <c r="AA243" i="79"/>
  <c r="Z243" i="79"/>
  <c r="AL239" i="79"/>
  <c r="AK239" i="79"/>
  <c r="AJ239" i="79"/>
  <c r="AI239" i="79"/>
  <c r="AH239" i="79"/>
  <c r="AG239" i="79"/>
  <c r="AF239" i="79"/>
  <c r="AE239" i="79"/>
  <c r="AD239" i="79"/>
  <c r="AC239" i="79"/>
  <c r="AB239" i="79"/>
  <c r="AA239" i="79"/>
  <c r="Z239" i="79"/>
  <c r="Y239" i="79"/>
  <c r="AL236" i="79"/>
  <c r="AK236" i="79"/>
  <c r="AJ236" i="79"/>
  <c r="AI236" i="79"/>
  <c r="AH236" i="79"/>
  <c r="AG236" i="79"/>
  <c r="AF236" i="79"/>
  <c r="AE236" i="79"/>
  <c r="AD236" i="79"/>
  <c r="AC236" i="79"/>
  <c r="AB236" i="79"/>
  <c r="AA236" i="79"/>
  <c r="Z236" i="79"/>
  <c r="Y236" i="79"/>
  <c r="AL233" i="79"/>
  <c r="AK233" i="79"/>
  <c r="AJ233" i="79"/>
  <c r="AI233" i="79"/>
  <c r="AH233" i="79"/>
  <c r="AG233" i="79"/>
  <c r="AF233" i="79"/>
  <c r="AE233" i="79"/>
  <c r="AD233" i="79"/>
  <c r="AC233" i="79"/>
  <c r="AB233" i="79"/>
  <c r="AA233" i="79"/>
  <c r="Z233" i="79"/>
  <c r="Y233" i="79"/>
  <c r="AL229" i="79"/>
  <c r="AK229" i="79"/>
  <c r="AJ229" i="79"/>
  <c r="AI229" i="79"/>
  <c r="AH229" i="79"/>
  <c r="AG229" i="79"/>
  <c r="AF229" i="79"/>
  <c r="AE229" i="79"/>
  <c r="AD229" i="79"/>
  <c r="AC229" i="79"/>
  <c r="AB229" i="79"/>
  <c r="AA229" i="79"/>
  <c r="Z229" i="79"/>
  <c r="Y229" i="79"/>
  <c r="AL226" i="79"/>
  <c r="AK226" i="79"/>
  <c r="AJ226" i="79"/>
  <c r="AI226" i="79"/>
  <c r="AH226" i="79"/>
  <c r="AG226" i="79"/>
  <c r="AF226" i="79"/>
  <c r="AE226" i="79"/>
  <c r="AD226" i="79"/>
  <c r="AC226" i="79"/>
  <c r="AB226" i="79"/>
  <c r="AA226" i="79"/>
  <c r="Z226" i="79"/>
  <c r="Y226" i="79"/>
  <c r="AL223" i="79"/>
  <c r="AK223" i="79"/>
  <c r="AJ223" i="79"/>
  <c r="AI223" i="79"/>
  <c r="AH223" i="79"/>
  <c r="AG223" i="79"/>
  <c r="AF223" i="79"/>
  <c r="AE223" i="79"/>
  <c r="AD223" i="79"/>
  <c r="AC223" i="79"/>
  <c r="AB223" i="79"/>
  <c r="AA223" i="79"/>
  <c r="Z223" i="79"/>
  <c r="Y223" i="79"/>
  <c r="AL220" i="79"/>
  <c r="AK220" i="79"/>
  <c r="AJ220" i="79"/>
  <c r="AI220" i="79"/>
  <c r="AH220" i="79"/>
  <c r="AG220" i="79"/>
  <c r="AF220" i="79"/>
  <c r="AE220" i="79"/>
  <c r="AD220" i="79"/>
  <c r="AC220" i="79"/>
  <c r="AB220" i="79"/>
  <c r="AA220" i="79"/>
  <c r="Z220" i="79"/>
  <c r="Y220" i="79"/>
  <c r="AL217" i="79"/>
  <c r="AK217" i="79"/>
  <c r="AJ217" i="79"/>
  <c r="AI217" i="79"/>
  <c r="AH217" i="79"/>
  <c r="AG217" i="79"/>
  <c r="AF217" i="79"/>
  <c r="AE217" i="79"/>
  <c r="AD217" i="79"/>
  <c r="AC217" i="79"/>
  <c r="AB217" i="79"/>
  <c r="AA217" i="79"/>
  <c r="Z217" i="79"/>
  <c r="Y217" i="79"/>
  <c r="AL213" i="79"/>
  <c r="AK213" i="79"/>
  <c r="AJ213" i="79"/>
  <c r="AI213" i="79"/>
  <c r="AH213" i="79"/>
  <c r="AG213" i="79"/>
  <c r="AF213" i="79"/>
  <c r="AE213" i="79"/>
  <c r="AD213" i="79"/>
  <c r="AC213" i="79"/>
  <c r="AB213" i="79"/>
  <c r="AA213" i="79"/>
  <c r="Z213" i="79"/>
  <c r="AL210" i="79"/>
  <c r="AK210" i="79"/>
  <c r="AJ210" i="79"/>
  <c r="AI210" i="79"/>
  <c r="AH210" i="79"/>
  <c r="AG210" i="79"/>
  <c r="AF210" i="79"/>
  <c r="AE210" i="79"/>
  <c r="AD210" i="79"/>
  <c r="AC210" i="79"/>
  <c r="AB210" i="79"/>
  <c r="AA210" i="79"/>
  <c r="Z210" i="79"/>
  <c r="Y210" i="79"/>
  <c r="AL207" i="79"/>
  <c r="AK207" i="79"/>
  <c r="AJ207" i="79"/>
  <c r="AI207" i="79"/>
  <c r="AH207" i="79"/>
  <c r="AG207" i="79"/>
  <c r="AF207" i="79"/>
  <c r="AE207" i="79"/>
  <c r="AD207" i="79"/>
  <c r="AC207" i="79"/>
  <c r="AB207" i="79"/>
  <c r="AA207" i="79"/>
  <c r="Z207" i="79"/>
  <c r="Y207" i="79"/>
  <c r="AL204" i="79"/>
  <c r="AK204" i="79"/>
  <c r="AJ204" i="79"/>
  <c r="AI204" i="79"/>
  <c r="AH204" i="79"/>
  <c r="AG204" i="79"/>
  <c r="AF204" i="79"/>
  <c r="AE204" i="79"/>
  <c r="AD204" i="79"/>
  <c r="AC204" i="79"/>
  <c r="AB204" i="79"/>
  <c r="AA204" i="79"/>
  <c r="Z204" i="79"/>
  <c r="AL201" i="79"/>
  <c r="AK201" i="79"/>
  <c r="AJ201" i="79"/>
  <c r="AI201" i="79"/>
  <c r="AH201" i="79"/>
  <c r="AG201" i="79"/>
  <c r="AF201" i="79"/>
  <c r="AE201" i="79"/>
  <c r="AD201" i="79"/>
  <c r="AC201" i="79"/>
  <c r="AB201" i="79"/>
  <c r="AA201" i="79"/>
  <c r="Z201"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AL156" i="79"/>
  <c r="AK156" i="79"/>
  <c r="AJ156" i="79"/>
  <c r="AI156" i="79"/>
  <c r="AH156" i="79"/>
  <c r="AG156" i="79"/>
  <c r="AF156" i="79"/>
  <c r="AE156" i="79"/>
  <c r="AD156" i="79"/>
  <c r="AC156" i="79"/>
  <c r="AB156" i="79"/>
  <c r="AA156" i="79"/>
  <c r="Z156" i="79"/>
  <c r="Y156"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AA336" i="79" l="1"/>
  <c r="AC174" i="79"/>
  <c r="AB174" i="79"/>
  <c r="Y336" i="79"/>
  <c r="AD174" i="79"/>
  <c r="Z336" i="79"/>
  <c r="Z174" i="79"/>
  <c r="AA174" i="79"/>
  <c r="Y718" i="79"/>
  <c r="Y902" i="79"/>
  <c r="Y268" i="46"/>
  <c r="Y265" i="46"/>
  <c r="Y526" i="46"/>
  <c r="Y395" i="46"/>
  <c r="Y135" i="46"/>
  <c r="E3" i="80"/>
  <c r="E2" i="80"/>
  <c r="P50" i="43" l="1"/>
  <c r="O50" i="43"/>
  <c r="N50" i="43"/>
  <c r="M50" i="43"/>
  <c r="L50" i="43"/>
  <c r="K50" i="43"/>
  <c r="J50" i="43"/>
  <c r="I50" i="43"/>
  <c r="H50" i="43"/>
  <c r="G50" i="43"/>
  <c r="F50" i="43"/>
  <c r="E50" i="43"/>
  <c r="D50" i="43"/>
  <c r="Z23" i="46" l="1"/>
  <c r="AA23" i="46"/>
  <c r="AB23" i="46"/>
  <c r="AC23" i="46"/>
  <c r="AD23" i="46"/>
  <c r="AE23" i="46"/>
  <c r="AF23" i="46"/>
  <c r="AG23" i="46"/>
  <c r="AH23" i="46"/>
  <c r="AI23" i="46"/>
  <c r="AJ23" i="46"/>
  <c r="AK23" i="46"/>
  <c r="AL23" i="46"/>
  <c r="E22" i="45"/>
  <c r="E40" i="45"/>
  <c r="N51" i="46"/>
  <c r="Z138" i="46" l="1"/>
  <c r="Z140" i="46"/>
  <c r="Z142" i="46"/>
  <c r="Z139" i="46"/>
  <c r="Z141" i="46"/>
  <c r="Z143" i="46"/>
  <c r="Y719" i="79"/>
  <c r="Y536" i="79"/>
  <c r="Y534" i="79"/>
  <c r="Y535" i="79"/>
  <c r="Y350" i="79"/>
  <c r="Y353" i="79"/>
  <c r="Y352" i="79"/>
  <c r="Y351" i="79"/>
  <c r="Z352" i="79"/>
  <c r="Z350" i="79"/>
  <c r="Z351"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08" i="79" l="1"/>
  <c r="AM725" i="79"/>
  <c r="AM542" i="79"/>
  <c r="AM359" i="79"/>
  <c r="AM197" i="79"/>
  <c r="AM35" i="79"/>
  <c r="AM406" i="46"/>
  <c r="AM277" i="46"/>
  <c r="AM148" i="46"/>
  <c r="AM20" i="46"/>
  <c r="G129" i="45"/>
  <c r="E129" i="45"/>
  <c r="B125" i="45"/>
  <c r="N129" i="45"/>
  <c r="M129" i="45"/>
  <c r="L129" i="45"/>
  <c r="K129" i="45"/>
  <c r="J129" i="45"/>
  <c r="I129" i="45"/>
  <c r="H129" i="45"/>
  <c r="F129" i="45"/>
  <c r="D129" i="45"/>
  <c r="F122" i="45"/>
  <c r="E122" i="45"/>
  <c r="B118" i="45"/>
  <c r="N122" i="45"/>
  <c r="M122" i="45"/>
  <c r="L122" i="45"/>
  <c r="K122" i="45"/>
  <c r="J122" i="45"/>
  <c r="I122" i="45"/>
  <c r="H122" i="45"/>
  <c r="G122" i="45"/>
  <c r="D122" i="45"/>
  <c r="E115" i="45"/>
  <c r="B111" i="45"/>
  <c r="N115" i="45"/>
  <c r="M115" i="45"/>
  <c r="L115" i="45"/>
  <c r="K115" i="45"/>
  <c r="J115" i="45"/>
  <c r="I115" i="45"/>
  <c r="H115" i="45"/>
  <c r="G115" i="45"/>
  <c r="F115" i="45"/>
  <c r="D115" i="45"/>
  <c r="E108" i="45"/>
  <c r="B104" i="45"/>
  <c r="N108" i="45"/>
  <c r="M108" i="45"/>
  <c r="L108" i="45"/>
  <c r="K108" i="45"/>
  <c r="J108" i="45"/>
  <c r="I108" i="45"/>
  <c r="H108" i="45"/>
  <c r="G108" i="45"/>
  <c r="F108" i="45"/>
  <c r="D108" i="45"/>
  <c r="H143" i="47"/>
  <c r="H139" i="47"/>
  <c r="B97" i="45"/>
  <c r="N101" i="45"/>
  <c r="M101" i="45"/>
  <c r="L101" i="45"/>
  <c r="K101" i="45"/>
  <c r="J101" i="45"/>
  <c r="I101" i="45"/>
  <c r="H101" i="45"/>
  <c r="G101" i="45"/>
  <c r="F101" i="45"/>
  <c r="E101" i="45"/>
  <c r="D101" i="45"/>
  <c r="E94" i="45"/>
  <c r="F87" i="45"/>
  <c r="D94" i="45"/>
  <c r="B90" i="45"/>
  <c r="B83" i="45"/>
  <c r="N94" i="45"/>
  <c r="M94" i="45"/>
  <c r="L94" i="45"/>
  <c r="K94" i="45"/>
  <c r="J94" i="45"/>
  <c r="I94" i="45"/>
  <c r="H94" i="45"/>
  <c r="G94" i="45"/>
  <c r="F94" i="45"/>
  <c r="N87" i="45"/>
  <c r="M87" i="45"/>
  <c r="L87" i="45"/>
  <c r="K87" i="45"/>
  <c r="J87" i="45"/>
  <c r="I87" i="45"/>
  <c r="H87" i="45"/>
  <c r="G87" i="45"/>
  <c r="E87" i="45"/>
  <c r="D87" i="45"/>
  <c r="C28" i="44"/>
  <c r="C13" i="44"/>
  <c r="Q51" i="43"/>
  <c r="P139" i="45" s="1"/>
  <c r="P51" i="43"/>
  <c r="O139" i="45" s="1"/>
  <c r="O51" i="43"/>
  <c r="N139" i="45" s="1"/>
  <c r="N51" i="43"/>
  <c r="N43" i="44" s="1"/>
  <c r="M51" i="43"/>
  <c r="M14" i="44" s="1"/>
  <c r="M18" i="44" s="1"/>
  <c r="L51" i="43"/>
  <c r="L29" i="44" s="1"/>
  <c r="L33" i="44" s="1"/>
  <c r="K51" i="43"/>
  <c r="K29" i="44" s="1"/>
  <c r="K33" i="44" s="1"/>
  <c r="Q13" i="44"/>
  <c r="P42" i="44"/>
  <c r="O42" i="44"/>
  <c r="N42" i="44"/>
  <c r="L138" i="45"/>
  <c r="L28" i="44"/>
  <c r="K42" i="44"/>
  <c r="C104" i="45" l="1"/>
  <c r="AI21" i="46"/>
  <c r="M139" i="45"/>
  <c r="AG21" i="46"/>
  <c r="Q14" i="44"/>
  <c r="Q18" i="44" s="1"/>
  <c r="Q29" i="44"/>
  <c r="Q33" i="44" s="1"/>
  <c r="Q43" i="44"/>
  <c r="C125" i="45" s="1"/>
  <c r="AJ21" i="46"/>
  <c r="AJ149" i="46"/>
  <c r="AF149" i="46"/>
  <c r="AJ278" i="46"/>
  <c r="AF278" i="46"/>
  <c r="AJ407" i="46"/>
  <c r="AF407" i="46"/>
  <c r="AJ36" i="79"/>
  <c r="AF36" i="79"/>
  <c r="AF174" i="79" s="1"/>
  <c r="AJ198" i="79"/>
  <c r="AJ336" i="79" s="1"/>
  <c r="AF198" i="79"/>
  <c r="AF336" i="79" s="1"/>
  <c r="AJ360" i="79"/>
  <c r="AF360" i="79"/>
  <c r="AJ543" i="79"/>
  <c r="AF543" i="79"/>
  <c r="AJ726" i="79"/>
  <c r="AF726" i="79"/>
  <c r="AJ909" i="79"/>
  <c r="AF909" i="79"/>
  <c r="K14" i="44"/>
  <c r="K18" i="44" s="1"/>
  <c r="O14" i="44"/>
  <c r="O18" i="44" s="1"/>
  <c r="O29" i="44"/>
  <c r="O33" i="44" s="1"/>
  <c r="O43" i="44"/>
  <c r="C111" i="45" s="1"/>
  <c r="AF21" i="46"/>
  <c r="AI149" i="46"/>
  <c r="AI278" i="46"/>
  <c r="AI407" i="46"/>
  <c r="AI36" i="79"/>
  <c r="AI174" i="79" s="1"/>
  <c r="AI198" i="79"/>
  <c r="AI336" i="79" s="1"/>
  <c r="AI360" i="79"/>
  <c r="AI543" i="79"/>
  <c r="AI726" i="79"/>
  <c r="AI909" i="79"/>
  <c r="M43" i="44"/>
  <c r="AL21" i="46"/>
  <c r="AL149" i="46"/>
  <c r="AH149" i="46"/>
  <c r="AL278" i="46"/>
  <c r="AH278" i="46"/>
  <c r="AL407" i="46"/>
  <c r="AH407" i="46"/>
  <c r="AL36" i="79"/>
  <c r="AL174" i="79" s="1"/>
  <c r="AH36" i="79"/>
  <c r="AH174" i="79" s="1"/>
  <c r="AL198" i="79"/>
  <c r="AL336" i="79" s="1"/>
  <c r="AH198" i="79"/>
  <c r="AH336" i="79" s="1"/>
  <c r="AL360" i="79"/>
  <c r="AH360" i="79"/>
  <c r="AL543" i="79"/>
  <c r="AH543" i="79"/>
  <c r="AL726" i="79"/>
  <c r="AH726" i="79"/>
  <c r="AL909" i="79"/>
  <c r="AH909" i="79"/>
  <c r="N29" i="44"/>
  <c r="N33" i="44" s="1"/>
  <c r="K43" i="44"/>
  <c r="K53" i="44" s="1"/>
  <c r="AH21" i="46"/>
  <c r="AK21" i="46"/>
  <c r="AK149" i="46"/>
  <c r="AG149" i="46"/>
  <c r="AK278" i="46"/>
  <c r="AG278" i="46"/>
  <c r="AK407" i="46"/>
  <c r="AG407" i="46"/>
  <c r="AK36" i="79"/>
  <c r="AK174" i="79" s="1"/>
  <c r="AG36" i="79"/>
  <c r="AG174" i="79" s="1"/>
  <c r="AK198" i="79"/>
  <c r="AK336" i="79" s="1"/>
  <c r="AG198" i="79"/>
  <c r="AG336" i="79" s="1"/>
  <c r="AK360" i="79"/>
  <c r="AG360" i="79"/>
  <c r="AK543" i="79"/>
  <c r="AG543" i="79"/>
  <c r="AK726" i="79"/>
  <c r="AG726" i="79"/>
  <c r="AK909" i="79"/>
  <c r="AK1068" i="79" s="1"/>
  <c r="AG909" i="79"/>
  <c r="K138" i="45"/>
  <c r="AK359" i="79"/>
  <c r="AJ20" i="46"/>
  <c r="AG542" i="79"/>
  <c r="AG148" i="46"/>
  <c r="AK406" i="46"/>
  <c r="AF725" i="79"/>
  <c r="AG35" i="79"/>
  <c r="L13" i="44"/>
  <c r="P13" i="44"/>
  <c r="S14" i="47"/>
  <c r="AF148" i="46"/>
  <c r="AK277" i="46"/>
  <c r="AG406" i="46"/>
  <c r="AF35" i="79"/>
  <c r="AI359" i="79"/>
  <c r="AK725" i="79"/>
  <c r="AJ908" i="79"/>
  <c r="N28" i="44"/>
  <c r="Q14" i="47"/>
  <c r="AI20" i="46"/>
  <c r="AK148" i="46"/>
  <c r="AI277" i="46"/>
  <c r="AK35" i="79"/>
  <c r="AJ197" i="79"/>
  <c r="AG359" i="79"/>
  <c r="AJ725" i="79"/>
  <c r="AF908" i="79"/>
  <c r="O138" i="45"/>
  <c r="U14" i="47"/>
  <c r="AG20" i="46"/>
  <c r="AK20" i="46"/>
  <c r="AJ148" i="46"/>
  <c r="AG277" i="46"/>
  <c r="AJ35" i="79"/>
  <c r="AF197" i="79"/>
  <c r="AK542" i="79"/>
  <c r="AG725" i="79"/>
  <c r="V14" i="47"/>
  <c r="AL406" i="46"/>
  <c r="AH406" i="46"/>
  <c r="AL542" i="79"/>
  <c r="AH542" i="79"/>
  <c r="N13" i="44"/>
  <c r="M138" i="45"/>
  <c r="M28" i="44"/>
  <c r="Q42" i="44"/>
  <c r="R14" i="47"/>
  <c r="AH20" i="46"/>
  <c r="AL277" i="46"/>
  <c r="AH277" i="46"/>
  <c r="AI197" i="79"/>
  <c r="AL359" i="79"/>
  <c r="AH359" i="79"/>
  <c r="AI908" i="79"/>
  <c r="Q28" i="44"/>
  <c r="M42" i="44"/>
  <c r="AI148" i="46"/>
  <c r="AJ406" i="46"/>
  <c r="AF406" i="46"/>
  <c r="AI35" i="79"/>
  <c r="AL197" i="79"/>
  <c r="AH197" i="79"/>
  <c r="AJ542" i="79"/>
  <c r="AF542" i="79"/>
  <c r="AI725" i="79"/>
  <c r="AL908" i="79"/>
  <c r="AH908" i="79"/>
  <c r="T14" i="47"/>
  <c r="P14" i="47"/>
  <c r="AF20" i="46"/>
  <c r="AL20" i="46"/>
  <c r="AL148" i="46"/>
  <c r="AH148" i="46"/>
  <c r="AJ277" i="46"/>
  <c r="AF277" i="46"/>
  <c r="AI406" i="46"/>
  <c r="AL35" i="79"/>
  <c r="AH35" i="79"/>
  <c r="AK197" i="79"/>
  <c r="AG197" i="79"/>
  <c r="AJ359" i="79"/>
  <c r="AF359" i="79"/>
  <c r="AI542" i="79"/>
  <c r="AL725" i="79"/>
  <c r="AH725" i="79"/>
  <c r="AK908" i="79"/>
  <c r="AG908" i="79"/>
  <c r="K13" i="44"/>
  <c r="L139" i="45"/>
  <c r="N138" i="45"/>
  <c r="J138" i="45"/>
  <c r="M29" i="44"/>
  <c r="M33" i="44" s="1"/>
  <c r="O13" i="44"/>
  <c r="P28" i="44"/>
  <c r="N14" i="44"/>
  <c r="N18" i="44" s="1"/>
  <c r="M13" i="44"/>
  <c r="J139" i="45"/>
  <c r="P138" i="45"/>
  <c r="K28" i="44"/>
  <c r="L14" i="44"/>
  <c r="L18" i="44" s="1"/>
  <c r="P14" i="44"/>
  <c r="P18" i="44" s="1"/>
  <c r="P29" i="44"/>
  <c r="P33" i="44" s="1"/>
  <c r="P43" i="44"/>
  <c r="C118" i="45" s="1"/>
  <c r="L43" i="44"/>
  <c r="L53" i="44" s="1"/>
  <c r="L42" i="44"/>
  <c r="K139" i="45"/>
  <c r="O28" i="44"/>
  <c r="H130" i="47"/>
  <c r="H131" i="47"/>
  <c r="H129" i="47"/>
  <c r="AJ187" i="79" l="1"/>
  <c r="AJ174" i="79"/>
  <c r="AL531" i="46"/>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83" i="45"/>
  <c r="K44" i="44"/>
  <c r="K45" i="44"/>
  <c r="O45" i="44"/>
  <c r="O44" i="44"/>
  <c r="C90" i="45"/>
  <c r="L44" i="44"/>
  <c r="L45" i="44"/>
  <c r="C97" i="45"/>
  <c r="M44" i="44"/>
  <c r="M45" i="44"/>
  <c r="N44" i="44"/>
  <c r="Q44" i="44"/>
  <c r="Q45" i="44"/>
  <c r="P45" i="44"/>
  <c r="P44" i="44"/>
  <c r="AK902" i="79"/>
  <c r="AK885" i="79"/>
  <c r="AK536" i="79"/>
  <c r="AK535" i="79"/>
  <c r="AK519" i="79"/>
  <c r="AK534" i="79"/>
  <c r="AK191" i="79"/>
  <c r="AK190" i="79"/>
  <c r="AK189" i="79"/>
  <c r="AK188" i="79"/>
  <c r="AK187" i="79"/>
  <c r="AK719" i="79"/>
  <c r="AK702" i="79"/>
  <c r="AK718" i="79"/>
  <c r="AK351" i="79"/>
  <c r="AK353" i="79"/>
  <c r="AK352" i="79"/>
  <c r="AK350"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80" i="45" l="1"/>
  <c r="F80" i="45"/>
  <c r="G80" i="45"/>
  <c r="H80" i="45"/>
  <c r="I80" i="45"/>
  <c r="J80" i="45"/>
  <c r="K80" i="45"/>
  <c r="L80" i="45"/>
  <c r="M80" i="45"/>
  <c r="N80" i="45"/>
  <c r="E73" i="45"/>
  <c r="F73" i="45"/>
  <c r="G73" i="45"/>
  <c r="H73" i="45"/>
  <c r="I73" i="45"/>
  <c r="J73" i="45"/>
  <c r="K73" i="45"/>
  <c r="L73" i="45"/>
  <c r="M73" i="45"/>
  <c r="N73" i="45"/>
  <c r="E62" i="45"/>
  <c r="F62" i="45"/>
  <c r="G62" i="45"/>
  <c r="H62" i="45"/>
  <c r="I62" i="45"/>
  <c r="J62" i="45"/>
  <c r="K62" i="45"/>
  <c r="L62" i="45"/>
  <c r="M62" i="45"/>
  <c r="N62" i="45"/>
  <c r="E51" i="45"/>
  <c r="F51" i="45"/>
  <c r="G51" i="45"/>
  <c r="H51" i="45"/>
  <c r="I51" i="45"/>
  <c r="J51" i="45"/>
  <c r="K51" i="45"/>
  <c r="L51" i="45"/>
  <c r="M51" i="45"/>
  <c r="N51" i="45"/>
  <c r="N40" i="45"/>
  <c r="F40" i="45"/>
  <c r="G40" i="45"/>
  <c r="H40" i="45"/>
  <c r="I40" i="45"/>
  <c r="K40" i="45"/>
  <c r="L40" i="45"/>
  <c r="M40" i="45"/>
  <c r="E29" i="45"/>
  <c r="F29" i="45"/>
  <c r="G29" i="45"/>
  <c r="H29" i="45"/>
  <c r="I29" i="45"/>
  <c r="J29" i="45"/>
  <c r="K29" i="45"/>
  <c r="L29" i="45"/>
  <c r="M29" i="45"/>
  <c r="N29" i="45"/>
  <c r="G22" i="45"/>
  <c r="H22" i="45"/>
  <c r="I22" i="45"/>
  <c r="J22" i="45"/>
  <c r="K22" i="45"/>
  <c r="L22" i="45"/>
  <c r="M22" i="45"/>
  <c r="N22" i="45"/>
  <c r="D80" i="45"/>
  <c r="D73" i="45"/>
  <c r="D62" i="45"/>
  <c r="D51" i="45"/>
  <c r="D40" i="45"/>
  <c r="D29" i="45"/>
  <c r="D1068" i="79"/>
  <c r="D885" i="79"/>
  <c r="D702" i="79"/>
  <c r="D519" i="79"/>
  <c r="AL351" i="79" l="1"/>
  <c r="AL350" i="79"/>
  <c r="AL352" i="79"/>
  <c r="AL353" i="79"/>
  <c r="AL535" i="79"/>
  <c r="AL534" i="79"/>
  <c r="AL536" i="79"/>
  <c r="AL519" i="79"/>
  <c r="AL702" i="79"/>
  <c r="AL718" i="79"/>
  <c r="AL719" i="79"/>
  <c r="AL902" i="79"/>
  <c r="AL885" i="79"/>
  <c r="AL1068" i="79"/>
  <c r="AH902" i="79"/>
  <c r="AI902" i="79"/>
  <c r="AF902" i="79"/>
  <c r="AJ902" i="79"/>
  <c r="AG902" i="79"/>
  <c r="AF718" i="79"/>
  <c r="AJ718" i="79"/>
  <c r="AG719" i="79"/>
  <c r="AG718" i="79"/>
  <c r="AI719" i="79"/>
  <c r="AI718" i="79"/>
  <c r="AF719" i="79"/>
  <c r="AJ719" i="79"/>
  <c r="AH719" i="79"/>
  <c r="AH718" i="79"/>
  <c r="AH885" i="79"/>
  <c r="AJ885" i="79"/>
  <c r="AG885" i="79"/>
  <c r="AF885" i="79"/>
  <c r="AI885" i="79"/>
  <c r="AJ1068" i="79"/>
  <c r="AF1068" i="79"/>
  <c r="AG1068" i="79"/>
  <c r="AI1068" i="79"/>
  <c r="AH1068" i="79"/>
  <c r="AJ702" i="79"/>
  <c r="AF702" i="79"/>
  <c r="AG702" i="79"/>
  <c r="AI702" i="79"/>
  <c r="AH702" i="79"/>
  <c r="AH534" i="79"/>
  <c r="AI535" i="79"/>
  <c r="AF536" i="79"/>
  <c r="AJ536" i="79"/>
  <c r="AJ519" i="79"/>
  <c r="AF519" i="79"/>
  <c r="AJ535" i="79"/>
  <c r="AG536" i="79"/>
  <c r="AJ534" i="79"/>
  <c r="AG535" i="79"/>
  <c r="AH519" i="79"/>
  <c r="AG534" i="79"/>
  <c r="AH535" i="79"/>
  <c r="AI536" i="79"/>
  <c r="AG519" i="79"/>
  <c r="AI534" i="79"/>
  <c r="AF535" i="79"/>
  <c r="AI519" i="79"/>
  <c r="AF534" i="79"/>
  <c r="AH536" i="79"/>
  <c r="AI353" i="79"/>
  <c r="AH352" i="79"/>
  <c r="AG351" i="79"/>
  <c r="AI350" i="79"/>
  <c r="AJ352" i="79"/>
  <c r="AI351" i="79"/>
  <c r="AG350" i="79"/>
  <c r="AH353" i="79"/>
  <c r="AG352" i="79"/>
  <c r="AJ351" i="79"/>
  <c r="AH350" i="79"/>
  <c r="AF353" i="79"/>
  <c r="AJ353" i="79"/>
  <c r="AI352" i="79"/>
  <c r="AH351" i="79"/>
  <c r="AF350" i="79"/>
  <c r="AJ350" i="79"/>
  <c r="AG353" i="79"/>
  <c r="AF352" i="79"/>
  <c r="AF351" i="79"/>
  <c r="Z902" i="79"/>
  <c r="Z719" i="79"/>
  <c r="Z718" i="79"/>
  <c r="Z353" i="79"/>
  <c r="Z535" i="79"/>
  <c r="Z536" i="79"/>
  <c r="Z534" i="79"/>
  <c r="Y39" i="79" l="1"/>
  <c r="Y174" i="79" s="1"/>
  <c r="B76" i="45"/>
  <c r="B65" i="45"/>
  <c r="B54" i="45"/>
  <c r="B43" i="45"/>
  <c r="B32" i="45"/>
  <c r="B18" i="45"/>
  <c r="Y187" i="79" l="1"/>
  <c r="AL191" i="79"/>
  <c r="AL188" i="79"/>
  <c r="AL189" i="79"/>
  <c r="AL187" i="79"/>
  <c r="AL190" i="79"/>
  <c r="AI191" i="79"/>
  <c r="AI190" i="79"/>
  <c r="AI189" i="79"/>
  <c r="AI188" i="79"/>
  <c r="AI187" i="79"/>
  <c r="AH190" i="79"/>
  <c r="AH188" i="79"/>
  <c r="AG190" i="79"/>
  <c r="AG188" i="79"/>
  <c r="AJ191" i="79"/>
  <c r="AF191" i="79"/>
  <c r="AJ190" i="79"/>
  <c r="AF190" i="79"/>
  <c r="AJ189" i="79"/>
  <c r="AF189" i="79"/>
  <c r="AJ188" i="79"/>
  <c r="AF188" i="79"/>
  <c r="AF187" i="79"/>
  <c r="AH191" i="79"/>
  <c r="AH189" i="79"/>
  <c r="AH187" i="79"/>
  <c r="AG191" i="79"/>
  <c r="AG189" i="79"/>
  <c r="AG187" i="79"/>
  <c r="Z187" i="79"/>
  <c r="Z191" i="79"/>
  <c r="Z190" i="79"/>
  <c r="Z189" i="79"/>
  <c r="Z188" i="79"/>
  <c r="Y188" i="79"/>
  <c r="Y189" i="79"/>
  <c r="Y190" i="79"/>
  <c r="Y191" i="79"/>
  <c r="D513" i="46"/>
  <c r="O384" i="46"/>
  <c r="D384" i="46"/>
  <c r="Y401" i="46"/>
  <c r="J51" i="43"/>
  <c r="J29" i="44" s="1"/>
  <c r="J33" i="44" s="1"/>
  <c r="I51" i="43"/>
  <c r="I33" i="44" s="1"/>
  <c r="H51" i="43"/>
  <c r="H33" i="44" s="1"/>
  <c r="G51" i="43"/>
  <c r="F51" i="43"/>
  <c r="E51" i="43"/>
  <c r="E29" i="44" s="1"/>
  <c r="E33" i="44" s="1"/>
  <c r="D51"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33" i="44"/>
  <c r="Z277" i="46"/>
  <c r="E13" i="44"/>
  <c r="Z359" i="79"/>
  <c r="Z725" i="79"/>
  <c r="Z197" i="79"/>
  <c r="Z908" i="79"/>
  <c r="Z542" i="79"/>
  <c r="Z35" i="79"/>
  <c r="D139" i="45"/>
  <c r="E14" i="44"/>
  <c r="E18" i="44" s="1"/>
  <c r="Z543" i="79"/>
  <c r="Z702" i="79" s="1"/>
  <c r="Z198" i="79"/>
  <c r="Z360" i="79"/>
  <c r="Z519" i="79" s="1"/>
  <c r="Z726" i="79"/>
  <c r="Z885" i="79" s="1"/>
  <c r="Z909" i="79"/>
  <c r="Z1068" i="79" s="1"/>
  <c r="Z36" i="79"/>
  <c r="AE406" i="46"/>
  <c r="J13" i="44"/>
  <c r="AE908" i="79"/>
  <c r="AE359" i="79"/>
  <c r="AE725" i="79"/>
  <c r="AE542" i="79"/>
  <c r="AE197" i="79"/>
  <c r="AE35" i="79"/>
  <c r="J43" i="44"/>
  <c r="J53" i="44" s="1"/>
  <c r="J14" i="44"/>
  <c r="J18" i="44" s="1"/>
  <c r="AE360" i="79"/>
  <c r="AE543" i="79"/>
  <c r="AE909" i="79"/>
  <c r="AE1068" i="79" s="1"/>
  <c r="AE726" i="79"/>
  <c r="AE198" i="79"/>
  <c r="AE336" i="79" s="1"/>
  <c r="AE36" i="79"/>
  <c r="AE174" i="79" s="1"/>
  <c r="Y277" i="46"/>
  <c r="D13" i="44"/>
  <c r="Y725" i="79"/>
  <c r="Y542" i="79"/>
  <c r="Y197" i="79"/>
  <c r="Y908" i="79"/>
  <c r="Y359" i="79"/>
  <c r="Y35" i="79"/>
  <c r="AC148" i="46"/>
  <c r="H13" i="44"/>
  <c r="AC725" i="79"/>
  <c r="AC908" i="79"/>
  <c r="AC359" i="79"/>
  <c r="AC542" i="79"/>
  <c r="AC197" i="79"/>
  <c r="AC35" i="79"/>
  <c r="Y407" i="46"/>
  <c r="Y513" i="46" s="1"/>
  <c r="D14" i="44"/>
  <c r="D18" i="44" s="1"/>
  <c r="Y909" i="79"/>
  <c r="Y1068" i="79" s="1"/>
  <c r="Y360" i="79"/>
  <c r="Y519" i="79" s="1"/>
  <c r="Y726" i="79"/>
  <c r="Y885" i="79" s="1"/>
  <c r="Y543" i="79"/>
  <c r="Y702" i="79" s="1"/>
  <c r="Y198" i="79"/>
  <c r="Y36" i="79"/>
  <c r="AC278" i="46"/>
  <c r="AC395" i="46" s="1"/>
  <c r="H18" i="44"/>
  <c r="AC726" i="79"/>
  <c r="AC902" i="79" s="1"/>
  <c r="AC543" i="79"/>
  <c r="AC198" i="79"/>
  <c r="AC336" i="79" s="1"/>
  <c r="AC909" i="79"/>
  <c r="AC1068" i="79" s="1"/>
  <c r="AC360" i="79"/>
  <c r="AC36" i="79"/>
  <c r="AD148" i="46"/>
  <c r="I13" i="44"/>
  <c r="AD359" i="79"/>
  <c r="AD542" i="79"/>
  <c r="AD908" i="79"/>
  <c r="AD725" i="79"/>
  <c r="AD197" i="79"/>
  <c r="AD35" i="79"/>
  <c r="H139" i="45"/>
  <c r="I18" i="44"/>
  <c r="AD726" i="79"/>
  <c r="AD902" i="79" s="1"/>
  <c r="AD909" i="79"/>
  <c r="AD1068" i="79" s="1"/>
  <c r="AD360" i="79"/>
  <c r="AD534" i="79" s="1"/>
  <c r="AD543" i="79"/>
  <c r="AD198" i="79"/>
  <c r="AD36" i="79"/>
  <c r="AA406" i="46"/>
  <c r="F13" i="44"/>
  <c r="AA908" i="79"/>
  <c r="AA725" i="79"/>
  <c r="AA542" i="79"/>
  <c r="AA197" i="79"/>
  <c r="AA359" i="79"/>
  <c r="AA35" i="79"/>
  <c r="F43" i="44"/>
  <c r="F53" i="44" s="1"/>
  <c r="F14" i="44"/>
  <c r="F18" i="44" s="1"/>
  <c r="AA360" i="79"/>
  <c r="AA726" i="79"/>
  <c r="AA198" i="79"/>
  <c r="AA909" i="79"/>
  <c r="AA1068" i="79" s="1"/>
  <c r="AA543" i="79"/>
  <c r="AA36" i="79"/>
  <c r="AA187" i="79" s="1"/>
  <c r="AB406" i="46"/>
  <c r="G13" i="44"/>
  <c r="AB725" i="79"/>
  <c r="AB542" i="79"/>
  <c r="AB197" i="79"/>
  <c r="AB908" i="79"/>
  <c r="AB359" i="79"/>
  <c r="AB35" i="79"/>
  <c r="AB407" i="46"/>
  <c r="G18" i="44"/>
  <c r="G48" i="44" s="1"/>
  <c r="AB909" i="79"/>
  <c r="AB1068" i="79" s="1"/>
  <c r="AB726" i="79"/>
  <c r="AB543" i="79"/>
  <c r="AB198" i="79"/>
  <c r="AB336" i="79" s="1"/>
  <c r="AB360" i="79"/>
  <c r="AB36" i="79"/>
  <c r="AB21" i="46"/>
  <c r="AB135" i="46" s="1"/>
  <c r="Y278" i="46"/>
  <c r="Y384" i="46" s="1"/>
  <c r="AE149" i="46"/>
  <c r="AE255" i="46" s="1"/>
  <c r="AB148" i="46"/>
  <c r="G139" i="45"/>
  <c r="AA149" i="46"/>
  <c r="AA255" i="46" s="1"/>
  <c r="AE407" i="46"/>
  <c r="I53" i="44"/>
  <c r="E43" i="44"/>
  <c r="E53" i="44" s="1"/>
  <c r="Z406" i="46"/>
  <c r="AE148" i="46"/>
  <c r="AA148" i="46"/>
  <c r="H53" i="44"/>
  <c r="C139" i="45"/>
  <c r="F139" i="45"/>
  <c r="AE21" i="46"/>
  <c r="AD149" i="46"/>
  <c r="Z149" i="46"/>
  <c r="Z255" i="46" s="1"/>
  <c r="AE278" i="46"/>
  <c r="AA278" i="46"/>
  <c r="AC277" i="46"/>
  <c r="AD407" i="46"/>
  <c r="Z407" i="46"/>
  <c r="Z513" i="46" s="1"/>
  <c r="AC406" i="46"/>
  <c r="AD277" i="46"/>
  <c r="AD406" i="46"/>
  <c r="Z148" i="46"/>
  <c r="D43" i="44"/>
  <c r="G53" i="44"/>
  <c r="I139" i="45"/>
  <c r="E139" i="45"/>
  <c r="AD21" i="46"/>
  <c r="Z21" i="46"/>
  <c r="Z127" i="46" s="1"/>
  <c r="AC149" i="46"/>
  <c r="AC255" i="46" s="1"/>
  <c r="AD278" i="46"/>
  <c r="Z278" i="46"/>
  <c r="Z384" i="46" s="1"/>
  <c r="AB277" i="46"/>
  <c r="Y406" i="46"/>
  <c r="AC407" i="46"/>
  <c r="Y148" i="46"/>
  <c r="AC21" i="46"/>
  <c r="Y149" i="46"/>
  <c r="Y255" i="46" s="1"/>
  <c r="AB149" i="46"/>
  <c r="AB255" i="46" s="1"/>
  <c r="AE277" i="46"/>
  <c r="AA277" i="46"/>
  <c r="AD350" i="79" l="1"/>
  <c r="AD336" i="79"/>
  <c r="D53" i="44"/>
  <c r="AD191" i="79"/>
  <c r="AD187" i="79"/>
  <c r="AD190" i="79"/>
  <c r="AD189" i="79"/>
  <c r="AD188" i="79"/>
  <c r="AD127" i="46"/>
  <c r="AD138" i="46"/>
  <c r="AD141" i="46"/>
  <c r="AD140" i="46"/>
  <c r="AD143" i="46"/>
  <c r="AD142" i="46"/>
  <c r="AD139" i="46"/>
  <c r="G50" i="44"/>
  <c r="G49" i="44"/>
  <c r="G47" i="44"/>
  <c r="G52" i="44"/>
  <c r="G51" i="44"/>
  <c r="H51" i="44"/>
  <c r="H47" i="44"/>
  <c r="H50" i="44"/>
  <c r="H52" i="44"/>
  <c r="H49" i="44"/>
  <c r="H48" i="44"/>
  <c r="E52" i="44"/>
  <c r="E48" i="44"/>
  <c r="E49" i="44"/>
  <c r="E51" i="44"/>
  <c r="E47" i="44"/>
  <c r="E50" i="44"/>
  <c r="F49" i="44"/>
  <c r="F52" i="44"/>
  <c r="F48" i="44"/>
  <c r="F47" i="44"/>
  <c r="F51" i="44"/>
  <c r="F50" i="44"/>
  <c r="J49" i="44"/>
  <c r="J52" i="44"/>
  <c r="J48" i="44"/>
  <c r="J50" i="44"/>
  <c r="J51" i="44"/>
  <c r="J47" i="44"/>
  <c r="D52" i="44"/>
  <c r="D48" i="44"/>
  <c r="D51" i="44"/>
  <c r="D47" i="44"/>
  <c r="D49" i="44"/>
  <c r="D50" i="44"/>
  <c r="I52" i="44"/>
  <c r="I48" i="44"/>
  <c r="I51" i="44"/>
  <c r="I47" i="44"/>
  <c r="I50" i="44"/>
  <c r="I49" i="44"/>
  <c r="J45" i="44"/>
  <c r="J44" i="44"/>
  <c r="D44" i="44"/>
  <c r="D45" i="44"/>
  <c r="G45" i="44"/>
  <c r="H45" i="44"/>
  <c r="H44" i="44"/>
  <c r="E45" i="44"/>
  <c r="F45" i="44"/>
  <c r="F44" i="44"/>
  <c r="I44" i="44"/>
  <c r="I45" i="44"/>
  <c r="AB350" i="79"/>
  <c r="AB352" i="79"/>
  <c r="AB351" i="79"/>
  <c r="AB353" i="79"/>
  <c r="AB718" i="79"/>
  <c r="AB719" i="79"/>
  <c r="AB702" i="79"/>
  <c r="AD535" i="79"/>
  <c r="AD519" i="79"/>
  <c r="AD536" i="79"/>
  <c r="AC350" i="79"/>
  <c r="AC352" i="79"/>
  <c r="AC351" i="79"/>
  <c r="AC353" i="79"/>
  <c r="AB535" i="79"/>
  <c r="AB536" i="79"/>
  <c r="AB534" i="79"/>
  <c r="AB519" i="79"/>
  <c r="AA718" i="79"/>
  <c r="AA702" i="79"/>
  <c r="AA719" i="79"/>
  <c r="AA536" i="79"/>
  <c r="AA535" i="79"/>
  <c r="AA534" i="79"/>
  <c r="AA519" i="79"/>
  <c r="AD351" i="79"/>
  <c r="AD353" i="79"/>
  <c r="AD352" i="79"/>
  <c r="AD885" i="79"/>
  <c r="AC536" i="79"/>
  <c r="AC535" i="79"/>
  <c r="AC534" i="79"/>
  <c r="AC519" i="79"/>
  <c r="AC885" i="79"/>
  <c r="AE350" i="79"/>
  <c r="AE352" i="79"/>
  <c r="AE351" i="79"/>
  <c r="AE353" i="79"/>
  <c r="AE519" i="79"/>
  <c r="AE536" i="79"/>
  <c r="AE535" i="79"/>
  <c r="AE534" i="79"/>
  <c r="AD719" i="79"/>
  <c r="AD702" i="79"/>
  <c r="AD718" i="79"/>
  <c r="AE902" i="79"/>
  <c r="AE885" i="79"/>
  <c r="AA353" i="79"/>
  <c r="AA352" i="79"/>
  <c r="AA350" i="79"/>
  <c r="AA351" i="79"/>
  <c r="AB190" i="79"/>
  <c r="AB191" i="79"/>
  <c r="AB187" i="79"/>
  <c r="AB189" i="79"/>
  <c r="AB188" i="79"/>
  <c r="AB885" i="79"/>
  <c r="AB902" i="79"/>
  <c r="AA189" i="79"/>
  <c r="AA188" i="79"/>
  <c r="AA190" i="79"/>
  <c r="AA191" i="79"/>
  <c r="AA885" i="79"/>
  <c r="AA902" i="79"/>
  <c r="AC188" i="79"/>
  <c r="AC191" i="79"/>
  <c r="AC187" i="79"/>
  <c r="AC189" i="79"/>
  <c r="AC190" i="79"/>
  <c r="AC719" i="79"/>
  <c r="AC702" i="79"/>
  <c r="AC718" i="79"/>
  <c r="AE190" i="79"/>
  <c r="AE187" i="79"/>
  <c r="AE188" i="79"/>
  <c r="AE189" i="79"/>
  <c r="AE191" i="79"/>
  <c r="AE718" i="79"/>
  <c r="AE719" i="79"/>
  <c r="AE702"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38" i="45" l="1"/>
  <c r="E138" i="45"/>
  <c r="F138" i="45"/>
  <c r="G138" i="45"/>
  <c r="H138" i="45"/>
  <c r="I138" i="45"/>
  <c r="C138" i="45"/>
  <c r="O17" i="45" l="1"/>
  <c r="N17" i="45"/>
  <c r="N23" i="45" s="1"/>
  <c r="M17" i="45"/>
  <c r="M23" i="45" s="1"/>
  <c r="L17" i="45"/>
  <c r="L23" i="45" s="1"/>
  <c r="N60" i="46"/>
  <c r="N57" i="46"/>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109" i="45"/>
  <c r="M148" i="45" s="1"/>
  <c r="M130" i="45"/>
  <c r="P148" i="45" s="1"/>
  <c r="M123" i="45"/>
  <c r="O148" i="45" s="1"/>
  <c r="M102" i="45"/>
  <c r="M116" i="45"/>
  <c r="N148" i="45" s="1"/>
  <c r="M95" i="45"/>
  <c r="M88" i="45"/>
  <c r="L109" i="45"/>
  <c r="M147" i="45" s="1"/>
  <c r="L123" i="45"/>
  <c r="O147" i="45" s="1"/>
  <c r="L102" i="45"/>
  <c r="L130" i="45"/>
  <c r="P147" i="45" s="1"/>
  <c r="L116" i="45"/>
  <c r="N147" i="45" s="1"/>
  <c r="L95" i="45"/>
  <c r="L88" i="45"/>
  <c r="N102" i="45"/>
  <c r="N130" i="45"/>
  <c r="P149" i="45" s="1"/>
  <c r="N123" i="45"/>
  <c r="O149" i="45" s="1"/>
  <c r="N95" i="45"/>
  <c r="N109" i="45"/>
  <c r="M149" i="45" s="1"/>
  <c r="N116" i="45"/>
  <c r="N149" i="45" s="1"/>
  <c r="N88" i="45"/>
  <c r="L81" i="45"/>
  <c r="L63" i="45"/>
  <c r="L30" i="45"/>
  <c r="L74" i="45"/>
  <c r="L41" i="45"/>
  <c r="L52" i="45"/>
  <c r="M52" i="45"/>
  <c r="M74" i="45"/>
  <c r="M63" i="45"/>
  <c r="M41" i="45"/>
  <c r="M81" i="45"/>
  <c r="M30" i="45"/>
  <c r="N74" i="45"/>
  <c r="N81" i="45"/>
  <c r="N63" i="45"/>
  <c r="G149" i="45" s="1"/>
  <c r="N52" i="45"/>
  <c r="N41" i="45"/>
  <c r="N30" i="45"/>
  <c r="H148" i="45" l="1"/>
  <c r="D149" i="45"/>
  <c r="E148" i="45"/>
  <c r="G147" i="45"/>
  <c r="L149" i="45"/>
  <c r="J148" i="45"/>
  <c r="E149" i="45"/>
  <c r="G148" i="45"/>
  <c r="I147" i="45"/>
  <c r="J147" i="45"/>
  <c r="K148" i="45"/>
  <c r="F149" i="45"/>
  <c r="K147" i="45"/>
  <c r="I149" i="45"/>
  <c r="H149" i="45"/>
  <c r="E147" i="45"/>
  <c r="K149" i="45"/>
  <c r="L147" i="45"/>
  <c r="J149" i="45"/>
  <c r="F148" i="45"/>
  <c r="L148" i="45"/>
  <c r="H147" i="45"/>
  <c r="F147" i="45"/>
  <c r="D148" i="45"/>
  <c r="I148" i="45"/>
  <c r="D147"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7" i="47"/>
  <c r="H105" i="47"/>
  <c r="H97" i="47"/>
  <c r="H98" i="47"/>
  <c r="H96" i="47"/>
  <c r="H94" i="47"/>
  <c r="H95" i="47"/>
  <c r="H93" i="47"/>
  <c r="H91" i="47"/>
  <c r="H92" i="47"/>
  <c r="H90" i="47"/>
  <c r="H31" i="47" l="1"/>
  <c r="H32" i="47"/>
  <c r="H30" i="47"/>
  <c r="H16" i="47"/>
  <c r="H17" i="47"/>
  <c r="H15" i="47"/>
  <c r="K17" i="45" l="1"/>
  <c r="J17" i="45"/>
  <c r="J41" i="45" s="1"/>
  <c r="E145" i="45" s="1"/>
  <c r="I17" i="45"/>
  <c r="H17" i="45"/>
  <c r="H23" i="45" s="1"/>
  <c r="C143" i="45" s="1"/>
  <c r="G17" i="45"/>
  <c r="F17" i="45"/>
  <c r="F23" i="45" s="1"/>
  <c r="E17" i="45"/>
  <c r="I81" i="45" l="1"/>
  <c r="I144" i="45" s="1"/>
  <c r="I30" i="45"/>
  <c r="D144" i="45" s="1"/>
  <c r="I41" i="45"/>
  <c r="E144" i="45" s="1"/>
  <c r="I23" i="45"/>
  <c r="C144" i="45" s="1"/>
  <c r="J23" i="45"/>
  <c r="J30" i="45"/>
  <c r="D145" i="45" s="1"/>
  <c r="K23" i="45"/>
  <c r="C146" i="45" s="1"/>
  <c r="E30" i="45"/>
  <c r="D140" i="45" s="1"/>
  <c r="E23" i="45"/>
  <c r="C140" i="45" s="1"/>
  <c r="E102" i="45"/>
  <c r="L140" i="45" s="1"/>
  <c r="E116" i="45"/>
  <c r="N140" i="45" s="1"/>
  <c r="E88" i="45"/>
  <c r="J140" i="45" s="1"/>
  <c r="E123" i="45"/>
  <c r="O140" i="45" s="1"/>
  <c r="E130" i="45"/>
  <c r="P140" i="45" s="1"/>
  <c r="E95" i="45"/>
  <c r="K140" i="45" s="1"/>
  <c r="E109" i="45"/>
  <c r="M140" i="45" s="1"/>
  <c r="E81" i="45"/>
  <c r="I140" i="45" s="1"/>
  <c r="G81" i="45"/>
  <c r="I142" i="45" s="1"/>
  <c r="G116" i="45"/>
  <c r="N142" i="45" s="1"/>
  <c r="G102" i="45"/>
  <c r="L142" i="45" s="1"/>
  <c r="G130" i="45"/>
  <c r="P142" i="45" s="1"/>
  <c r="G123" i="45"/>
  <c r="O142" i="45" s="1"/>
  <c r="G95" i="45"/>
  <c r="K142" i="45" s="1"/>
  <c r="G109" i="45"/>
  <c r="M142" i="45" s="1"/>
  <c r="G88" i="45"/>
  <c r="J142" i="45" s="1"/>
  <c r="H109" i="45"/>
  <c r="M143" i="45" s="1"/>
  <c r="H95" i="45"/>
  <c r="K143" i="45" s="1"/>
  <c r="H102" i="45"/>
  <c r="L143" i="45" s="1"/>
  <c r="H123" i="45"/>
  <c r="O143" i="45" s="1"/>
  <c r="H130" i="45"/>
  <c r="P143" i="45" s="1"/>
  <c r="H116" i="45"/>
  <c r="N143" i="45" s="1"/>
  <c r="H88" i="45"/>
  <c r="J143" i="45" s="1"/>
  <c r="I109" i="45"/>
  <c r="M144" i="45" s="1"/>
  <c r="I102" i="45"/>
  <c r="L144" i="45" s="1"/>
  <c r="I88" i="45"/>
  <c r="J144" i="45" s="1"/>
  <c r="I116" i="45"/>
  <c r="N144" i="45" s="1"/>
  <c r="I130" i="45"/>
  <c r="P144" i="45" s="1"/>
  <c r="I123" i="45"/>
  <c r="O144" i="45" s="1"/>
  <c r="I95" i="45"/>
  <c r="K144" i="45" s="1"/>
  <c r="F74" i="45"/>
  <c r="H141" i="45" s="1"/>
  <c r="F123" i="45"/>
  <c r="O141" i="45" s="1"/>
  <c r="F102" i="45"/>
  <c r="L141" i="45" s="1"/>
  <c r="F116" i="45"/>
  <c r="N141" i="45" s="1"/>
  <c r="F88" i="45"/>
  <c r="J141" i="45" s="1"/>
  <c r="F109" i="45"/>
  <c r="M141" i="45" s="1"/>
  <c r="F130" i="45"/>
  <c r="P141" i="45" s="1"/>
  <c r="F95" i="45"/>
  <c r="K141" i="45" s="1"/>
  <c r="J102" i="45"/>
  <c r="L145" i="45" s="1"/>
  <c r="J130" i="45"/>
  <c r="P145" i="45" s="1"/>
  <c r="J109" i="45"/>
  <c r="M145" i="45" s="1"/>
  <c r="J116" i="45"/>
  <c r="N145" i="45" s="1"/>
  <c r="J88" i="45"/>
  <c r="J145" i="45" s="1"/>
  <c r="J123" i="45"/>
  <c r="O145" i="45" s="1"/>
  <c r="J95" i="45"/>
  <c r="K145" i="45" s="1"/>
  <c r="K116" i="45"/>
  <c r="K130" i="45"/>
  <c r="P146" i="45" s="1"/>
  <c r="K88" i="45"/>
  <c r="K109" i="45"/>
  <c r="K102" i="45"/>
  <c r="K95" i="45"/>
  <c r="K123" i="45"/>
  <c r="O146" i="45" s="1"/>
  <c r="J81" i="45"/>
  <c r="I145" i="45" s="1"/>
  <c r="K81" i="45"/>
  <c r="E74" i="45"/>
  <c r="H140" i="45" s="1"/>
  <c r="F81" i="45"/>
  <c r="I141" i="45" s="1"/>
  <c r="C141" i="45"/>
  <c r="H41" i="45"/>
  <c r="E143" i="45" s="1"/>
  <c r="H81" i="45"/>
  <c r="I143" i="45" s="1"/>
  <c r="H30" i="45"/>
  <c r="D143" i="45" s="1"/>
  <c r="G74" i="45"/>
  <c r="H142" i="45" s="1"/>
  <c r="G63" i="45"/>
  <c r="G142" i="45" s="1"/>
  <c r="G52" i="45"/>
  <c r="F142" i="45" s="1"/>
  <c r="G41" i="45"/>
  <c r="E142" i="45" s="1"/>
  <c r="K74" i="45"/>
  <c r="K63" i="45"/>
  <c r="K30" i="45"/>
  <c r="K52" i="45"/>
  <c r="K41" i="45"/>
  <c r="H74" i="45"/>
  <c r="H143" i="45" s="1"/>
  <c r="H52" i="45"/>
  <c r="F143" i="45" s="1"/>
  <c r="H63" i="45"/>
  <c r="G143" i="45" s="1"/>
  <c r="E63" i="45"/>
  <c r="G140" i="45" s="1"/>
  <c r="E41" i="45"/>
  <c r="E140" i="45" s="1"/>
  <c r="E52" i="45"/>
  <c r="F140" i="45" s="1"/>
  <c r="I74" i="45"/>
  <c r="H144" i="45" s="1"/>
  <c r="I52" i="45"/>
  <c r="F144" i="45" s="1"/>
  <c r="I63" i="45"/>
  <c r="G144" i="45" s="1"/>
  <c r="F63" i="45"/>
  <c r="G141" i="45" s="1"/>
  <c r="F52" i="45"/>
  <c r="F141" i="45" s="1"/>
  <c r="F41" i="45"/>
  <c r="E141" i="45" s="1"/>
  <c r="J74" i="45"/>
  <c r="H145" i="45" s="1"/>
  <c r="J52" i="45"/>
  <c r="F145" i="45" s="1"/>
  <c r="J63" i="45"/>
  <c r="G145" i="45" s="1"/>
  <c r="F30" i="45"/>
  <c r="D141" i="45" s="1"/>
  <c r="G23" i="45"/>
  <c r="C142" i="45" s="1"/>
  <c r="G30" i="45"/>
  <c r="D142" i="45" s="1"/>
  <c r="C145" i="45"/>
  <c r="Y339" i="79" s="1"/>
  <c r="Y20" i="46"/>
  <c r="W14" i="47"/>
  <c r="J14" i="47"/>
  <c r="K14" i="47"/>
  <c r="L14" i="47"/>
  <c r="M14" i="47"/>
  <c r="N14" i="47"/>
  <c r="O14" i="47"/>
  <c r="I14" i="47"/>
  <c r="AE20" i="46"/>
  <c r="AA20" i="46"/>
  <c r="AB20" i="46"/>
  <c r="AC20" i="46"/>
  <c r="AD20" i="46"/>
  <c r="Z20" i="46"/>
  <c r="C76" i="45"/>
  <c r="C25" i="45"/>
  <c r="C32" i="45"/>
  <c r="C18" i="45"/>
  <c r="E42" i="44"/>
  <c r="F42" i="44"/>
  <c r="G42" i="44"/>
  <c r="H42" i="44"/>
  <c r="I42" i="44"/>
  <c r="J42" i="44"/>
  <c r="D42" i="44"/>
  <c r="Y256" i="46" s="1"/>
  <c r="Y344" i="79" l="1"/>
  <c r="Y347" i="79"/>
  <c r="G146" i="45"/>
  <c r="C147" i="45"/>
  <c r="Y705" i="79" s="1"/>
  <c r="Y713" i="79" s="1"/>
  <c r="AF516" i="46"/>
  <c r="H146" i="45"/>
  <c r="C149" i="45"/>
  <c r="Y1071" i="79" s="1"/>
  <c r="N146" i="45"/>
  <c r="AG258" i="46"/>
  <c r="AG259" i="46" s="1"/>
  <c r="AJ516" i="46"/>
  <c r="AJ520" i="46" s="1"/>
  <c r="AG387" i="46"/>
  <c r="AA339" i="79"/>
  <c r="AA340" i="79" s="1"/>
  <c r="AF258" i="46"/>
  <c r="Y258" i="46"/>
  <c r="Y259" i="46" s="1"/>
  <c r="E146" i="45"/>
  <c r="L146" i="45"/>
  <c r="AG516" i="46"/>
  <c r="AG520" i="46" s="1"/>
  <c r="AF130" i="46"/>
  <c r="AF131" i="46" s="1"/>
  <c r="K52" i="43" s="1"/>
  <c r="AG130" i="46"/>
  <c r="AG131" i="46" s="1"/>
  <c r="L52" i="43" s="1"/>
  <c r="AE177" i="79"/>
  <c r="AE181" i="79" s="1"/>
  <c r="F146" i="45"/>
  <c r="C148" i="45"/>
  <c r="M146" i="45"/>
  <c r="AH258" i="46"/>
  <c r="AI516" i="46"/>
  <c r="K146" i="45"/>
  <c r="AH516" i="46"/>
  <c r="AI387" i="46"/>
  <c r="AI389" i="46" s="1"/>
  <c r="D146" i="45"/>
  <c r="I146" i="45"/>
  <c r="J146" i="45"/>
  <c r="AF387" i="46"/>
  <c r="AH130" i="46"/>
  <c r="AH131" i="46" s="1"/>
  <c r="M52" i="43" s="1"/>
  <c r="Y177" i="79"/>
  <c r="AI130" i="46"/>
  <c r="AI131" i="46" s="1"/>
  <c r="N52" i="43" s="1"/>
  <c r="AJ130" i="46"/>
  <c r="AJ131" i="46" s="1"/>
  <c r="O52" i="43" s="1"/>
  <c r="AJ387" i="46"/>
  <c r="AJ389" i="46" s="1"/>
  <c r="AI258" i="46"/>
  <c r="AI260" i="46" s="1"/>
  <c r="AJ258" i="46"/>
  <c r="AJ260" i="46" s="1"/>
  <c r="Y128" i="46"/>
  <c r="AL387" i="46"/>
  <c r="AL389" i="46" s="1"/>
  <c r="AL258" i="46"/>
  <c r="AK258" i="46"/>
  <c r="AK516" i="46"/>
  <c r="AK520" i="46" s="1"/>
  <c r="AL516" i="46"/>
  <c r="AL520" i="46" s="1"/>
  <c r="AL130" i="46"/>
  <c r="AL131" i="46" s="1"/>
  <c r="Q52" i="43" s="1"/>
  <c r="AK130" i="46"/>
  <c r="AK131" i="46" s="1"/>
  <c r="P52" i="43" s="1"/>
  <c r="AJ703" i="79"/>
  <c r="AG703" i="79"/>
  <c r="AG337" i="79"/>
  <c r="AK886" i="79"/>
  <c r="AF703" i="79"/>
  <c r="AH520" i="79"/>
  <c r="AL175" i="79"/>
  <c r="AG514" i="46"/>
  <c r="AI886" i="79"/>
  <c r="AJ886" i="79"/>
  <c r="AF337" i="79"/>
  <c r="AL520" i="79"/>
  <c r="AF886" i="79"/>
  <c r="AJ337" i="79"/>
  <c r="AH1069" i="79"/>
  <c r="AI1069" i="79"/>
  <c r="AK514" i="46"/>
  <c r="AI175" i="79"/>
  <c r="AK337" i="79"/>
  <c r="AF514" i="46"/>
  <c r="AF520" i="79"/>
  <c r="AL337" i="79"/>
  <c r="AL703" i="79"/>
  <c r="AJ520" i="79"/>
  <c r="AJ514" i="46"/>
  <c r="AK175" i="79"/>
  <c r="AG175" i="79"/>
  <c r="AG1069" i="79"/>
  <c r="AG520" i="79"/>
  <c r="AH514" i="46"/>
  <c r="AK1069" i="79"/>
  <c r="AH175" i="79"/>
  <c r="AH886" i="79"/>
  <c r="AJ1069" i="79"/>
  <c r="AF175" i="79"/>
  <c r="AF1069" i="79"/>
  <c r="AL886" i="79"/>
  <c r="AI337" i="79"/>
  <c r="AL514" i="46"/>
  <c r="AK703" i="79"/>
  <c r="AH337" i="79"/>
  <c r="AJ175" i="79"/>
  <c r="AL1069" i="79"/>
  <c r="AH703" i="79"/>
  <c r="AI514" i="46"/>
  <c r="AK520" i="79"/>
  <c r="AI520" i="79"/>
  <c r="AI703" i="79"/>
  <c r="AG886" i="79"/>
  <c r="Y514" i="46"/>
  <c r="AB514" i="46"/>
  <c r="AE1069" i="79"/>
  <c r="AD337" i="79"/>
  <c r="AC520" i="79"/>
  <c r="Y1069" i="79"/>
  <c r="Y520" i="79"/>
  <c r="AC514" i="46"/>
  <c r="AB886" i="79"/>
  <c r="AA1069" i="79"/>
  <c r="AD175" i="79"/>
  <c r="Y175" i="79"/>
  <c r="AE703" i="79"/>
  <c r="AA514" i="46"/>
  <c r="AE514" i="46"/>
  <c r="AC337" i="79"/>
  <c r="AB703" i="79"/>
  <c r="AC1069" i="79"/>
  <c r="AE337" i="79"/>
  <c r="Z886" i="79"/>
  <c r="AD514" i="46"/>
  <c r="AA520" i="79"/>
  <c r="AD1069" i="79"/>
  <c r="AE886" i="79"/>
  <c r="AB337" i="79"/>
  <c r="AB1069" i="79"/>
  <c r="AA703" i="79"/>
  <c r="AD520" i="79"/>
  <c r="Y703" i="79"/>
  <c r="AE520" i="79"/>
  <c r="Z703" i="79"/>
  <c r="Z514" i="46"/>
  <c r="AC886" i="79"/>
  <c r="AB520" i="79"/>
  <c r="Y337" i="79"/>
  <c r="Z337" i="79"/>
  <c r="AA175" i="79"/>
  <c r="AD886" i="79"/>
  <c r="AC175" i="79"/>
  <c r="Y886" i="79"/>
  <c r="AE175" i="79"/>
  <c r="AD703" i="79"/>
  <c r="AA337" i="79"/>
  <c r="AA886" i="79"/>
  <c r="AB175" i="79"/>
  <c r="AC703" i="79"/>
  <c r="Z520" i="79"/>
  <c r="Z175" i="79"/>
  <c r="Z1069"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K522" i="79" l="1"/>
  <c r="AK525" i="79" s="1"/>
  <c r="AD522" i="46"/>
  <c r="I62" i="43" s="1"/>
  <c r="Y1075" i="79"/>
  <c r="Y1081" i="79"/>
  <c r="Y522" i="46"/>
  <c r="D62" i="43" s="1"/>
  <c r="AI517" i="46"/>
  <c r="AI520" i="46"/>
  <c r="AF518" i="46"/>
  <c r="AF520" i="46"/>
  <c r="Y518" i="46"/>
  <c r="Y517" i="46"/>
  <c r="Y519" i="46"/>
  <c r="Y520" i="46"/>
  <c r="AA522" i="46"/>
  <c r="F62" i="43" s="1"/>
  <c r="AH518" i="46"/>
  <c r="AH520" i="46"/>
  <c r="AJ522" i="79"/>
  <c r="AJ528" i="79" s="1"/>
  <c r="AA177" i="79"/>
  <c r="AA178" i="79" s="1"/>
  <c r="AB177" i="79"/>
  <c r="AJ339" i="79"/>
  <c r="AJ342" i="79" s="1"/>
  <c r="AH522" i="79"/>
  <c r="AH526" i="79" s="1"/>
  <c r="AL339" i="79"/>
  <c r="AL345" i="79" s="1"/>
  <c r="AC177" i="79"/>
  <c r="AK339" i="79"/>
  <c r="AK343" i="79" s="1"/>
  <c r="AF339" i="79"/>
  <c r="AF342" i="79" s="1"/>
  <c r="AI522" i="79"/>
  <c r="AI531" i="79" s="1"/>
  <c r="N71" i="43" s="1"/>
  <c r="AL522" i="79"/>
  <c r="AL526" i="79" s="1"/>
  <c r="AE522" i="79"/>
  <c r="AE525" i="79" s="1"/>
  <c r="AG522" i="79"/>
  <c r="AG525" i="79" s="1"/>
  <c r="AG339" i="79"/>
  <c r="AG347" i="79" s="1"/>
  <c r="L68" i="43" s="1"/>
  <c r="AD339" i="79"/>
  <c r="AB522" i="79"/>
  <c r="AB528" i="79" s="1"/>
  <c r="Z177" i="79"/>
  <c r="Z181" i="79" s="1"/>
  <c r="AB339" i="79"/>
  <c r="Z339" i="79"/>
  <c r="Z342" i="79" s="1"/>
  <c r="AC339" i="79"/>
  <c r="AC347" i="79" s="1"/>
  <c r="AD888" i="79"/>
  <c r="AH888" i="79"/>
  <c r="AH899" i="79" s="1"/>
  <c r="M77" i="43" s="1"/>
  <c r="AJ888" i="79"/>
  <c r="AJ899" i="79" s="1"/>
  <c r="O77" i="43" s="1"/>
  <c r="AI888" i="79"/>
  <c r="AI899" i="79" s="1"/>
  <c r="N77" i="43" s="1"/>
  <c r="Z888" i="79"/>
  <c r="Z899" i="79" s="1"/>
  <c r="E77" i="43" s="1"/>
  <c r="AK888" i="79"/>
  <c r="AK899" i="79" s="1"/>
  <c r="P77" i="43" s="1"/>
  <c r="AL888" i="79"/>
  <c r="AE888" i="79"/>
  <c r="AE899" i="79" s="1"/>
  <c r="J77" i="43" s="1"/>
  <c r="AF888" i="79"/>
  <c r="AC888" i="79"/>
  <c r="AC899" i="79" s="1"/>
  <c r="H77" i="43" s="1"/>
  <c r="AA888" i="79"/>
  <c r="AA899" i="79" s="1"/>
  <c r="F77" i="43" s="1"/>
  <c r="AB888" i="79"/>
  <c r="AB899" i="79" s="1"/>
  <c r="G77" i="43" s="1"/>
  <c r="AG888" i="79"/>
  <c r="AG899" i="79" s="1"/>
  <c r="L77" i="43" s="1"/>
  <c r="Y1078" i="79"/>
  <c r="Z522" i="79"/>
  <c r="Z526" i="79" s="1"/>
  <c r="Y888" i="79"/>
  <c r="Y890" i="79" s="1"/>
  <c r="AA522" i="79"/>
  <c r="AA529" i="79" s="1"/>
  <c r="Y522" i="79"/>
  <c r="Y525" i="79" s="1"/>
  <c r="AJ1071" i="79"/>
  <c r="AJ1083" i="79" s="1"/>
  <c r="O80" i="43" s="1"/>
  <c r="AI1071" i="79"/>
  <c r="AL1071" i="79"/>
  <c r="AL1083" i="79" s="1"/>
  <c r="Q80" i="43" s="1"/>
  <c r="AG1071" i="79"/>
  <c r="AK1071" i="79"/>
  <c r="AK1083" i="79" s="1"/>
  <c r="P80" i="43" s="1"/>
  <c r="AH1071" i="79"/>
  <c r="AH1083" i="79" s="1"/>
  <c r="M80" i="43" s="1"/>
  <c r="AF1071" i="79"/>
  <c r="AC1071" i="79"/>
  <c r="AC1083" i="79" s="1"/>
  <c r="H80" i="43" s="1"/>
  <c r="AE1071" i="79"/>
  <c r="AE1083" i="79" s="1"/>
  <c r="J80" i="43" s="1"/>
  <c r="AB1071" i="79"/>
  <c r="AB1083" i="79" s="1"/>
  <c r="G80" i="43" s="1"/>
  <c r="AD1071" i="79"/>
  <c r="AD1083" i="79" s="1"/>
  <c r="I80" i="43" s="1"/>
  <c r="Z1071" i="79"/>
  <c r="Z1081" i="79" s="1"/>
  <c r="AA1071" i="79"/>
  <c r="AC522" i="79"/>
  <c r="AC528" i="79" s="1"/>
  <c r="AE178" i="79"/>
  <c r="AD177" i="79"/>
  <c r="AE339" i="79"/>
  <c r="AE342" i="79" s="1"/>
  <c r="AD522" i="79"/>
  <c r="AD527" i="79" s="1"/>
  <c r="AE182" i="79"/>
  <c r="AL705" i="79"/>
  <c r="AL715" i="79" s="1"/>
  <c r="Q74" i="43" s="1"/>
  <c r="AE705" i="79"/>
  <c r="AE715" i="79" s="1"/>
  <c r="J74" i="43" s="1"/>
  <c r="AI705" i="79"/>
  <c r="AG705" i="79"/>
  <c r="AF705" i="79"/>
  <c r="AF715" i="79" s="1"/>
  <c r="K74" i="43" s="1"/>
  <c r="Z705" i="79"/>
  <c r="Z715" i="79" s="1"/>
  <c r="E74" i="43" s="1"/>
  <c r="AD705" i="79"/>
  <c r="AC705" i="79"/>
  <c r="AC715" i="79" s="1"/>
  <c r="H74" i="43" s="1"/>
  <c r="AJ705" i="79"/>
  <c r="AJ715" i="79" s="1"/>
  <c r="O74" i="43" s="1"/>
  <c r="AH705" i="79"/>
  <c r="AH715" i="79" s="1"/>
  <c r="M74" i="43" s="1"/>
  <c r="AA705" i="79"/>
  <c r="AA715" i="79" s="1"/>
  <c r="F74" i="43" s="1"/>
  <c r="AB705" i="79"/>
  <c r="AB715" i="79" s="1"/>
  <c r="G74" i="43" s="1"/>
  <c r="AK705" i="79"/>
  <c r="AE179" i="79"/>
  <c r="AH132" i="46"/>
  <c r="M53" i="43" s="1"/>
  <c r="R26" i="47" s="1"/>
  <c r="AG177" i="79"/>
  <c r="AG181" i="79" s="1"/>
  <c r="AE180" i="79"/>
  <c r="AF522" i="79"/>
  <c r="AF526" i="79" s="1"/>
  <c r="AF177" i="79"/>
  <c r="AF180" i="79" s="1"/>
  <c r="AH339" i="79"/>
  <c r="AH347" i="79" s="1"/>
  <c r="M68" i="43" s="1"/>
  <c r="AH519" i="46"/>
  <c r="AG262" i="46"/>
  <c r="L56" i="43" s="1"/>
  <c r="AI518" i="46"/>
  <c r="AH517" i="46"/>
  <c r="AG260" i="46"/>
  <c r="AG261" i="46" s="1"/>
  <c r="L55" i="43" s="1"/>
  <c r="AI519" i="46"/>
  <c r="AI522" i="46"/>
  <c r="N62" i="43" s="1"/>
  <c r="AH522" i="46"/>
  <c r="M62" i="43" s="1"/>
  <c r="Y1076" i="79"/>
  <c r="AG389" i="46"/>
  <c r="AG390" i="46"/>
  <c r="AG388" i="46"/>
  <c r="Y1073" i="79"/>
  <c r="AI177" i="79"/>
  <c r="AI178" i="79" s="1"/>
  <c r="AJ177" i="79"/>
  <c r="AJ182" i="79" s="1"/>
  <c r="AK177" i="79"/>
  <c r="AK180" i="79" s="1"/>
  <c r="AL177" i="79"/>
  <c r="AL182" i="79" s="1"/>
  <c r="AH177" i="79"/>
  <c r="AH184" i="79" s="1"/>
  <c r="M65" i="43" s="1"/>
  <c r="AA341" i="79"/>
  <c r="AA344" i="79"/>
  <c r="AA345" i="79"/>
  <c r="AA343" i="79"/>
  <c r="AA342" i="79"/>
  <c r="AF132" i="46"/>
  <c r="K53" i="43" s="1"/>
  <c r="P20" i="47" s="1"/>
  <c r="AJ522" i="46"/>
  <c r="O62" i="43" s="1"/>
  <c r="Y712" i="79"/>
  <c r="Y711" i="79"/>
  <c r="Y706" i="79"/>
  <c r="Y710" i="79"/>
  <c r="Y708" i="79"/>
  <c r="Y707" i="79"/>
  <c r="Y709" i="79"/>
  <c r="AF260" i="46"/>
  <c r="AF259" i="46"/>
  <c r="AJ517" i="46"/>
  <c r="AJ519" i="46"/>
  <c r="AJ518" i="46"/>
  <c r="Y1079" i="79"/>
  <c r="Y1077" i="79"/>
  <c r="Y1072" i="79"/>
  <c r="Y1074" i="79"/>
  <c r="Y1080" i="79"/>
  <c r="AF389" i="46"/>
  <c r="AF390" i="46"/>
  <c r="AF388" i="46"/>
  <c r="AH260" i="46"/>
  <c r="AH259" i="46"/>
  <c r="AG519" i="46"/>
  <c r="AG517" i="46"/>
  <c r="AG518" i="46"/>
  <c r="AF262" i="46"/>
  <c r="K56" i="43" s="1"/>
  <c r="Y1083" i="79"/>
  <c r="AF517" i="46"/>
  <c r="AK387" i="46"/>
  <c r="AK389" i="46" s="1"/>
  <c r="AH262" i="46"/>
  <c r="M56" i="43" s="1"/>
  <c r="AH387" i="46"/>
  <c r="AH392" i="46" s="1"/>
  <c r="M59" i="43" s="1"/>
  <c r="AG132" i="46"/>
  <c r="L53" i="43" s="1"/>
  <c r="Q15" i="47" s="1"/>
  <c r="AA347" i="79"/>
  <c r="F68" i="43" s="1"/>
  <c r="AF522" i="46"/>
  <c r="K62" i="43" s="1"/>
  <c r="AF519" i="46"/>
  <c r="AI339" i="79"/>
  <c r="AI341" i="79" s="1"/>
  <c r="AG522" i="46"/>
  <c r="L62" i="43" s="1"/>
  <c r="Y715" i="79"/>
  <c r="AJ390" i="46"/>
  <c r="AI390" i="46"/>
  <c r="Y181" i="79"/>
  <c r="Y179" i="79"/>
  <c r="Y180" i="79"/>
  <c r="AJ388" i="46"/>
  <c r="Y184" i="79"/>
  <c r="AI132" i="46"/>
  <c r="N53" i="43" s="1"/>
  <c r="S23" i="47" s="1"/>
  <c r="AJ132" i="46"/>
  <c r="O53" i="43" s="1"/>
  <c r="T18" i="47" s="1"/>
  <c r="AI388" i="46"/>
  <c r="AI259" i="46"/>
  <c r="AI261" i="46" s="1"/>
  <c r="N55" i="43" s="1"/>
  <c r="AI262" i="46"/>
  <c r="N56" i="43" s="1"/>
  <c r="AJ262" i="46"/>
  <c r="O56" i="43" s="1"/>
  <c r="AJ259" i="46"/>
  <c r="AJ261" i="46" s="1"/>
  <c r="O55"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3" i="43" s="1"/>
  <c r="V21" i="47" s="1"/>
  <c r="AK132" i="46"/>
  <c r="P53" i="43" s="1"/>
  <c r="U17" i="47" s="1"/>
  <c r="AK262" i="46"/>
  <c r="P56" i="43" s="1"/>
  <c r="AL262" i="46"/>
  <c r="Q56" i="43" s="1"/>
  <c r="AL522" i="46"/>
  <c r="Q62" i="43" s="1"/>
  <c r="AK517" i="46"/>
  <c r="AL390" i="46"/>
  <c r="AL388" i="46"/>
  <c r="AK522" i="46"/>
  <c r="P62" i="43" s="1"/>
  <c r="AK260" i="46"/>
  <c r="AK259" i="46"/>
  <c r="AL517" i="46"/>
  <c r="AL260" i="46"/>
  <c r="AL259" i="46"/>
  <c r="Y260" i="46"/>
  <c r="AC262" i="46"/>
  <c r="H56" i="43" s="1"/>
  <c r="AC390" i="46"/>
  <c r="AD390" i="46"/>
  <c r="Z517" i="46"/>
  <c r="Z522" i="46"/>
  <c r="E62" i="43" s="1"/>
  <c r="AD517" i="46"/>
  <c r="AB522" i="46"/>
  <c r="G62" i="43" s="1"/>
  <c r="AB517" i="46"/>
  <c r="AA517" i="46"/>
  <c r="AE522" i="46"/>
  <c r="J62" i="43" s="1"/>
  <c r="AE517" i="46"/>
  <c r="AC522" i="46"/>
  <c r="H62" i="43" s="1"/>
  <c r="AC517" i="46"/>
  <c r="AB259" i="46"/>
  <c r="AB261" i="46" s="1"/>
  <c r="G55" i="43" s="1"/>
  <c r="AE260" i="46"/>
  <c r="AE261" i="46" s="1"/>
  <c r="J55" i="43" s="1"/>
  <c r="AB390" i="46"/>
  <c r="AE262" i="46"/>
  <c r="J56" i="43" s="1"/>
  <c r="AD262" i="46"/>
  <c r="I56" i="43" s="1"/>
  <c r="AB388" i="46"/>
  <c r="AD259" i="46"/>
  <c r="AD261" i="46" s="1"/>
  <c r="I55" i="43" s="1"/>
  <c r="AD392" i="46"/>
  <c r="I59" i="43" s="1"/>
  <c r="AA390" i="46"/>
  <c r="AC388" i="46"/>
  <c r="AC260" i="46"/>
  <c r="AC261" i="46" s="1"/>
  <c r="H55" i="43" s="1"/>
  <c r="AC392" i="46"/>
  <c r="H59" i="43" s="1"/>
  <c r="AA392" i="46"/>
  <c r="F59" i="43" s="1"/>
  <c r="AB392" i="46"/>
  <c r="G59" i="43" s="1"/>
  <c r="AB262" i="46"/>
  <c r="G56" i="43" s="1"/>
  <c r="AA260" i="46"/>
  <c r="AA261" i="46" s="1"/>
  <c r="F55" i="43" s="1"/>
  <c r="AA262" i="46"/>
  <c r="F56" i="43" s="1"/>
  <c r="Y262" i="46"/>
  <c r="AF392" i="46"/>
  <c r="K59" i="43" s="1"/>
  <c r="AG392" i="46"/>
  <c r="L59" i="43" s="1"/>
  <c r="AJ392" i="46"/>
  <c r="O59" i="43" s="1"/>
  <c r="AI392" i="46"/>
  <c r="N59" i="43" s="1"/>
  <c r="AL392" i="46"/>
  <c r="Q59" i="43" s="1"/>
  <c r="AD132" i="46"/>
  <c r="I53" i="43" s="1"/>
  <c r="AA132" i="46"/>
  <c r="F53" i="43" s="1"/>
  <c r="AB132" i="46"/>
  <c r="G53" i="43" s="1"/>
  <c r="AC132" i="46"/>
  <c r="H53" i="43" s="1"/>
  <c r="AE132" i="46"/>
  <c r="J53" i="43" s="1"/>
  <c r="AE184" i="79"/>
  <c r="J65" i="43" s="1"/>
  <c r="AE392" i="46"/>
  <c r="J59" i="43" s="1"/>
  <c r="AE390" i="46"/>
  <c r="AE388" i="46"/>
  <c r="Y132" i="46"/>
  <c r="Y131" i="46"/>
  <c r="Y392" i="46"/>
  <c r="Y390" i="46"/>
  <c r="Y178" i="79"/>
  <c r="Y182" i="79"/>
  <c r="Z262" i="46"/>
  <c r="E56" i="43" s="1"/>
  <c r="Z260" i="46"/>
  <c r="Z259" i="46"/>
  <c r="Z392" i="46"/>
  <c r="E59" i="43" s="1"/>
  <c r="Z390" i="46"/>
  <c r="Z388" i="46"/>
  <c r="AC131" i="46"/>
  <c r="H52" i="43" s="1"/>
  <c r="AA131" i="46"/>
  <c r="F52" i="43" s="1"/>
  <c r="AB131" i="46"/>
  <c r="G52" i="43" s="1"/>
  <c r="Z131" i="46"/>
  <c r="Z132" i="46"/>
  <c r="E53" i="43" s="1"/>
  <c r="I52" i="43"/>
  <c r="AK526" i="79" l="1"/>
  <c r="Z347" i="79"/>
  <c r="E68" i="43" s="1"/>
  <c r="AK524" i="79"/>
  <c r="AK531" i="79"/>
  <c r="P71" i="43" s="1"/>
  <c r="AD343" i="79"/>
  <c r="AD345" i="79"/>
  <c r="AD344" i="79"/>
  <c r="AC180" i="79"/>
  <c r="AC182" i="79"/>
  <c r="AB181" i="79"/>
  <c r="AB182" i="79"/>
  <c r="AC184" i="79"/>
  <c r="H65" i="43" s="1"/>
  <c r="AB184" i="79"/>
  <c r="G65" i="43" s="1"/>
  <c r="AD180" i="79"/>
  <c r="AD182" i="79"/>
  <c r="AB342" i="79"/>
  <c r="AB345" i="79"/>
  <c r="AB344" i="79"/>
  <c r="AD347" i="79"/>
  <c r="I68" i="43" s="1"/>
  <c r="AC343" i="79"/>
  <c r="AC344" i="79"/>
  <c r="AC345" i="79"/>
  <c r="AD184" i="79"/>
  <c r="I65" i="43" s="1"/>
  <c r="AB347" i="79"/>
  <c r="G68" i="43" s="1"/>
  <c r="AK529" i="79"/>
  <c r="AK527" i="79"/>
  <c r="AK528" i="79"/>
  <c r="AK523" i="79"/>
  <c r="AM259" i="46"/>
  <c r="Z1083" i="79"/>
  <c r="E80" i="43" s="1"/>
  <c r="D68" i="43"/>
  <c r="AM131" i="46"/>
  <c r="C91" i="43" s="1"/>
  <c r="AM262" i="46"/>
  <c r="D102" i="43" s="1"/>
  <c r="AM518" i="46"/>
  <c r="D74" i="43"/>
  <c r="AM132" i="46"/>
  <c r="C102" i="43" s="1"/>
  <c r="AM520" i="46"/>
  <c r="AM522" i="46"/>
  <c r="F102" i="43" s="1"/>
  <c r="AM260" i="46"/>
  <c r="AM519" i="46"/>
  <c r="D65" i="43"/>
  <c r="Y521" i="46"/>
  <c r="AM517" i="46"/>
  <c r="AD526" i="79"/>
  <c r="AH527" i="79"/>
  <c r="AL527" i="79"/>
  <c r="AD523" i="79"/>
  <c r="AI527" i="79"/>
  <c r="R18" i="47"/>
  <c r="R17" i="47"/>
  <c r="R20" i="47"/>
  <c r="R21" i="47"/>
  <c r="R16" i="47"/>
  <c r="AE347" i="79"/>
  <c r="J68" i="43" s="1"/>
  <c r="R22" i="47"/>
  <c r="AB179" i="79"/>
  <c r="AD341" i="79"/>
  <c r="AC181" i="79"/>
  <c r="AG528" i="79"/>
  <c r="AA524" i="79"/>
  <c r="AG527" i="79"/>
  <c r="AH523" i="79"/>
  <c r="AA526" i="79"/>
  <c r="AL524" i="79"/>
  <c r="Z344" i="79"/>
  <c r="AC179" i="79"/>
  <c r="AD340" i="79"/>
  <c r="AD342" i="79"/>
  <c r="AL531" i="79"/>
  <c r="Q71" i="43" s="1"/>
  <c r="AL523" i="79"/>
  <c r="Z341" i="79"/>
  <c r="AB180" i="79"/>
  <c r="AL525" i="79"/>
  <c r="Z345" i="79"/>
  <c r="AB178" i="79"/>
  <c r="AB343" i="79"/>
  <c r="AK182" i="79"/>
  <c r="AA179" i="79"/>
  <c r="AA184" i="79"/>
  <c r="F65" i="43" s="1"/>
  <c r="AE343" i="79"/>
  <c r="AA182" i="79"/>
  <c r="AI525" i="79"/>
  <c r="AI528" i="79"/>
  <c r="AK181" i="79"/>
  <c r="AI524" i="79"/>
  <c r="AA181" i="79"/>
  <c r="R19" i="47"/>
  <c r="R24" i="47"/>
  <c r="R25" i="47"/>
  <c r="R23" i="47"/>
  <c r="R15" i="47"/>
  <c r="AG531" i="79"/>
  <c r="L71" i="43" s="1"/>
  <c r="AB341" i="79"/>
  <c r="AA523" i="79"/>
  <c r="AG529" i="79"/>
  <c r="AA180" i="79"/>
  <c r="AI523" i="79"/>
  <c r="AH524" i="79"/>
  <c r="AB340" i="79"/>
  <c r="AA525" i="79"/>
  <c r="AG524" i="79"/>
  <c r="AH531" i="79"/>
  <c r="M71" i="43" s="1"/>
  <c r="AA531" i="79"/>
  <c r="F71" i="43" s="1"/>
  <c r="AA528" i="79"/>
  <c r="AG523" i="79"/>
  <c r="AA527" i="79"/>
  <c r="AG526" i="79"/>
  <c r="AG179" i="79"/>
  <c r="AK390" i="46"/>
  <c r="AB525" i="79"/>
  <c r="AJ340" i="79"/>
  <c r="AL180" i="79"/>
  <c r="AK347" i="79"/>
  <c r="P68" i="43" s="1"/>
  <c r="AG341" i="79"/>
  <c r="AL181" i="79"/>
  <c r="AK341" i="79"/>
  <c r="AL344" i="79"/>
  <c r="AG342" i="79"/>
  <c r="AE524" i="79"/>
  <c r="AK340" i="79"/>
  <c r="Y893" i="79"/>
  <c r="AL342" i="79"/>
  <c r="AB529" i="79"/>
  <c r="AH344" i="79"/>
  <c r="AI340" i="79"/>
  <c r="AH345" i="79"/>
  <c r="AG184" i="79"/>
  <c r="L65" i="43" s="1"/>
  <c r="AD179" i="79"/>
  <c r="AH340" i="79"/>
  <c r="Y342" i="79"/>
  <c r="AG345" i="79"/>
  <c r="AK345" i="79"/>
  <c r="AL347" i="79"/>
  <c r="Q68" i="43" s="1"/>
  <c r="AJ345" i="79"/>
  <c r="AF531" i="79"/>
  <c r="K71" i="43" s="1"/>
  <c r="AG344" i="79"/>
  <c r="AL343" i="79"/>
  <c r="AJ341" i="79"/>
  <c r="AB531" i="79"/>
  <c r="G71" i="43" s="1"/>
  <c r="AG178" i="79"/>
  <c r="AB527" i="79"/>
  <c r="AC526" i="79"/>
  <c r="AF344" i="79"/>
  <c r="Y899" i="79"/>
  <c r="Q19" i="47"/>
  <c r="AC524" i="79"/>
  <c r="Q24" i="47"/>
  <c r="AG182" i="79"/>
  <c r="Y895" i="79"/>
  <c r="AI521" i="46"/>
  <c r="N61" i="43" s="1"/>
  <c r="AG180" i="79"/>
  <c r="AH521" i="46"/>
  <c r="M61" i="43" s="1"/>
  <c r="Q26" i="47"/>
  <c r="AK184" i="79"/>
  <c r="P65" i="43" s="1"/>
  <c r="AF179" i="79"/>
  <c r="Y891" i="79"/>
  <c r="AJ529" i="79"/>
  <c r="AF341" i="79"/>
  <c r="AK342" i="79"/>
  <c r="AL341" i="79"/>
  <c r="AD531" i="79"/>
  <c r="I71" i="43" s="1"/>
  <c r="AG343" i="79"/>
  <c r="AC525" i="79"/>
  <c r="AJ524" i="79"/>
  <c r="AF345" i="79"/>
  <c r="AH343" i="79"/>
  <c r="AF527" i="79"/>
  <c r="AJ525" i="79"/>
  <c r="AJ526" i="79"/>
  <c r="AF529" i="79"/>
  <c r="AK344" i="79"/>
  <c r="AJ344" i="79"/>
  <c r="Z178" i="79"/>
  <c r="AG340" i="79"/>
  <c r="AH342" i="79"/>
  <c r="AB526" i="79"/>
  <c r="AH341" i="79"/>
  <c r="AF528" i="79"/>
  <c r="Z180" i="79"/>
  <c r="AF524" i="79"/>
  <c r="AL340" i="79"/>
  <c r="AJ347" i="79"/>
  <c r="O68" i="43" s="1"/>
  <c r="Z179" i="79"/>
  <c r="AJ531" i="79"/>
  <c r="O71" i="43" s="1"/>
  <c r="AB524" i="79"/>
  <c r="AJ523" i="79"/>
  <c r="AF523" i="79"/>
  <c r="Y889" i="79"/>
  <c r="AJ343" i="79"/>
  <c r="Y524" i="79"/>
  <c r="AB523" i="79"/>
  <c r="AJ527" i="79"/>
  <c r="AF525" i="79"/>
  <c r="AD528" i="79"/>
  <c r="Y896" i="79"/>
  <c r="AC341" i="79"/>
  <c r="AE523" i="79"/>
  <c r="AF181" i="79"/>
  <c r="Q31" i="47"/>
  <c r="AE531" i="79"/>
  <c r="J71" i="43" s="1"/>
  <c r="Q17" i="47"/>
  <c r="AK179" i="79"/>
  <c r="AL529" i="79"/>
  <c r="Z182" i="79"/>
  <c r="Z343" i="79"/>
  <c r="AC523" i="79"/>
  <c r="AC178" i="79"/>
  <c r="AF340" i="79"/>
  <c r="AE528" i="79"/>
  <c r="AD524" i="79"/>
  <c r="H68" i="43"/>
  <c r="AI529" i="79"/>
  <c r="AI526" i="79"/>
  <c r="Z184" i="79"/>
  <c r="E65" i="43" s="1"/>
  <c r="Q21" i="47"/>
  <c r="AL528" i="79"/>
  <c r="AC531" i="79"/>
  <c r="H71" i="43" s="1"/>
  <c r="Y523" i="79"/>
  <c r="Z340" i="79"/>
  <c r="AC340" i="79"/>
  <c r="AF343" i="79"/>
  <c r="AD525" i="79"/>
  <c r="Y897" i="79"/>
  <c r="AK178" i="79"/>
  <c r="AF347" i="79"/>
  <c r="K68" i="43" s="1"/>
  <c r="AG521" i="46"/>
  <c r="L61" i="43" s="1"/>
  <c r="AF261" i="46"/>
  <c r="K55" i="43" s="1"/>
  <c r="P39" i="47" s="1"/>
  <c r="AC527" i="79"/>
  <c r="AE529" i="79"/>
  <c r="AC342" i="79"/>
  <c r="AE526" i="79"/>
  <c r="AC529" i="79"/>
  <c r="AE527" i="79"/>
  <c r="AD529" i="79"/>
  <c r="Y531" i="79"/>
  <c r="AH529" i="79"/>
  <c r="AH528" i="79"/>
  <c r="AH525" i="79"/>
  <c r="AA1078" i="79"/>
  <c r="AA1077" i="79"/>
  <c r="AA1075" i="79"/>
  <c r="AA1073" i="79"/>
  <c r="AA1080" i="79"/>
  <c r="AA1072" i="79"/>
  <c r="AA1079" i="79"/>
  <c r="AA1081" i="79"/>
  <c r="AA1076" i="79"/>
  <c r="AA1074" i="79"/>
  <c r="AI345" i="79"/>
  <c r="Z528" i="79"/>
  <c r="Z523" i="79"/>
  <c r="Z525" i="79"/>
  <c r="Z531" i="79"/>
  <c r="E71" i="43" s="1"/>
  <c r="Z709" i="79"/>
  <c r="Z712" i="79"/>
  <c r="Z708" i="79"/>
  <c r="Z706" i="79"/>
  <c r="Z711" i="79"/>
  <c r="Z707" i="79"/>
  <c r="Z713" i="79"/>
  <c r="Z710" i="79"/>
  <c r="Z1078" i="79"/>
  <c r="Z1073" i="79"/>
  <c r="Z1074" i="79"/>
  <c r="Z1077" i="79"/>
  <c r="Z1072" i="79"/>
  <c r="Z1076" i="79"/>
  <c r="Z1075" i="79"/>
  <c r="Z1079" i="79"/>
  <c r="Z1080" i="79"/>
  <c r="AG1081" i="79"/>
  <c r="AG1072" i="79"/>
  <c r="AG1074" i="79"/>
  <c r="AG1080" i="79"/>
  <c r="AG1077" i="79"/>
  <c r="AG1078" i="79"/>
  <c r="AG1079" i="79"/>
  <c r="AG1073" i="79"/>
  <c r="AG1076" i="79"/>
  <c r="AG1075" i="79"/>
  <c r="AF892" i="79"/>
  <c r="AF889" i="79"/>
  <c r="AF893" i="79"/>
  <c r="AF894" i="79"/>
  <c r="AF896" i="79"/>
  <c r="AF891" i="79"/>
  <c r="AF897" i="79"/>
  <c r="AF895" i="79"/>
  <c r="AF890" i="79"/>
  <c r="AD891" i="79"/>
  <c r="AD896" i="79"/>
  <c r="AD893" i="79"/>
  <c r="AD890" i="79"/>
  <c r="AD895" i="79"/>
  <c r="AD889" i="79"/>
  <c r="AD894" i="79"/>
  <c r="AD897" i="79"/>
  <c r="AD892" i="79"/>
  <c r="AK392" i="46"/>
  <c r="P59" i="43" s="1"/>
  <c r="AK388" i="46"/>
  <c r="AL184" i="79"/>
  <c r="Q65" i="43" s="1"/>
  <c r="AE344" i="79"/>
  <c r="AK711" i="79"/>
  <c r="AK712" i="79"/>
  <c r="AK706" i="79"/>
  <c r="AK710" i="79"/>
  <c r="AK709" i="79"/>
  <c r="AK713" i="79"/>
  <c r="AK707" i="79"/>
  <c r="AK708" i="79"/>
  <c r="AF706" i="79"/>
  <c r="AF710" i="79"/>
  <c r="AF713" i="79"/>
  <c r="AF707" i="79"/>
  <c r="AF711" i="79"/>
  <c r="AF712" i="79"/>
  <c r="AF708" i="79"/>
  <c r="AF709" i="79"/>
  <c r="AD1078" i="79"/>
  <c r="AD1076" i="79"/>
  <c r="AD1080" i="79"/>
  <c r="AD1072" i="79"/>
  <c r="AD1079" i="79"/>
  <c r="AD1075" i="79"/>
  <c r="AD1077" i="79"/>
  <c r="AD1081" i="79"/>
  <c r="AD1074" i="79"/>
  <c r="AD1073" i="79"/>
  <c r="AL1072" i="79"/>
  <c r="AL1080" i="79"/>
  <c r="AL1075" i="79"/>
  <c r="AL1081" i="79"/>
  <c r="AL1079" i="79"/>
  <c r="AL1073" i="79"/>
  <c r="AL1078" i="79"/>
  <c r="AL1074" i="79"/>
  <c r="AL1076" i="79"/>
  <c r="AL1077" i="79"/>
  <c r="AE895" i="79"/>
  <c r="AE897" i="79"/>
  <c r="AE891" i="79"/>
  <c r="AE893" i="79"/>
  <c r="AE892" i="79"/>
  <c r="AE896" i="79"/>
  <c r="AE889" i="79"/>
  <c r="AE894" i="79"/>
  <c r="AE890" i="79"/>
  <c r="AC893" i="79"/>
  <c r="AC890" i="79"/>
  <c r="AC892" i="79"/>
  <c r="AC889" i="79"/>
  <c r="AC895" i="79"/>
  <c r="AC891" i="79"/>
  <c r="AC896" i="79"/>
  <c r="AC894" i="79"/>
  <c r="AC897" i="79"/>
  <c r="Z527" i="79"/>
  <c r="AB709" i="79"/>
  <c r="AB711" i="79"/>
  <c r="AB713" i="79"/>
  <c r="AB708" i="79"/>
  <c r="AB706" i="79"/>
  <c r="AB707" i="79"/>
  <c r="AB710" i="79"/>
  <c r="AB712" i="79"/>
  <c r="AG713" i="79"/>
  <c r="AG711" i="79"/>
  <c r="AG710" i="79"/>
  <c r="AG712" i="79"/>
  <c r="AG706" i="79"/>
  <c r="AG708" i="79"/>
  <c r="AG707" i="79"/>
  <c r="AG709" i="79"/>
  <c r="AE341" i="79"/>
  <c r="AE345" i="79"/>
  <c r="AB1079" i="79"/>
  <c r="AB1073" i="79"/>
  <c r="AB1074" i="79"/>
  <c r="AB1080" i="79"/>
  <c r="AB1075" i="79"/>
  <c r="AB1081" i="79"/>
  <c r="AB1078" i="79"/>
  <c r="AB1076" i="79"/>
  <c r="AB1077" i="79"/>
  <c r="AB1072" i="79"/>
  <c r="AI1081" i="79"/>
  <c r="AI1077" i="79"/>
  <c r="AI1076" i="79"/>
  <c r="AI1075" i="79"/>
  <c r="AI1074" i="79"/>
  <c r="AI1078" i="79"/>
  <c r="AI1079" i="79"/>
  <c r="AI1072" i="79"/>
  <c r="AI1073" i="79"/>
  <c r="AI1080" i="79"/>
  <c r="AL889" i="79"/>
  <c r="AL890" i="79"/>
  <c r="AL897" i="79"/>
  <c r="AL891" i="79"/>
  <c r="AL894" i="79"/>
  <c r="AL895" i="79"/>
  <c r="AL896" i="79"/>
  <c r="AL892" i="79"/>
  <c r="AL893" i="79"/>
  <c r="AI342" i="79"/>
  <c r="AF184" i="79"/>
  <c r="K65" i="43" s="1"/>
  <c r="AA707" i="79"/>
  <c r="AA709" i="79"/>
  <c r="AA708" i="79"/>
  <c r="AA706" i="79"/>
  <c r="AA712" i="79"/>
  <c r="AA713" i="79"/>
  <c r="AA711" i="79"/>
  <c r="AA710" i="79"/>
  <c r="AI712" i="79"/>
  <c r="AI710" i="79"/>
  <c r="AI713" i="79"/>
  <c r="AI706" i="79"/>
  <c r="AI711" i="79"/>
  <c r="AI708" i="79"/>
  <c r="AI709" i="79"/>
  <c r="AI707" i="79"/>
  <c r="AD181" i="79"/>
  <c r="AD178" i="79"/>
  <c r="AF899" i="79"/>
  <c r="K77" i="43" s="1"/>
  <c r="AE1073" i="79"/>
  <c r="AE1075" i="79"/>
  <c r="AE1080" i="79"/>
  <c r="AE1079" i="79"/>
  <c r="AE1078" i="79"/>
  <c r="AE1074" i="79"/>
  <c r="AE1072" i="79"/>
  <c r="AE1077" i="79"/>
  <c r="AE1081" i="79"/>
  <c r="AE1076" i="79"/>
  <c r="AJ1079" i="79"/>
  <c r="AJ1080" i="79"/>
  <c r="AJ1074" i="79"/>
  <c r="AJ1076" i="79"/>
  <c r="AJ1073" i="79"/>
  <c r="AJ1078" i="79"/>
  <c r="AJ1072" i="79"/>
  <c r="AJ1081" i="79"/>
  <c r="AJ1075" i="79"/>
  <c r="AJ1077" i="79"/>
  <c r="AK896" i="79"/>
  <c r="AK889" i="79"/>
  <c r="AK891" i="79"/>
  <c r="AK895" i="79"/>
  <c r="AK897" i="79"/>
  <c r="AK894" i="79"/>
  <c r="AK892" i="79"/>
  <c r="AK893" i="79"/>
  <c r="AK890" i="79"/>
  <c r="AD708" i="79"/>
  <c r="AD710" i="79"/>
  <c r="AD709" i="79"/>
  <c r="AD713" i="79"/>
  <c r="AD712" i="79"/>
  <c r="AD711" i="79"/>
  <c r="AD706" i="79"/>
  <c r="AD707" i="79"/>
  <c r="AK1077" i="79"/>
  <c r="AK1081" i="79"/>
  <c r="AK1076" i="79"/>
  <c r="AK1072" i="79"/>
  <c r="AK1078" i="79"/>
  <c r="AK1074" i="79"/>
  <c r="AK1080" i="79"/>
  <c r="AK1075" i="79"/>
  <c r="AK1079" i="79"/>
  <c r="AK1073" i="79"/>
  <c r="AI344" i="79"/>
  <c r="AH707" i="79"/>
  <c r="AH713" i="79"/>
  <c r="AH712" i="79"/>
  <c r="AH706" i="79"/>
  <c r="AH709" i="79"/>
  <c r="AH708" i="79"/>
  <c r="AH711" i="79"/>
  <c r="AH710" i="79"/>
  <c r="AL899" i="79"/>
  <c r="Q77" i="43" s="1"/>
  <c r="Y526" i="79"/>
  <c r="Y527" i="79"/>
  <c r="Y529" i="79"/>
  <c r="Z895" i="79"/>
  <c r="Z889" i="79"/>
  <c r="Z896" i="79"/>
  <c r="Z891" i="79"/>
  <c r="Z897" i="79"/>
  <c r="Z894" i="79"/>
  <c r="Z892" i="79"/>
  <c r="Z893" i="79"/>
  <c r="Z890" i="79"/>
  <c r="AI347" i="79"/>
  <c r="N68" i="43" s="1"/>
  <c r="AF182" i="79"/>
  <c r="Z524" i="79"/>
  <c r="Y528" i="79"/>
  <c r="Y343" i="79"/>
  <c r="Y345" i="79"/>
  <c r="AJ711" i="79"/>
  <c r="AJ712" i="79"/>
  <c r="AJ713" i="79"/>
  <c r="AJ707" i="79"/>
  <c r="AJ706" i="79"/>
  <c r="AJ709" i="79"/>
  <c r="AJ710" i="79"/>
  <c r="AJ708" i="79"/>
  <c r="AL706" i="79"/>
  <c r="AL707" i="79"/>
  <c r="AL712" i="79"/>
  <c r="AL713" i="79"/>
  <c r="AL709" i="79"/>
  <c r="AL710" i="79"/>
  <c r="AL711" i="79"/>
  <c r="AL708" i="79"/>
  <c r="AG1083" i="79"/>
  <c r="L80" i="43" s="1"/>
  <c r="AK715" i="79"/>
  <c r="P74" i="43" s="1"/>
  <c r="AF1074" i="79"/>
  <c r="AF1079" i="79"/>
  <c r="AF1078" i="79"/>
  <c r="AF1076" i="79"/>
  <c r="AF1081" i="79"/>
  <c r="AF1073" i="79"/>
  <c r="AF1077" i="79"/>
  <c r="AF1072" i="79"/>
  <c r="AF1075" i="79"/>
  <c r="AF1080" i="79"/>
  <c r="AB889" i="79"/>
  <c r="AB896" i="79"/>
  <c r="AB891" i="79"/>
  <c r="AB895" i="79"/>
  <c r="AB894" i="79"/>
  <c r="AB897" i="79"/>
  <c r="AB893" i="79"/>
  <c r="AB892" i="79"/>
  <c r="AB890" i="79"/>
  <c r="AI892" i="79"/>
  <c r="AI895" i="79"/>
  <c r="AI893" i="79"/>
  <c r="AI896" i="79"/>
  <c r="AI890" i="79"/>
  <c r="AI894" i="79"/>
  <c r="AI897" i="79"/>
  <c r="AI889" i="79"/>
  <c r="AI891" i="79"/>
  <c r="AG715" i="79"/>
  <c r="L74" i="43" s="1"/>
  <c r="AE713" i="79"/>
  <c r="AE710" i="79"/>
  <c r="AE706" i="79"/>
  <c r="AE711" i="79"/>
  <c r="AE712" i="79"/>
  <c r="AE709" i="79"/>
  <c r="AE707" i="79"/>
  <c r="AE708" i="79"/>
  <c r="AC1072" i="79"/>
  <c r="AC1076" i="79"/>
  <c r="AC1073" i="79"/>
  <c r="AC1080" i="79"/>
  <c r="AC1081" i="79"/>
  <c r="AC1078" i="79"/>
  <c r="AC1075" i="79"/>
  <c r="AC1074" i="79"/>
  <c r="AC1077" i="79"/>
  <c r="AC1079" i="79"/>
  <c r="AG891" i="79"/>
  <c r="AG894" i="79"/>
  <c r="AG892" i="79"/>
  <c r="AG896" i="79"/>
  <c r="AG893" i="79"/>
  <c r="AG889" i="79"/>
  <c r="AG897" i="79"/>
  <c r="AG890" i="79"/>
  <c r="AG895" i="79"/>
  <c r="AD899" i="79"/>
  <c r="I77" i="43" s="1"/>
  <c r="AI343" i="79"/>
  <c r="AF178" i="79"/>
  <c r="AE340" i="79"/>
  <c r="Z529" i="79"/>
  <c r="Y341" i="79"/>
  <c r="Y340" i="79"/>
  <c r="AA1083" i="79"/>
  <c r="F80" i="43" s="1"/>
  <c r="AD715" i="79"/>
  <c r="I74" i="43" s="1"/>
  <c r="AC711" i="79"/>
  <c r="AC709" i="79"/>
  <c r="AC708" i="79"/>
  <c r="AC710" i="79"/>
  <c r="AC712" i="79"/>
  <c r="AC713" i="79"/>
  <c r="AC706" i="79"/>
  <c r="AC707" i="79"/>
  <c r="AI1083" i="79"/>
  <c r="N80" i="43" s="1"/>
  <c r="AF1083" i="79"/>
  <c r="K80" i="43" s="1"/>
  <c r="AH1081" i="79"/>
  <c r="AH1079" i="79"/>
  <c r="AH1080" i="79"/>
  <c r="AH1072" i="79"/>
  <c r="AH1078" i="79"/>
  <c r="AH1076" i="79"/>
  <c r="AH1074" i="79"/>
  <c r="AH1075" i="79"/>
  <c r="AH1073" i="79"/>
  <c r="AH1077" i="79"/>
  <c r="Y894" i="79"/>
  <c r="Y892" i="79"/>
  <c r="AA893" i="79"/>
  <c r="AA897" i="79"/>
  <c r="AA892" i="79"/>
  <c r="AA891" i="79"/>
  <c r="AA895" i="79"/>
  <c r="AA889" i="79"/>
  <c r="AA894" i="79"/>
  <c r="AA890" i="79"/>
  <c r="AA896" i="79"/>
  <c r="AJ892" i="79"/>
  <c r="AJ893" i="79"/>
  <c r="AJ890" i="79"/>
  <c r="AJ895" i="79"/>
  <c r="AJ891" i="79"/>
  <c r="AJ889" i="79"/>
  <c r="AJ896" i="79"/>
  <c r="AJ894" i="79"/>
  <c r="AJ897" i="79"/>
  <c r="AI715" i="79"/>
  <c r="N74" i="43" s="1"/>
  <c r="AH893" i="79"/>
  <c r="AH891" i="79"/>
  <c r="AH890" i="79"/>
  <c r="AH894" i="79"/>
  <c r="AH895" i="79"/>
  <c r="AH889" i="79"/>
  <c r="AH896" i="79"/>
  <c r="AH897" i="79"/>
  <c r="AH892" i="79"/>
  <c r="P15" i="47"/>
  <c r="AI184" i="79"/>
  <c r="N65" i="43" s="1"/>
  <c r="AF391" i="46"/>
  <c r="K58" i="43" s="1"/>
  <c r="AJ521" i="46"/>
  <c r="O61" i="43" s="1"/>
  <c r="AF521" i="46"/>
  <c r="K61" i="43" s="1"/>
  <c r="AH261" i="46"/>
  <c r="M55" i="43" s="1"/>
  <c r="R30" i="47" s="1"/>
  <c r="AA346" i="79"/>
  <c r="F67" i="43" s="1"/>
  <c r="AG391" i="46"/>
  <c r="L58" i="43" s="1"/>
  <c r="D80" i="43"/>
  <c r="Y1082" i="79"/>
  <c r="D79" i="43" s="1"/>
  <c r="P17" i="47"/>
  <c r="P18" i="47"/>
  <c r="AJ181" i="79"/>
  <c r="AI179" i="79"/>
  <c r="P21" i="47"/>
  <c r="P24" i="47"/>
  <c r="Q22" i="47"/>
  <c r="Q25" i="47"/>
  <c r="AL179" i="79"/>
  <c r="AI181" i="79"/>
  <c r="AH389" i="46"/>
  <c r="E92" i="43" s="1"/>
  <c r="AH390" i="46"/>
  <c r="AH388" i="46"/>
  <c r="P19" i="47"/>
  <c r="AJ179" i="79"/>
  <c r="P22" i="47"/>
  <c r="Q23" i="47"/>
  <c r="AI182" i="79"/>
  <c r="P16" i="47"/>
  <c r="P25" i="47"/>
  <c r="P23" i="47"/>
  <c r="Q18" i="47"/>
  <c r="Q16" i="47"/>
  <c r="AL178" i="79"/>
  <c r="AJ178" i="79"/>
  <c r="AJ180" i="79"/>
  <c r="Y714" i="79"/>
  <c r="D73" i="43" s="1"/>
  <c r="AI180" i="79"/>
  <c r="P26" i="47"/>
  <c r="Q20" i="47"/>
  <c r="AJ184" i="79"/>
  <c r="O65" i="43" s="1"/>
  <c r="AH182" i="79"/>
  <c r="AH180" i="79"/>
  <c r="AH178" i="79"/>
  <c r="AH179" i="79"/>
  <c r="AH181" i="79"/>
  <c r="R62" i="43"/>
  <c r="AI391" i="46"/>
  <c r="N58" i="43" s="1"/>
  <c r="S56" i="47" s="1"/>
  <c r="T24" i="47"/>
  <c r="T17" i="47"/>
  <c r="T19" i="47"/>
  <c r="T16" i="47"/>
  <c r="T22" i="47"/>
  <c r="S20" i="47"/>
  <c r="T21" i="47"/>
  <c r="T15" i="47"/>
  <c r="AJ391" i="46"/>
  <c r="O58" i="43" s="1"/>
  <c r="S24" i="47"/>
  <c r="T26" i="47"/>
  <c r="T20" i="47"/>
  <c r="T23" i="47"/>
  <c r="T25" i="47"/>
  <c r="S26" i="47"/>
  <c r="S17" i="47"/>
  <c r="S19" i="47"/>
  <c r="S21" i="47"/>
  <c r="S18" i="47"/>
  <c r="S15" i="47"/>
  <c r="S25" i="47"/>
  <c r="S16" i="47"/>
  <c r="S22" i="47"/>
  <c r="S32" i="47"/>
  <c r="T33" i="47"/>
  <c r="V18" i="47"/>
  <c r="Y183" i="79"/>
  <c r="V16" i="47"/>
  <c r="V20" i="47"/>
  <c r="V23" i="47"/>
  <c r="V25" i="47"/>
  <c r="V15" i="47"/>
  <c r="F92" i="43"/>
  <c r="V26" i="47"/>
  <c r="V24" i="47"/>
  <c r="V19" i="47"/>
  <c r="V17" i="47"/>
  <c r="V22" i="47"/>
  <c r="D91" i="43"/>
  <c r="Y261" i="46"/>
  <c r="D55" i="43" s="1"/>
  <c r="D92" i="43"/>
  <c r="F91" i="43"/>
  <c r="D56" i="43"/>
  <c r="R56"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1" i="43" s="1"/>
  <c r="T37" i="47"/>
  <c r="T36" i="47"/>
  <c r="AL261" i="46"/>
  <c r="Q55" i="43" s="1"/>
  <c r="V39" i="47" s="1"/>
  <c r="AK261" i="46"/>
  <c r="P55" i="43" s="1"/>
  <c r="U31" i="47" s="1"/>
  <c r="T32" i="47"/>
  <c r="T35" i="47"/>
  <c r="T38" i="47"/>
  <c r="T39" i="47"/>
  <c r="T41" i="47"/>
  <c r="T30" i="47"/>
  <c r="AL391" i="46"/>
  <c r="Q58" i="43" s="1"/>
  <c r="T34" i="47"/>
  <c r="AA391" i="46"/>
  <c r="F58" i="43" s="1"/>
  <c r="K45" i="47" s="1"/>
  <c r="AL521" i="46"/>
  <c r="Q61" i="43" s="1"/>
  <c r="AC391" i="46"/>
  <c r="H58" i="43" s="1"/>
  <c r="M45" i="47" s="1"/>
  <c r="AE521" i="46"/>
  <c r="J61" i="43" s="1"/>
  <c r="AD391" i="46"/>
  <c r="I58" i="43" s="1"/>
  <c r="N51" i="47" s="1"/>
  <c r="AB521" i="46"/>
  <c r="G61" i="43" s="1"/>
  <c r="AD521" i="46"/>
  <c r="I61" i="43" s="1"/>
  <c r="AA521" i="46"/>
  <c r="F61" i="43" s="1"/>
  <c r="AC521" i="46"/>
  <c r="H61" i="43" s="1"/>
  <c r="Z521" i="46"/>
  <c r="E61" i="43" s="1"/>
  <c r="AB391" i="46"/>
  <c r="G58" i="43" s="1"/>
  <c r="D59"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58" i="43" s="1"/>
  <c r="AE183" i="79"/>
  <c r="J64" i="43" s="1"/>
  <c r="Z391" i="46"/>
  <c r="E58" i="43" s="1"/>
  <c r="Z261" i="46"/>
  <c r="Y391" i="46"/>
  <c r="J52" i="43"/>
  <c r="D52" i="43"/>
  <c r="D53" i="43"/>
  <c r="E52" i="43"/>
  <c r="Y346" i="79" l="1"/>
  <c r="AM182" i="79"/>
  <c r="AM344" i="79"/>
  <c r="AB183" i="79"/>
  <c r="G64" i="43" s="1"/>
  <c r="AK530" i="79"/>
  <c r="P70" i="43" s="1"/>
  <c r="R53" i="43"/>
  <c r="AM341" i="79"/>
  <c r="AM261" i="46"/>
  <c r="AM263" i="46" s="1"/>
  <c r="AM388" i="46"/>
  <c r="AM525" i="79"/>
  <c r="AM390" i="46"/>
  <c r="AM179" i="79"/>
  <c r="AM178" i="79"/>
  <c r="AM1073" i="79"/>
  <c r="AM1074" i="79"/>
  <c r="AM708" i="79"/>
  <c r="AM1076" i="79"/>
  <c r="AM712" i="79"/>
  <c r="AM707" i="79"/>
  <c r="AM1072" i="79"/>
  <c r="AM706" i="79"/>
  <c r="AM890" i="79"/>
  <c r="AM1080" i="79"/>
  <c r="AM1078" i="79"/>
  <c r="AM180" i="79"/>
  <c r="AM389" i="46"/>
  <c r="AM133" i="46"/>
  <c r="AM1075" i="79"/>
  <c r="AM1077" i="79"/>
  <c r="AM892" i="79"/>
  <c r="AM340" i="79"/>
  <c r="AM529" i="79"/>
  <c r="AM711" i="79"/>
  <c r="AM1081" i="79"/>
  <c r="AM709" i="79"/>
  <c r="AM1079" i="79"/>
  <c r="AM710" i="79"/>
  <c r="AM181" i="79"/>
  <c r="AM342" i="79"/>
  <c r="AM524" i="79"/>
  <c r="D77" i="43"/>
  <c r="R77" i="43" s="1"/>
  <c r="AM899" i="79"/>
  <c r="K102" i="43" s="1"/>
  <c r="AM893" i="79"/>
  <c r="AM345" i="79"/>
  <c r="AM526" i="79"/>
  <c r="D71" i="43"/>
  <c r="R71" i="43" s="1"/>
  <c r="AM531" i="79"/>
  <c r="I102" i="43" s="1"/>
  <c r="AM521" i="46"/>
  <c r="AM523" i="46" s="1"/>
  <c r="AM392" i="46"/>
  <c r="E102" i="43" s="1"/>
  <c r="AM523" i="79"/>
  <c r="AM895" i="79"/>
  <c r="AM347" i="79"/>
  <c r="H102" i="43" s="1"/>
  <c r="AM527" i="79"/>
  <c r="AK391" i="46"/>
  <c r="P58" i="43" s="1"/>
  <c r="U47" i="47" s="1"/>
  <c r="AM343" i="79"/>
  <c r="AM528" i="79"/>
  <c r="AM889" i="79"/>
  <c r="AM891" i="79"/>
  <c r="AM1083" i="79"/>
  <c r="L102" i="43" s="1"/>
  <c r="AM184" i="79"/>
  <c r="G102" i="43" s="1"/>
  <c r="AM894" i="79"/>
  <c r="AM713" i="79"/>
  <c r="AM897" i="79"/>
  <c r="AM896" i="79"/>
  <c r="AM715" i="79"/>
  <c r="J102" i="43" s="1"/>
  <c r="D101" i="43"/>
  <c r="C101" i="43"/>
  <c r="AL530" i="79"/>
  <c r="Q70" i="43" s="1"/>
  <c r="E93" i="43"/>
  <c r="Z346" i="79"/>
  <c r="E67" i="43" s="1"/>
  <c r="AA183" i="79"/>
  <c r="F64" i="43" s="1"/>
  <c r="AG530" i="79"/>
  <c r="L70" i="43" s="1"/>
  <c r="AB346" i="79"/>
  <c r="G67" i="43" s="1"/>
  <c r="AA530" i="79"/>
  <c r="F70" i="43" s="1"/>
  <c r="R27" i="47"/>
  <c r="R29" i="47" s="1"/>
  <c r="P30" i="47"/>
  <c r="P37" i="47"/>
  <c r="P33" i="47"/>
  <c r="P56" i="47"/>
  <c r="P32" i="47"/>
  <c r="AG346" i="79"/>
  <c r="L67" i="43" s="1"/>
  <c r="AH346" i="79"/>
  <c r="M67" i="43" s="1"/>
  <c r="AB530" i="79"/>
  <c r="G70" i="43" s="1"/>
  <c r="AI530" i="79"/>
  <c r="N70" i="43" s="1"/>
  <c r="AJ346" i="79"/>
  <c r="O67" i="43" s="1"/>
  <c r="AL346" i="79"/>
  <c r="Q67" i="43" s="1"/>
  <c r="H95" i="43"/>
  <c r="P48" i="47"/>
  <c r="AD183" i="79"/>
  <c r="I64" i="43" s="1"/>
  <c r="K93" i="43"/>
  <c r="AF346" i="79"/>
  <c r="K67" i="43" s="1"/>
  <c r="AJ530" i="79"/>
  <c r="O70" i="43" s="1"/>
  <c r="P54" i="47"/>
  <c r="AF530" i="79"/>
  <c r="K70" i="43" s="1"/>
  <c r="AF183" i="79"/>
  <c r="K64" i="43" s="1"/>
  <c r="P83" i="47" s="1"/>
  <c r="AK346" i="79"/>
  <c r="P67" i="43" s="1"/>
  <c r="AG183" i="79"/>
  <c r="L64" i="43" s="1"/>
  <c r="Q82" i="47" s="1"/>
  <c r="P34" i="47"/>
  <c r="P40" i="47"/>
  <c r="AK183" i="79"/>
  <c r="P64" i="43" s="1"/>
  <c r="Z183" i="79"/>
  <c r="E64" i="43" s="1"/>
  <c r="Y898" i="79"/>
  <c r="D76" i="43" s="1"/>
  <c r="H92" i="43"/>
  <c r="H94" i="43"/>
  <c r="AI183" i="79"/>
  <c r="N64" i="43" s="1"/>
  <c r="AE530" i="79"/>
  <c r="J70" i="43" s="1"/>
  <c r="AD530" i="79"/>
  <c r="I70" i="43" s="1"/>
  <c r="P51" i="47"/>
  <c r="K92" i="43"/>
  <c r="AH530" i="79"/>
  <c r="M70" i="43" s="1"/>
  <c r="AC346" i="79"/>
  <c r="H67" i="43" s="1"/>
  <c r="I97" i="43"/>
  <c r="H91" i="43"/>
  <c r="H96" i="43"/>
  <c r="P55" i="47"/>
  <c r="AI1082" i="79"/>
  <c r="N79" i="43" s="1"/>
  <c r="AB1082" i="79"/>
  <c r="G79" i="43" s="1"/>
  <c r="J97" i="43"/>
  <c r="I93" i="43"/>
  <c r="P50" i="47"/>
  <c r="K99" i="43"/>
  <c r="R74" i="43"/>
  <c r="J96" i="43"/>
  <c r="R68" i="43"/>
  <c r="AC183" i="79"/>
  <c r="H64" i="43" s="1"/>
  <c r="AC530" i="79"/>
  <c r="H70" i="43" s="1"/>
  <c r="K95" i="43"/>
  <c r="L98" i="43"/>
  <c r="J95" i="43"/>
  <c r="P47" i="47"/>
  <c r="P35" i="47"/>
  <c r="P38" i="47"/>
  <c r="AD346" i="79"/>
  <c r="I67" i="43" s="1"/>
  <c r="AD1082" i="79"/>
  <c r="I79" i="43" s="1"/>
  <c r="AF898" i="79"/>
  <c r="K76" i="43" s="1"/>
  <c r="I91" i="43"/>
  <c r="P53" i="47"/>
  <c r="P36" i="47"/>
  <c r="P31" i="47"/>
  <c r="H93" i="43"/>
  <c r="AG898" i="79"/>
  <c r="L76" i="43" s="1"/>
  <c r="AI346" i="79"/>
  <c r="N67" i="43" s="1"/>
  <c r="I96" i="43"/>
  <c r="L92" i="43"/>
  <c r="R59" i="43"/>
  <c r="P46" i="47"/>
  <c r="P52" i="47"/>
  <c r="P41" i="47"/>
  <c r="J94" i="43"/>
  <c r="L93" i="43"/>
  <c r="K91" i="43"/>
  <c r="P45" i="47"/>
  <c r="P49" i="47"/>
  <c r="L100" i="43"/>
  <c r="M100" i="43" s="1"/>
  <c r="I92" i="43"/>
  <c r="AE346" i="79"/>
  <c r="J67" i="43" s="1"/>
  <c r="O98" i="47" s="1"/>
  <c r="Z530" i="79"/>
  <c r="E70" i="43" s="1"/>
  <c r="AH898" i="79"/>
  <c r="M76" i="43" s="1"/>
  <c r="K97" i="43"/>
  <c r="AD714" i="79"/>
  <c r="I73" i="43" s="1"/>
  <c r="J91" i="43"/>
  <c r="AE898" i="79"/>
  <c r="J76" i="43" s="1"/>
  <c r="AL1082" i="79"/>
  <c r="Q79" i="43" s="1"/>
  <c r="AK714" i="79"/>
  <c r="P73" i="43" s="1"/>
  <c r="L91" i="43"/>
  <c r="Z1082" i="79"/>
  <c r="E79" i="43" s="1"/>
  <c r="G95" i="43"/>
  <c r="AH1082" i="79"/>
  <c r="M79" i="43" s="1"/>
  <c r="AF1082" i="79"/>
  <c r="K79" i="43" s="1"/>
  <c r="AC898" i="79"/>
  <c r="H76" i="43" s="1"/>
  <c r="AG1082" i="79"/>
  <c r="L79" i="43" s="1"/>
  <c r="L96" i="43"/>
  <c r="Z714" i="79"/>
  <c r="E73" i="43" s="1"/>
  <c r="J92" i="43"/>
  <c r="L95" i="43"/>
  <c r="AL714" i="79"/>
  <c r="Q73" i="43" s="1"/>
  <c r="AF714" i="79"/>
  <c r="K73" i="43" s="1"/>
  <c r="AD898" i="79"/>
  <c r="I76" i="43" s="1"/>
  <c r="J93" i="43"/>
  <c r="I94" i="43"/>
  <c r="Y530" i="79"/>
  <c r="D70" i="43" s="1"/>
  <c r="AC714" i="79"/>
  <c r="H73" i="43" s="1"/>
  <c r="K98" i="43"/>
  <c r="AK1082" i="79"/>
  <c r="P79" i="43" s="1"/>
  <c r="AJ1082" i="79"/>
  <c r="O79" i="43" s="1"/>
  <c r="AI714" i="79"/>
  <c r="N73" i="43" s="1"/>
  <c r="AA714" i="79"/>
  <c r="F73" i="43" s="1"/>
  <c r="I95" i="43"/>
  <c r="K94" i="43"/>
  <c r="D67" i="43"/>
  <c r="L97" i="43"/>
  <c r="R80" i="43"/>
  <c r="AJ898" i="79"/>
  <c r="O76" i="43" s="1"/>
  <c r="K96" i="43"/>
  <c r="AE1082" i="79"/>
  <c r="J79" i="43" s="1"/>
  <c r="AE714" i="79"/>
  <c r="J73" i="43" s="1"/>
  <c r="Z898" i="79"/>
  <c r="E76" i="43" s="1"/>
  <c r="AL898" i="79"/>
  <c r="Q76" i="43" s="1"/>
  <c r="L99" i="43"/>
  <c r="AA898" i="79"/>
  <c r="F76" i="43" s="1"/>
  <c r="AC1082" i="79"/>
  <c r="H79" i="43" s="1"/>
  <c r="AI898" i="79"/>
  <c r="N76" i="43" s="1"/>
  <c r="AB898" i="79"/>
  <c r="G76" i="43" s="1"/>
  <c r="AJ714" i="79"/>
  <c r="O73" i="43" s="1"/>
  <c r="AH714" i="79"/>
  <c r="M73" i="43" s="1"/>
  <c r="AK898" i="79"/>
  <c r="P76" i="43" s="1"/>
  <c r="AG714" i="79"/>
  <c r="L73" i="43" s="1"/>
  <c r="AB714" i="79"/>
  <c r="G73" i="43" s="1"/>
  <c r="L94" i="43"/>
  <c r="J98" i="43"/>
  <c r="AA1082" i="79"/>
  <c r="F79" i="43" s="1"/>
  <c r="AH391" i="46"/>
  <c r="M58" i="43" s="1"/>
  <c r="R68" i="47" s="1"/>
  <c r="T63" i="47"/>
  <c r="S60" i="47"/>
  <c r="Q61" i="47"/>
  <c r="P62" i="47"/>
  <c r="P66" i="47"/>
  <c r="P69" i="47"/>
  <c r="P67" i="47"/>
  <c r="P61" i="47"/>
  <c r="R31" i="47"/>
  <c r="P71" i="47"/>
  <c r="P70" i="47"/>
  <c r="R34" i="47"/>
  <c r="P68" i="47"/>
  <c r="P64" i="47"/>
  <c r="R38" i="47"/>
  <c r="T47" i="47"/>
  <c r="R37" i="47"/>
  <c r="P60" i="47"/>
  <c r="P63" i="47"/>
  <c r="R39" i="47"/>
  <c r="P65" i="47"/>
  <c r="AJ183" i="79"/>
  <c r="O64" i="43" s="1"/>
  <c r="T75" i="47" s="1"/>
  <c r="Q27" i="47"/>
  <c r="Q29" i="47" s="1"/>
  <c r="Q42" i="47" s="1"/>
  <c r="Q44" i="47" s="1"/>
  <c r="P27" i="47"/>
  <c r="P29" i="47" s="1"/>
  <c r="Q60" i="47"/>
  <c r="Q67" i="47"/>
  <c r="Q69" i="47"/>
  <c r="Q50" i="47"/>
  <c r="R40" i="47"/>
  <c r="Q71" i="47"/>
  <c r="R41" i="47"/>
  <c r="R33" i="47"/>
  <c r="AL183" i="79"/>
  <c r="Q64" i="43" s="1"/>
  <c r="Q47" i="47"/>
  <c r="Q52" i="47"/>
  <c r="R35" i="47"/>
  <c r="R32" i="47"/>
  <c r="R36" i="47"/>
  <c r="E91" i="43"/>
  <c r="Q65" i="47"/>
  <c r="Q45" i="47"/>
  <c r="Q62" i="47"/>
  <c r="G92" i="43"/>
  <c r="Q54" i="47"/>
  <c r="Q48" i="47"/>
  <c r="Q70" i="47"/>
  <c r="Q64" i="47"/>
  <c r="Q63" i="47"/>
  <c r="Q66" i="47"/>
  <c r="Q56" i="47"/>
  <c r="Q49" i="47"/>
  <c r="Q53" i="47"/>
  <c r="Q55" i="47"/>
  <c r="G93" i="43"/>
  <c r="Q51" i="47"/>
  <c r="Q68" i="47"/>
  <c r="Q46" i="47"/>
  <c r="R65" i="43"/>
  <c r="S48" i="47"/>
  <c r="G94" i="43"/>
  <c r="AH183" i="79"/>
  <c r="M64" i="43" s="1"/>
  <c r="G91"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4" i="43"/>
  <c r="F93" i="43"/>
  <c r="D61" i="43"/>
  <c r="R61"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R52" i="43"/>
  <c r="M47" i="47"/>
  <c r="M49" i="47"/>
  <c r="V60" i="47"/>
  <c r="V67" i="47"/>
  <c r="V65" i="47"/>
  <c r="V66" i="47"/>
  <c r="M54" i="47"/>
  <c r="M55" i="47"/>
  <c r="M51" i="47"/>
  <c r="V70" i="47"/>
  <c r="V63" i="47"/>
  <c r="V64" i="47"/>
  <c r="V68" i="47"/>
  <c r="V69" i="47"/>
  <c r="V62" i="47"/>
  <c r="V61" i="47"/>
  <c r="D64"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58"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5" i="43"/>
  <c r="K27" i="47"/>
  <c r="AM183" i="79" l="1"/>
  <c r="E29" i="43"/>
  <c r="U83" i="47"/>
  <c r="L81" i="47"/>
  <c r="L76" i="47"/>
  <c r="L94" i="47"/>
  <c r="L105" i="47"/>
  <c r="L92" i="47"/>
  <c r="H18" i="43"/>
  <c r="AM391" i="46"/>
  <c r="AM393" i="46" s="1"/>
  <c r="U63" i="47"/>
  <c r="U71" i="47"/>
  <c r="AM185" i="79"/>
  <c r="AM1082" i="79"/>
  <c r="AM1084" i="79" s="1"/>
  <c r="U48" i="47"/>
  <c r="U50" i="47"/>
  <c r="AM714" i="79"/>
  <c r="AM716" i="79" s="1"/>
  <c r="U61" i="47"/>
  <c r="U65" i="47"/>
  <c r="U49" i="47"/>
  <c r="U56" i="47"/>
  <c r="U68" i="47"/>
  <c r="U70" i="47"/>
  <c r="U45" i="47"/>
  <c r="U46" i="47"/>
  <c r="U60" i="47"/>
  <c r="U66" i="47"/>
  <c r="U69" i="47"/>
  <c r="U52" i="47"/>
  <c r="AM530" i="79"/>
  <c r="AM532" i="79" s="1"/>
  <c r="AM346" i="79"/>
  <c r="AM348" i="79" s="1"/>
  <c r="U62" i="47"/>
  <c r="U64" i="47"/>
  <c r="U54" i="47"/>
  <c r="U55" i="47"/>
  <c r="U67" i="47"/>
  <c r="U53" i="47"/>
  <c r="U51" i="47"/>
  <c r="AM898" i="79"/>
  <c r="AM900" i="79" s="1"/>
  <c r="E27" i="43"/>
  <c r="W15" i="47"/>
  <c r="M82" i="47"/>
  <c r="N84" i="47"/>
  <c r="M102" i="43"/>
  <c r="L101" i="43"/>
  <c r="F101" i="43"/>
  <c r="H101" i="43"/>
  <c r="M93" i="43"/>
  <c r="M92" i="43"/>
  <c r="L85" i="47"/>
  <c r="M97" i="43"/>
  <c r="L77" i="47"/>
  <c r="W26" i="47"/>
  <c r="L82" i="47"/>
  <c r="L86" i="47"/>
  <c r="L75" i="47"/>
  <c r="M98" i="43"/>
  <c r="L98" i="47"/>
  <c r="I101" i="43"/>
  <c r="L79" i="47"/>
  <c r="G101" i="43"/>
  <c r="J101" i="43"/>
  <c r="L83" i="47"/>
  <c r="L78" i="47"/>
  <c r="K101" i="43"/>
  <c r="M95" i="43"/>
  <c r="L80" i="47"/>
  <c r="E101" i="43"/>
  <c r="M99" i="43"/>
  <c r="M91" i="43"/>
  <c r="L84" i="47"/>
  <c r="W18" i="47"/>
  <c r="M94" i="43"/>
  <c r="M96" i="43"/>
  <c r="L93" i="47"/>
  <c r="L100" i="47"/>
  <c r="L110" i="47"/>
  <c r="L90" i="47"/>
  <c r="L101" i="47"/>
  <c r="L95" i="47"/>
  <c r="L99" i="47"/>
  <c r="L97" i="47"/>
  <c r="L96" i="47"/>
  <c r="L91" i="47"/>
  <c r="Q106" i="47"/>
  <c r="U84" i="47"/>
  <c r="L106" i="47"/>
  <c r="L108" i="47"/>
  <c r="Q111" i="47"/>
  <c r="Q81" i="47"/>
  <c r="Q86" i="47"/>
  <c r="L111" i="47"/>
  <c r="Q107"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R70" i="43"/>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3" i="43"/>
  <c r="R67"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39" i="43"/>
  <c r="U124" i="47"/>
  <c r="S91" i="47"/>
  <c r="S156" i="47"/>
  <c r="S120" i="47"/>
  <c r="S96" i="47"/>
  <c r="E37"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6" i="43"/>
  <c r="R73" i="43"/>
  <c r="Q153" i="47"/>
  <c r="R79" i="43"/>
  <c r="O155" i="47"/>
  <c r="U154" i="47"/>
  <c r="U126" i="47"/>
  <c r="P155" i="47"/>
  <c r="O157" i="47"/>
  <c r="L121" i="47"/>
  <c r="L125" i="47"/>
  <c r="L151" i="47"/>
  <c r="N108" i="47"/>
  <c r="N144" i="47"/>
  <c r="U128" i="47"/>
  <c r="U127" i="47"/>
  <c r="U129" i="47"/>
  <c r="U159" i="47"/>
  <c r="S115" i="47"/>
  <c r="S90" i="47"/>
  <c r="S105" i="47"/>
  <c r="E34"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2" i="43"/>
  <c r="M126" i="47"/>
  <c r="M156" i="47"/>
  <c r="M155" i="47"/>
  <c r="M151" i="47"/>
  <c r="M127" i="47"/>
  <c r="N131" i="47"/>
  <c r="U145" i="47"/>
  <c r="S128" i="47"/>
  <c r="S123" i="47"/>
  <c r="S141" i="47"/>
  <c r="R71" i="47"/>
  <c r="R67" i="47"/>
  <c r="R48" i="47"/>
  <c r="R61" i="47"/>
  <c r="P135" i="47"/>
  <c r="P142" i="47"/>
  <c r="E35" i="43"/>
  <c r="R60" i="47"/>
  <c r="P152" i="47"/>
  <c r="R45" i="47"/>
  <c r="L137" i="47"/>
  <c r="L154" i="47"/>
  <c r="M143" i="47"/>
  <c r="O140" i="47"/>
  <c r="L144" i="47"/>
  <c r="E30" i="43"/>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R58" i="43"/>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1"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E40" i="43"/>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38"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6" i="43"/>
  <c r="R64"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R55" i="43"/>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E28" i="43"/>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W90" i="47" l="1"/>
  <c r="H17" i="43"/>
  <c r="U57" i="47"/>
  <c r="U59" i="47" s="1"/>
  <c r="U72" i="47" s="1"/>
  <c r="U74" i="47" s="1"/>
  <c r="U87" i="47" s="1"/>
  <c r="U89" i="47" s="1"/>
  <c r="U102" i="47" s="1"/>
  <c r="M101" i="43"/>
  <c r="W27" i="47"/>
  <c r="C103"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161" i="47"/>
  <c r="E41" i="43"/>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P104" i="47"/>
  <c r="P117" i="47" s="1"/>
  <c r="R104" i="47"/>
  <c r="R117" i="47" s="1"/>
  <c r="Q104" i="47"/>
  <c r="Q117" i="47" s="1"/>
  <c r="S104" i="47"/>
  <c r="S117" i="47" s="1"/>
  <c r="T104" i="47"/>
  <c r="T117" i="47" s="1"/>
  <c r="U104" i="47"/>
  <c r="U117" i="47" s="1"/>
  <c r="W29" i="47"/>
  <c r="C104"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V119" i="47" l="1"/>
  <c r="V132" i="47" s="1"/>
  <c r="V134" i="47" s="1"/>
  <c r="V147" i="47" s="1"/>
  <c r="V149" i="47" s="1"/>
  <c r="V162" i="47" s="1"/>
  <c r="Q82" i="43"/>
  <c r="F40" i="43" s="1"/>
  <c r="G40" i="43" s="1"/>
  <c r="T119" i="47"/>
  <c r="T132" i="47" s="1"/>
  <c r="T134" i="47" s="1"/>
  <c r="T147" i="47" s="1"/>
  <c r="T149" i="47" s="1"/>
  <c r="T162" i="47" s="1"/>
  <c r="O82" i="43"/>
  <c r="O83" i="43" s="1"/>
  <c r="Q119" i="47"/>
  <c r="Q132" i="47" s="1"/>
  <c r="Q134" i="47" s="1"/>
  <c r="Q147" i="47" s="1"/>
  <c r="Q149" i="47" s="1"/>
  <c r="Q162" i="47" s="1"/>
  <c r="L82" i="43"/>
  <c r="L83" i="43" s="1"/>
  <c r="R119" i="47"/>
  <c r="R132" i="47" s="1"/>
  <c r="R134" i="47" s="1"/>
  <c r="R147" i="47" s="1"/>
  <c r="R149" i="47" s="1"/>
  <c r="R162" i="47" s="1"/>
  <c r="M82" i="43"/>
  <c r="F36" i="43" s="1"/>
  <c r="G36" i="43" s="1"/>
  <c r="U119" i="47"/>
  <c r="U132" i="47" s="1"/>
  <c r="U134" i="47" s="1"/>
  <c r="U147" i="47" s="1"/>
  <c r="U149" i="47" s="1"/>
  <c r="U162" i="47" s="1"/>
  <c r="P82" i="43"/>
  <c r="P83" i="43" s="1"/>
  <c r="S119" i="47"/>
  <c r="S132" i="47" s="1"/>
  <c r="S134" i="47" s="1"/>
  <c r="S147" i="47" s="1"/>
  <c r="S149" i="47" s="1"/>
  <c r="S162" i="47" s="1"/>
  <c r="N82" i="43"/>
  <c r="N83" i="43" s="1"/>
  <c r="P119" i="47"/>
  <c r="P132" i="47" s="1"/>
  <c r="P134" i="47" s="1"/>
  <c r="P147" i="47" s="1"/>
  <c r="P149" i="47" s="1"/>
  <c r="P162" i="47" s="1"/>
  <c r="K82" i="43"/>
  <c r="K83" i="43" s="1"/>
  <c r="O104" i="47"/>
  <c r="O117" i="47" s="1"/>
  <c r="J104" i="47"/>
  <c r="J117" i="47" s="1"/>
  <c r="M104" i="47"/>
  <c r="M117" i="47" s="1"/>
  <c r="N104" i="47"/>
  <c r="N117" i="47" s="1"/>
  <c r="L72" i="47"/>
  <c r="L74" i="47" s="1"/>
  <c r="L87" i="47" s="1"/>
  <c r="L89" i="47" s="1"/>
  <c r="L102" i="47" s="1"/>
  <c r="F34" i="43" l="1"/>
  <c r="G34" i="43" s="1"/>
  <c r="F39" i="43"/>
  <c r="G39" i="43" s="1"/>
  <c r="F35" i="43"/>
  <c r="G35" i="43" s="1"/>
  <c r="Q83" i="43"/>
  <c r="M83" i="43"/>
  <c r="N119" i="47"/>
  <c r="N132" i="47" s="1"/>
  <c r="N134" i="47" s="1"/>
  <c r="N147" i="47" s="1"/>
  <c r="N149" i="47" s="1"/>
  <c r="N162" i="47" s="1"/>
  <c r="I82" i="43"/>
  <c r="F32" i="43" s="1"/>
  <c r="G32" i="43" s="1"/>
  <c r="J119" i="47"/>
  <c r="J132" i="47" s="1"/>
  <c r="J134" i="47" s="1"/>
  <c r="J147" i="47" s="1"/>
  <c r="J149" i="47" s="1"/>
  <c r="J162" i="47" s="1"/>
  <c r="E82" i="43"/>
  <c r="E83" i="43" s="1"/>
  <c r="M119" i="47"/>
  <c r="M132" i="47" s="1"/>
  <c r="M134" i="47" s="1"/>
  <c r="M147" i="47" s="1"/>
  <c r="M149" i="47" s="1"/>
  <c r="M162" i="47" s="1"/>
  <c r="H82" i="43"/>
  <c r="H83" i="43" s="1"/>
  <c r="O119" i="47"/>
  <c r="O132" i="47" s="1"/>
  <c r="O134" i="47" s="1"/>
  <c r="O147" i="47" s="1"/>
  <c r="O149" i="47" s="1"/>
  <c r="O162" i="47" s="1"/>
  <c r="J82" i="43"/>
  <c r="J83" i="43" s="1"/>
  <c r="F38" i="43"/>
  <c r="G38" i="43" s="1"/>
  <c r="F37" i="43"/>
  <c r="G37" i="43" s="1"/>
  <c r="L104" i="47"/>
  <c r="L117" i="47" s="1"/>
  <c r="I104" i="47"/>
  <c r="I117" i="47" s="1"/>
  <c r="I83" i="43" l="1"/>
  <c r="F28" i="43"/>
  <c r="G28" i="43" s="1"/>
  <c r="F31" i="43"/>
  <c r="G31" i="43" s="1"/>
  <c r="F33" i="43"/>
  <c r="G33" i="43" s="1"/>
  <c r="I119" i="47"/>
  <c r="I132" i="47" s="1"/>
  <c r="I134" i="47" s="1"/>
  <c r="I147" i="47" s="1"/>
  <c r="I149" i="47" s="1"/>
  <c r="I162" i="47" s="1"/>
  <c r="D82" i="43"/>
  <c r="D83" i="43" s="1"/>
  <c r="L119" i="47"/>
  <c r="L132" i="47" s="1"/>
  <c r="L134" i="47" s="1"/>
  <c r="L147" i="47" s="1"/>
  <c r="L149" i="47" s="1"/>
  <c r="L162" i="47" s="1"/>
  <c r="G82" i="43"/>
  <c r="G83" i="43" s="1"/>
  <c r="W42" i="47"/>
  <c r="D103" i="43" s="1"/>
  <c r="K42" i="47"/>
  <c r="F27" i="43" l="1"/>
  <c r="G27" i="43" s="1"/>
  <c r="F30" i="43"/>
  <c r="G30" i="43" s="1"/>
  <c r="D104" i="43"/>
  <c r="K44" i="47"/>
  <c r="K57" i="47" s="1"/>
  <c r="K59" i="47" s="1"/>
  <c r="W44" i="47"/>
  <c r="W57" i="47" s="1"/>
  <c r="W59" i="47" l="1"/>
  <c r="W72" i="47" s="1"/>
  <c r="E103" i="43"/>
  <c r="K72" i="47"/>
  <c r="K74" i="47" s="1"/>
  <c r="K87" i="47" s="1"/>
  <c r="K89" i="47" s="1"/>
  <c r="K102" i="47" s="1"/>
  <c r="K104" i="47" l="1"/>
  <c r="K117" i="47" s="1"/>
  <c r="W74" i="47"/>
  <c r="W87" i="47" s="1"/>
  <c r="F103" i="43"/>
  <c r="F104" i="43" s="1"/>
  <c r="E104" i="43"/>
  <c r="K119" i="47" l="1"/>
  <c r="K132" i="47" s="1"/>
  <c r="K134" i="47" s="1"/>
  <c r="K147" i="47" s="1"/>
  <c r="K149" i="47" s="1"/>
  <c r="K162" i="47" s="1"/>
  <c r="F82" i="43"/>
  <c r="F83" i="43" s="1"/>
  <c r="W89" i="47"/>
  <c r="W102" i="47" s="1"/>
  <c r="G103" i="43"/>
  <c r="R82" i="43" l="1"/>
  <c r="R83" i="43" s="1"/>
  <c r="F29" i="43"/>
  <c r="F41" i="43" s="1"/>
  <c r="G104" i="43"/>
  <c r="W104" i="47"/>
  <c r="W117" i="47" s="1"/>
  <c r="H103" i="43"/>
  <c r="H104" i="43" s="1"/>
  <c r="H19" i="43" l="1"/>
  <c r="H20" i="43" s="1"/>
  <c r="G29" i="43"/>
  <c r="G41" i="43" s="1"/>
  <c r="W119" i="47"/>
  <c r="W132" i="47" s="1"/>
  <c r="I103" i="43"/>
  <c r="I104" i="43" s="1"/>
  <c r="W134" i="47" l="1"/>
  <c r="W147" i="47" s="1"/>
  <c r="J103" i="43"/>
  <c r="J104" i="43" l="1"/>
  <c r="K103" i="43"/>
  <c r="K104" i="43" s="1"/>
  <c r="W149" i="47"/>
  <c r="W162" i="47" s="1"/>
  <c r="L103" i="43" s="1"/>
  <c r="L104" i="43" s="1"/>
  <c r="M103" i="43" l="1"/>
  <c r="M104" i="43" s="1"/>
</calcChain>
</file>

<file path=xl/comments1.xml><?xml version="1.0" encoding="utf-8"?>
<comments xmlns="http://schemas.openxmlformats.org/spreadsheetml/2006/main">
  <authors>
    <author>Edolzhen</author>
  </authors>
  <commentList>
    <comment ref="D30" authorId="0" shapeId="0">
      <text>
        <r>
          <rPr>
            <b/>
            <sz val="9"/>
            <color indexed="81"/>
            <rFont val="Tahoma"/>
            <family val="2"/>
          </rPr>
          <t>Billed Based on kVA</t>
        </r>
      </text>
    </comment>
    <comment ref="D31" authorId="0" shapeId="0">
      <text>
        <r>
          <rPr>
            <b/>
            <sz val="9"/>
            <color indexed="81"/>
            <rFont val="Tahoma"/>
            <family val="2"/>
          </rPr>
          <t>Billed based on kVA</t>
        </r>
      </text>
    </comment>
    <comment ref="D32" authorId="0" shapeId="0">
      <text>
        <r>
          <rPr>
            <b/>
            <sz val="9"/>
            <color indexed="81"/>
            <rFont val="Tahoma"/>
            <family val="2"/>
          </rPr>
          <t>Billed based on kVA</t>
        </r>
      </text>
    </comment>
  </commentList>
</comments>
</file>

<file path=xl/comments2.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<sst xmlns="http://schemas.openxmlformats.org/spreadsheetml/2006/main" count="4830" uniqueCount="830">
  <si>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</si>
  <si>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</si>
  <si>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</si>
  <si>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</si>
  <si>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</si>
  <si>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</si>
  <si>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</si>
  <si>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</si>
  <si>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</si>
  <si>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</si>
  <si>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</si>
  <si>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</si>
  <si>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</si>
  <si>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</si>
  <si>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</si>
  <si>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</si>
  <si>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</si>
  <si>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</si>
  <si>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</si>
  <si>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</si>
  <si>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</si>
  <si>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</si>
  <si>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</si>
  <si>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</si>
  <si>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</si>
  <si>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</si>
  <si>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</si>
  <si>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</si>
  <si>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</si>
  <si>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</si>
  <si>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</si>
  <si>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</si>
  <si>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</si>
  <si>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</si>
  <si>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</si>
  <si>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</si>
  <si>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</si>
  <si>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</si>
  <si>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</si>
  <si>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</si>
  <si>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</si>
  <si>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</si>
  <si>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</si>
  <si>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</si>
  <si>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</si>
  <si>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</si>
  <si>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</si>
  <si>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</si>
  <si>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</si>
  <si>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</si>
  <si>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</si>
  <si>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</si>
  <si>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</si>
  <si>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</si>
  <si>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</si>
  <si>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</si>
  <si>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</si>
  <si>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</si>
  <si>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</si>
  <si>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</si>
  <si>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</si>
  <si>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</si>
  <si>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</si>
  <si>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</si>
  <si>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</si>
  <si>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</si>
  <si>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</si>
  <si>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</si>
  <si>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</si>
  <si>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</si>
  <si>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</si>
  <si>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</si>
  <si>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</si>
  <si>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</si>
  <si>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</si>
  <si>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</si>
  <si>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</si>
  <si>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</si>
  <si>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</si>
  <si>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</si>
  <si>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</si>
  <si>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</si>
  <si>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</si>
  <si>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</si>
  <si>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</si>
  <si>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</si>
  <si>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</si>
  <si>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</si>
  <si>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</si>
  <si>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</si>
  <si>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</si>
  <si>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</si>
  <si>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</si>
  <si>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</si>
  <si>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</si>
  <si>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</si>
  <si>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</si>
  <si>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</si>
  <si>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HVAC Incentives Initaitive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</si>
  <si>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</si>
  <si>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</si>
  <si>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</si>
  <si>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</si>
  <si>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</si>
  <si>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</si>
  <si>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</si>
  <si>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</si>
  <si>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</si>
  <si>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</si>
  <si>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</si>
  <si>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</si>
  <si>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</si>
  <si>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</si>
  <si>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</si>
  <si>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</si>
  <si>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</si>
  <si>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</si>
  <si>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</si>
  <si>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</si>
  <si>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</si>
  <si>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</si>
  <si>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</si>
  <si>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</si>
  <si>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</si>
  <si>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</si>
  <si>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</si>
  <si>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</si>
  <si>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</si>
  <si>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</si>
  <si>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</si>
  <si>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</si>
  <si>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</si>
  <si>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</si>
  <si>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</si>
  <si>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</si>
  <si>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</si>
  <si>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</si>
  <si>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</si>
  <si>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</si>
  <si>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</si>
  <si>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</si>
  <si>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</si>
  <si>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</si>
  <si>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</si>
  <si>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</si>
  <si>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</si>
  <si>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</si>
  <si>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</si>
  <si>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</si>
  <si>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</si>
  <si>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</si>
  <si>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</si>
  <si>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</si>
  <si>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</si>
  <si>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</si>
  <si>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</si>
  <si>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</si>
  <si>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</si>
  <si>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</si>
  <si>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</si>
  <si>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</si>
  <si>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</si>
  <si>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</si>
  <si>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</si>
  <si>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</si>
  <si>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</si>
  <si>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</si>
  <si>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</si>
  <si>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</si>
  <si>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</si>
  <si>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</si>
  <si>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</si>
  <si>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</si>
  <si>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</si>
  <si>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</si>
  <si>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</si>
  <si>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</si>
  <si>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</si>
  <si>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</si>
  <si>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</si>
  <si>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</si>
  <si>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</si>
  <si>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</si>
  <si>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</si>
  <si>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</si>
  <si>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</si>
  <si>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</si>
  <si>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</si>
  <si>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</si>
  <si>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</si>
  <si>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</si>
  <si>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</si>
  <si>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</si>
  <si>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</si>
  <si>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</si>
  <si>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</si>
  <si>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</si>
  <si>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</si>
  <si>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</si>
  <si>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</si>
  <si>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</si>
  <si>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</si>
  <si>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</si>
  <si>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</si>
  <si>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</si>
  <si>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</si>
  <si>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</si>
  <si>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</si>
  <si>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</si>
  <si>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</si>
  <si>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</si>
  <si>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</si>
  <si>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</si>
  <si>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</si>
  <si>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</si>
  <si>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</si>
  <si>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</si>
  <si>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</si>
  <si>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</si>
  <si>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</si>
  <si>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</si>
  <si>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</si>
  <si>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</si>
  <si>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</si>
  <si>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</si>
  <si>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</si>
  <si>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</si>
  <si>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</si>
  <si>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</si>
  <si>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</si>
  <si>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</si>
  <si>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</si>
  <si>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</si>
  <si>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</si>
  <si>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</si>
  <si>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</si>
  <si>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</si>
  <si>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</si>
  <si>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</si>
  <si>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</si>
  <si>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</si>
  <si>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</si>
  <si>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</si>
  <si>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</si>
  <si>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</si>
  <si>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</si>
  <si>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</si>
  <si>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</si>
  <si>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</si>
  <si>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</si>
  <si>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</si>
  <si>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</si>
  <si>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</si>
  <si>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</si>
  <si>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</si>
  <si>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</si>
  <si>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</si>
  <si>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</si>
  <si>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</si>
  <si>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</si>
  <si>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</si>
  <si>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</si>
  <si>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</si>
  <si>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</si>
  <si>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</si>
  <si>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</si>
  <si>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</si>
  <si>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</si>
  <si>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</si>
  <si>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</si>
  <si>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</si>
  <si>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</si>
  <si>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</si>
  <si>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</si>
  <si>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</si>
  <si>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</si>
  <si>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</si>
  <si>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</si>
  <si>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</si>
  <si>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</si>
  <si>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</si>
  <si>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</si>
  <si>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</si>
  <si>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</si>
  <si>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</si>
  <si>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</si>
  <si>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</si>
  <si>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</si>
  <si>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</si>
  <si>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</si>
  <si>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</si>
  <si>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</si>
  <si>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</si>
  <si>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</si>
  <si>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</si>
  <si>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</si>
  <si>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</si>
  <si>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</si>
  <si>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</si>
  <si>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</si>
  <si>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</si>
  <si>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</si>
  <si>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</si>
  <si>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</si>
  <si>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</si>
  <si>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</si>
  <si>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</si>
  <si>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</si>
  <si>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</si>
  <si>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</si>
  <si>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</si>
  <si>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</si>
  <si>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</si>
  <si>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</si>
  <si>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</si>
  <si>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</si>
  <si>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</si>
  <si>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</si>
  <si>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</si>
  <si>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</si>
  <si>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</si>
  <si>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</si>
  <si>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</si>
  <si>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</si>
  <si>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</si>
  <si>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</si>
  <si>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</si>
  <si>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</si>
  <si>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</si>
  <si>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</si>
  <si>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</si>
  <si>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</si>
  <si>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</si>
  <si>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</si>
  <si>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</si>
  <si>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</si>
  <si>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</si>
  <si>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</si>
  <si>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</si>
  <si>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</si>
  <si>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</si>
  <si>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</si>
  <si>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</si>
  <si>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</si>
  <si>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</si>
  <si>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</si>
  <si>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</si>
  <si>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</si>
  <si>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</si>
  <si>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</si>
  <si>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</si>
  <si>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</si>
  <si>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</si>
  <si>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</si>
  <si>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</si>
  <si>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</si>
  <si>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</si>
  <si>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</si>
  <si>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</si>
  <si>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</si>
  <si>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</si>
  <si>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</si>
  <si>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</si>
  <si>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</si>
  <si>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</si>
  <si>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</si>
  <si>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</si>
  <si>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Basis of Threshold</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</si>
  <si>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</si>
  <si>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</si>
  <si>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</si>
  <si>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</si>
  <si>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</si>
  <si>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</si>
  <si>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</si>
  <si>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</si>
  <si>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</si>
  <si>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</si>
  <si>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</si>
  <si>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</si>
  <si>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</si>
  <si>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</si>
  <si>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</si>
  <si>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</si>
  <si>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</si>
  <si>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</si>
  <si>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</si>
  <si>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</si>
  <si>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</si>
  <si>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</si>
  <si>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</si>
  <si>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</si>
  <si>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</si>
  <si>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</si>
  <si>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</si>
  <si>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</si>
  <si>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</si>
  <si>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</si>
  <si>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</si>
  <si>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</si>
  <si>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</si>
  <si>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</si>
  <si>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</si>
  <si>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</si>
  <si>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</si>
  <si>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</si>
  <si>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</si>
  <si>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</si>
  <si>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</si>
  <si>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</si>
  <si>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</si>
  <si>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</si>
  <si>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</si>
  <si>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</si>
  <si>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</si>
  <si>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</si>
  <si>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</si>
  <si>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</si>
  <si>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</si>
  <si>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</si>
  <si>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</si>
  <si>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</si>
  <si>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</si>
  <si>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</si>
  <si>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</si>
  <si>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</si>
  <si>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</si>
  <si>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</si>
  <si>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</si>
  <si>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</si>
  <si>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</si>
  <si>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</si>
  <si>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</si>
  <si>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</si>
  <si>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</si>
  <si>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</si>
  <si>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</si>
  <si>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</si>
  <si>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</si>
  <si>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</si>
  <si>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</si>
  <si>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</si>
  <si>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</si>
  <si>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</si>
  <si>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</si>
  <si>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</si>
  <si>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</si>
  <si>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</si>
  <si>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</si>
  <si>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</si>
  <si>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</si>
  <si>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</si>
  <si>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</si>
  <si>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</si>
  <si>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</si>
  <si>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</si>
  <si>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</si>
  <si>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</si>
  <si>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</si>
  <si>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</si>
  <si>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</si>
  <si>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</si>
  <si>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</si>
  <si>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</si>
  <si>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</si>
  <si>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</si>
  <si>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</si>
  <si>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</si>
  <si>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</si>
  <si>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</si>
  <si>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</si>
  <si>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</si>
  <si>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</si>
  <si>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</si>
  <si>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</si>
  <si>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</si>
  <si>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</si>
  <si>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</si>
  <si>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</si>
  <si>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</si>
  <si>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</si>
  <si>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</si>
  <si>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</si>
  <si>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</si>
  <si>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</si>
  <si>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</si>
  <si>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</si>
  <si>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</si>
  <si>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</si>
  <si>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</si>
  <si>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</si>
  <si>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</si>
  <si>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</si>
  <si>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</si>
  <si>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</si>
  <si>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</si>
  <si>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</si>
  <si>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</si>
  <si>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</si>
  <si>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</si>
  <si>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</si>
  <si>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</si>
  <si>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</si>
  <si>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</si>
  <si>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</si>
  <si>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</si>
  <si>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</si>
  <si>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</si>
  <si>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</si>
  <si>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</si>
  <si>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</si>
  <si>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</si>
  <si>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</si>
  <si>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</si>
  <si>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</si>
  <si>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</si>
  <si>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</si>
  <si>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</si>
  <si>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</si>
  <si>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</si>
  <si>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</si>
  <si>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</si>
  <si>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</si>
  <si>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</si>
  <si>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</si>
  <si>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</si>
  <si>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</si>
  <si>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</si>
  <si>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</si>
  <si>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</si>
  <si>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</si>
  <si>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</si>
  <si>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</si>
  <si>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</si>
  <si>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</si>
  <si>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</si>
  <si>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</si>
  <si>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</si>
  <si>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</si>
  <si>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</si>
  <si>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</si>
  <si>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</si>
  <si>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</si>
  <si>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</si>
  <si>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</si>
  <si>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</si>
  <si>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</si>
  <si>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</si>
  <si>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</si>
  <si>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</si>
  <si>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</si>
  <si>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</si>
  <si>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</si>
  <si>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</si>
  <si>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</si>
  <si>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</si>
  <si>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</si>
  <si>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</si>
  <si>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</si>
  <si>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</si>
  <si>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</si>
  <si>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</si>
  <si>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</si>
  <si>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</si>
  <si>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</si>
  <si>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</si>
  <si>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</si>
  <si>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2017,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</si>
  <si>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</si>
  <si>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Principal ($)</t>
  </si>
  <si>
    <t>EB-2009-XXXX</t>
  </si>
  <si>
    <t>EB-2010-XXXX</t>
  </si>
  <si>
    <t>EB-2011-XXXX</t>
  </si>
  <si>
    <t>EB-2012-XXXX</t>
  </si>
  <si>
    <t>EB-2016-XXXX</t>
  </si>
  <si>
    <t>EB-2017-XXXX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</si>
  <si>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</si>
  <si>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</si>
  <si>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</si>
  <si>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</si>
  <si>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</si>
  <si>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</si>
  <si>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</si>
  <si>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</si>
  <si>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</si>
  <si>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</si>
  <si>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</si>
  <si>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</si>
  <si>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</si>
  <si>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</si>
  <si>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</si>
  <si>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</si>
  <si>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</si>
  <si>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</si>
  <si>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</si>
  <si>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</si>
  <si>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</si>
  <si>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</si>
  <si>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</si>
  <si>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</si>
  <si>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</si>
  <si>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</si>
  <si>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</si>
  <si>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</si>
  <si>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</si>
  <si>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</si>
  <si>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</si>
  <si>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</si>
  <si>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</si>
  <si>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</si>
  <si>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</si>
  <si>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</si>
  <si>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</si>
  <si>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</si>
  <si>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</si>
  <si>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</si>
  <si>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</si>
  <si>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</si>
  <si>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</si>
  <si>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</si>
  <si>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</si>
  <si>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</si>
  <si>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</si>
  <si>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</si>
  <si>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</si>
  <si>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3-a below autopopulates the average distribution rates from Table 3.  Please ensure that the distribution rates relevant to the years of the LRAMVA disposition are used.  As such, please clear the rates related to the year(s) that are not part of the LRAMVA claim.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</si>
  <si>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</si>
  <si>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</si>
  <si>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</si>
  <si>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t>Depending on the period of LRAMVA to be claimed, LDCs are expected to adjust the totals for carrying charges in row 82 of Table 1-b and the years included in the LRAMVA balance in row 83, as appropriate.</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</si>
  <si>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</si>
  <si>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</si>
  <si>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</si>
  <si>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</si>
  <si>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</si>
  <si>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</si>
  <si>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</si>
  <si>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</si>
  <si>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</si>
  <si>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</si>
  <si>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</si>
  <si>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</si>
  <si>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</si>
  <si>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use of a different LRAMVA threshold; etc.  All important changes should be highlighted in the work form as well.</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</si>
  <si>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</si>
  <si>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</si>
  <si>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</si>
  <si>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</si>
  <si>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</si>
  <si>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</si>
  <si>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</si>
  <si>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</si>
  <si>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</si>
  <si>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</si>
  <si>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</si>
  <si>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</si>
  <si>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</si>
  <si>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</si>
  <si>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</si>
  <si>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</si>
  <si>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</si>
  <si>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</si>
  <si>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</si>
  <si>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</si>
  <si>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</si>
  <si>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</si>
  <si>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</si>
  <si>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</si>
  <si>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</si>
  <si>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</si>
  <si>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</si>
  <si>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</si>
  <si>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</si>
  <si>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o</t>
    </r>
    <r>
      <rPr>
        <sz val="11"/>
        <rFont val="Calibri"/>
        <family val="2"/>
        <scheme val="minor"/>
      </rPr>
      <t xml:space="preserve">   </t>
    </r>
    <r>
      <rPr>
        <sz val="12"/>
        <rFont val="Arial"/>
        <family val="2"/>
      </rPr>
      <t xml:space="preserve">Input or manually link the savings, adjustments and program savings persistence data from Tab 7 (Persistence </t>
    </r>
    <r>
      <rPr>
        <u/>
        <sz val="12"/>
        <rFont val="Arial"/>
        <family val="2"/>
      </rPr>
      <t>Report</t>
    </r>
    <r>
      <rPr>
        <sz val="12"/>
        <rFont val="Arial"/>
        <family val="2"/>
      </rPr>
      <t>) to Tabs 4 and 5.  As noted earlier, persistence data is available upon request from the IESO.</t>
    </r>
  </si>
  <si>
    <r>
      <t xml:space="preserve">o   Provide assumptions about the year(s) in which persistence is captured in the load forecast via the "Notes" section </t>
    </r>
    <r>
      <rPr>
        <u/>
        <sz val="12"/>
        <rFont val="Arial"/>
        <family val="2"/>
      </rPr>
      <t xml:space="preserve">of </t>
    </r>
    <r>
      <rPr>
        <sz val="12"/>
        <rFont val="Arial"/>
        <family val="2"/>
      </rPr>
      <t xml:space="preserve">each table and adjust what is included in the LRAMVA totals, as appropriate.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</si>
  <si>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</si>
  <si>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</si>
  <si>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</si>
  <si>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</si>
  <si>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</si>
  <si>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</si>
  <si>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</si>
  <si>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</si>
  <si>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</si>
  <si>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</si>
  <si>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</si>
  <si>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</si>
  <si>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GS 1000-4999kW</t>
  </si>
  <si>
    <t>Framework</t>
  </si>
  <si>
    <t>2015-2020</t>
  </si>
  <si>
    <t>Save on Energy Heating &amp; Cooling Program</t>
  </si>
  <si>
    <t>Adaptive Thermostat Local Program</t>
  </si>
  <si>
    <t>Business Refrigeration Incentives Local Program</t>
  </si>
  <si>
    <t>OPsaver Local Program</t>
  </si>
  <si>
    <t>PUMPsaver Local Program</t>
  </si>
  <si>
    <t>THESL Swimming Pool Efficiency Local Program</t>
  </si>
  <si>
    <t>Direct Install - Hydronic Pilot Program</t>
  </si>
  <si>
    <t>Direct Install - RTU Controls Pilot Program</t>
  </si>
  <si>
    <t>Electronics Takeback Pilot Program</t>
  </si>
  <si>
    <t>P4P for Class B Office Pilot Program</t>
  </si>
  <si>
    <t>Truckload Event Pilot Program</t>
  </si>
  <si>
    <t>EnerNOC Conservation Fund Pilot Program</t>
  </si>
  <si>
    <t>CF</t>
  </si>
  <si>
    <t>Home Depot Home Appliance Market Uplift Conservation Fund Pilot Program</t>
  </si>
  <si>
    <t>Loblaw P4P Conservation Fund Pilot Program</t>
  </si>
  <si>
    <t>Strategic Energy Group Conservation Fund Pilot Program</t>
  </si>
  <si>
    <t>2011-2014+2015</t>
  </si>
  <si>
    <t>HVAC Incentives Initiative</t>
  </si>
  <si>
    <t>Consumer</t>
  </si>
  <si>
    <t>Toronto Hydro-Electric System Limited</t>
  </si>
  <si>
    <t>EE</t>
  </si>
  <si>
    <t>Business</t>
  </si>
  <si>
    <t>Commercial &amp; Institutional</t>
  </si>
  <si>
    <t>Industrial</t>
  </si>
  <si>
    <t>Save on Energy Retrofit Program - P4P</t>
  </si>
  <si>
    <t>Save on Energy Process &amp; Systems Upgrades Program - P4P</t>
  </si>
  <si>
    <t>Conservation on the Coast Home Assistance Local Program</t>
  </si>
  <si>
    <t>Conservation on the Coast Small Business Lighting Local Program</t>
  </si>
  <si>
    <t>First Nations Conservation Local Program</t>
  </si>
  <si>
    <t>High Efficiency Agriculturual Pumping Local Program</t>
  </si>
  <si>
    <t>Instant Savings Local Program</t>
  </si>
  <si>
    <t>Air Source Heat Pump for Residential Water Heating Pilot Program</t>
  </si>
  <si>
    <t>Building Optimization Pilot Program</t>
  </si>
  <si>
    <t>Conservation Voltage Regulation Leveraging AMI Data Pilot Program</t>
  </si>
  <si>
    <t>Demand Control Kitchen Ventilation Pilot Program</t>
  </si>
  <si>
    <t>Electronically Commutated Furnace Motor Pilot Program</t>
  </si>
  <si>
    <t>Home Energy Assessment and Retrofit Pilot Program</t>
  </si>
  <si>
    <t>HONI HP Pilot Program</t>
  </si>
  <si>
    <t>Performance Based Conservation Pilot Program</t>
  </si>
  <si>
    <t>Re-Invest Pilot Program</t>
  </si>
  <si>
    <t>Residential Direct Install Pilot Program</t>
  </si>
  <si>
    <t>Residential Direct Mail Pilot Program</t>
  </si>
  <si>
    <t>Residential Ductless Heat Pump Pilot Program</t>
  </si>
  <si>
    <t>Residential Install Pilot Program</t>
  </si>
  <si>
    <t>Social Benchmarking Pilot Program</t>
  </si>
  <si>
    <t>Solar Powered Attic Ventilation Pilot Program</t>
  </si>
  <si>
    <t>Save on Energy Retrofit Program Enabled Savings</t>
  </si>
  <si>
    <t>Save on Energy High Performance New Construction Program Enabled Savings</t>
  </si>
  <si>
    <t>Save on Energy Process &amp; Systems Upgrades Program Enabled Savings</t>
  </si>
  <si>
    <t>Proposed Program or Pilot</t>
  </si>
  <si>
    <t>Unassigned Target</t>
  </si>
  <si>
    <t>Non-LDC</t>
  </si>
  <si>
    <t>Ontario Clean Water Agency P4P Conservation Fund Pilot Program</t>
  </si>
  <si>
    <t>Social Benchmarking Conservation Fund Pilot Program</t>
  </si>
  <si>
    <t>GS &lt;50kW</t>
  </si>
  <si>
    <t>GS 50-999kW</t>
  </si>
  <si>
    <t>Column B</t>
  </si>
  <si>
    <t>N114,N115,N276,N277</t>
  </si>
  <si>
    <t>Edited the default programs listed. Deleted programs that are not delivered by Toronto Hydro.</t>
  </si>
  <si>
    <t>Home Assistance Program multiplier changed to 12</t>
  </si>
  <si>
    <t>To align programs with those delivered by THESL</t>
  </si>
  <si>
    <t xml:space="preserve">A portion of the participants for the Home Assistance program reside in buildings with only General Service (Non-Residential) bulk accounts. For the portion of savings allocated to General Service accounts greater than 50 kW, the demand multiplier was changed to 12 months.  </t>
  </si>
  <si>
    <t>kVA</t>
  </si>
  <si>
    <t>EB-2013-0287</t>
  </si>
  <si>
    <t>EB-2014-0116</t>
  </si>
  <si>
    <t>Rate rider for foregone revenue 1</t>
  </si>
  <si>
    <t>Rate rider for foregone revenue 2</t>
  </si>
  <si>
    <t>EB-2016-0254</t>
  </si>
  <si>
    <t>2017 COS/IRM Application</t>
  </si>
  <si>
    <t>2018 COS/IRM Application</t>
  </si>
  <si>
    <t>2015-2016</t>
  </si>
  <si>
    <t>Toronto Hydro</t>
  </si>
  <si>
    <t>Competitive Sector Multi-Unit Residential Service</t>
  </si>
  <si>
    <t>AB182:AD182, AB184:AD184, AB344:AD345, AB347:AD347</t>
  </si>
  <si>
    <t>Edited formula for Conversion from kilowatts (kW) to kilovolt-amperes (kVA) for Toronto Hydro customers that are billed on peak demand.</t>
  </si>
  <si>
    <t xml:space="preserve">Toronto Hydro’s billing units for GS demand-billed customers are kVA’s.
Toronto Hydro requires a manual input to convert kW to kVA for customer classes that are billed on Peak demand. The power factors are used to convert peak demand and only then the distribution rates are applied to compute “Lost Revenues”.   </t>
  </si>
  <si>
    <t>I23: J23,
I30:J30
I37:J37</t>
  </si>
  <si>
    <t xml:space="preserve">Changed rounding to 5 decimal places. </t>
  </si>
  <si>
    <t>Rate Rider for Disposition of PILS and Tax Variance - HST</t>
  </si>
  <si>
    <t xml:space="preserve">Rate Rider for Application of IFRS – 2014 Derecognition </t>
  </si>
  <si>
    <t>Rate Rider for Recovery of the Gain on the Sale of Named Properties</t>
  </si>
  <si>
    <t>Rate Rider for Recovery of Hydro One Capital Contributions Variance</t>
  </si>
  <si>
    <t>EB-2014-0116, THESL Decision and Order, p. 38</t>
  </si>
  <si>
    <t>Note:  Rows 23, 30, and 41 are adjusted to reflect 5 decimal places. Distribution rates  $/kWh - 5 decimal places</t>
  </si>
  <si>
    <t>CSMUR</t>
  </si>
  <si>
    <t>Note:  The 2015 persistence is captured in 2016.</t>
  </si>
  <si>
    <t>Note:  Note:  The 2015 persistence is captured in 2016.</t>
  </si>
  <si>
    <t>Data Source</t>
  </si>
  <si>
    <t>Rate Class Allocation Methodology</t>
  </si>
  <si>
    <t>Retrofit Program</t>
  </si>
  <si>
    <t>Customer Relationship Management (CRM) Database &amp; Internal Customer Segmentation Data</t>
  </si>
  <si>
    <t>High Performance New Construction/New Construction and Major Renovation Initiative</t>
  </si>
  <si>
    <t>CRM &amp; Internal Customer Segmentation Data</t>
  </si>
  <si>
    <t>Audit Funding Program</t>
  </si>
  <si>
    <t>Existing Building Commissioning Program</t>
  </si>
  <si>
    <t>IESO 2015 Preliminary Projects List &amp; Internal Customer Segmentation Data</t>
  </si>
  <si>
    <t>Program &amp; Systems Upgrades Program</t>
  </si>
  <si>
    <t>IESO 2015 and 2016 Preliminary Projects List &amp; Internal Customer Segmentation Data</t>
  </si>
  <si>
    <t>Energy Manager Program</t>
  </si>
  <si>
    <t>IESO 2015 and 2016 Preliminary Projects List &amp; Segmentation Data</t>
  </si>
  <si>
    <t>Direct Install Lighting &amp; Water Heating/Small Business Lighting</t>
  </si>
  <si>
    <t>Vendor Data &amp; Segmentation Data</t>
  </si>
  <si>
    <t>EnerNoc Conservation Fund Pilot</t>
  </si>
  <si>
    <t>Pilot Participant Data provided by IESO &amp; Internal Customer Segmentation Data</t>
  </si>
  <si>
    <t>Loblaw P4P Conservation Fund Pilot</t>
  </si>
  <si>
    <t>Pilot Participant Data for IESO &amp; Segmentation Data</t>
  </si>
  <si>
    <t>Pilot Participant Data &amp; Internal Customer Segmentation Data</t>
  </si>
  <si>
    <t>P4P for Class B Office Pilot</t>
  </si>
  <si>
    <t>Strategic Energy Group Pilot</t>
  </si>
  <si>
    <t>Participant Data</t>
  </si>
  <si>
    <t>100% of projects were completed by the Residential rate class.</t>
  </si>
  <si>
    <t>Coupon Program/Bi-Annual Retailer Event Initiative</t>
  </si>
  <si>
    <t>Toronto Hydro assumptions</t>
  </si>
  <si>
    <t>Heating &amp; Cooling Program</t>
  </si>
  <si>
    <t>~100% of projects were completed by the Residential rate class.</t>
  </si>
  <si>
    <t>Vendor Data &amp; Assumptions</t>
  </si>
  <si>
    <t>The rate class allocation of savings for this program presents a challenge as much of the project-level data does not match with internal customer segmentation data (eg. missing account numbers, addresses that did not match, etc.). However, each project contains a “Dwelling-Type” assignment, and assumptions of rate class are developed based on comparing this information against a sample of building types from our internal customer segmentation data. For example, all single family households are assigned to Residential, portions of townhouse complexes and other low-rise multi-family are allocated to both Residential and General Service rate classes, while high-rise multi-family projects are assigned to various the General Service rate classes based on sample distributions from our internal data.</t>
  </si>
  <si>
    <t>Truckload Program Pilot</t>
  </si>
  <si>
    <t>The Truckload Program Pilot is a delivery variation of the Coupon Program, therefore, the same assumptions are applied for the rate class allocation of savings.</t>
  </si>
  <si>
    <t xml:space="preserve">In lieu of project-level data, and due to the fact that this program targets large appliances of considerable vintage, it is assumed that participation is limited to single-family Residential and the Residential rate class.  </t>
  </si>
  <si>
    <t>Electronics Takeback Pilot</t>
  </si>
  <si>
    <t>As the pilot was delivered at the “Home and Garden Show,” it is assumed that all attendees would be homeowners within the Residential rate class.</t>
  </si>
  <si>
    <t>The account number and corresponding rate class assignment was identified for projects completed in 2015 and 2016. 
Over 99% of the 2015-2016 savings are successfully matched to an account and rate class.</t>
  </si>
  <si>
    <t>The account number and corresponding rate class assignment was identified for projects completed in 2015 and 2016. 
Over 95% of the 2015-2016 savings are successfully matched to an account and rate class.</t>
  </si>
  <si>
    <t>The account number and corresponding rate class assignment was identified for projects completed in 2015 and 2016. 
Over 90% of the 2015-2016 savings are successfully matched to an account and rate class.</t>
  </si>
  <si>
    <t>The account number and corresponding rate class assignment was identified for projects completed in 2016. 
100% of 2016 savings are successfully matched to an account and rate class.</t>
  </si>
  <si>
    <t>The account number and corresponding rate class assignment was identified for all projects in the IESO’s 2015 Preliminary Projects List. 
100% of savings are successfully matched to an account and rate class.</t>
  </si>
  <si>
    <t>The account number and corresponding rate class assignment was identified for the two projects in the IESO’s 2015 and 2016 Preliminary Projects List. 
100% of savings are successfully matched to an account and rate class.</t>
  </si>
  <si>
    <t>The account number and corresponding rate class assignment was identified for all projects in the IESO’s 2015 and 2016 Preliminary Projects List. 
100% of savings are successfully matched to an account and rate class.</t>
  </si>
  <si>
    <t>The account number and corresponding rate class assignment was identified for all approved projects.
100% of savings are successfully matched to an account and rate class.</t>
  </si>
  <si>
    <t>The account number and corresponding rate class assignment was identified for all approved projects.
100% of savings are successfully matched to an account and rate class</t>
  </si>
  <si>
    <t>A pilot participant list was provided by IESO. The account number and corresponding rate class assignment was identified for each participant and the savings were allocated accordingly.
100% of savings are successfully matched to an account and rate class.</t>
  </si>
  <si>
    <t>The account number and corresponding rate class assignment for each pilot participant was identified.
100% of savings are successfully matched to an account and rate class.</t>
  </si>
  <si>
    <t>A pilot participant list was provided by IESO. The account number and corresponding rate class assignment was identified for each participant and the savings are allocated accordingly.
100% of savings are successfully matched to an account and rate class.</t>
  </si>
  <si>
    <t>Note: Cells highlighted in blue above represent programs/rate classes where savings are not applicable.</t>
  </si>
  <si>
    <t>2015-2016 LRAMVA Claim: Rate Class Savings Allocation Details</t>
  </si>
  <si>
    <t>Note: Toronto Hydro’s billing units for GS demand-billed customers are kVA’s and not kW's</t>
  </si>
  <si>
    <t>EB-2017-0077</t>
  </si>
  <si>
    <t>Toronto Hydro’s billing units for customers that are billed on $/kWh include 5 decimal places.</t>
  </si>
  <si>
    <t>Toronto Hydro mainly markets the Coupon Program to single-family households, so it is assumed that a larger proportion of the program’s performance would be attributable to the Residential rate class. Furthermore,  a smaller portion is also allocated to Competitive sector Multi-Unit Residential Class (CSMUR). Since CSMUR condominium units tend to have fewer plug loads than typical Residential households.
IESO studies have shown lower uptake amongst renters and MURB residents which supports this claim. At this time, Toronto Hydro is not aware of any existing studies which have performed an in-depth examination of the market penetration of the Coupon Program by housing type.</t>
  </si>
</sst>
</file>

<file path=xl/styles.xml><?xml version="1.0" encoding="utf-8"?>
<styleSheet xmlns="http://schemas.openxmlformats.org/spreadsheetml/2006/main" xmlns:mc="http://schemas.openxmlformats.org/markup-compatibility/2006" xmlns:x14ac="http://schemas.microsoft.com/office/spreadsheetml/2009/9/ac" mc:Ignorable="x14ac">
  <numFmts count="131">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 numFmtId="285" formatCode="_-&quot;$&quot;* #,##0.00000_-;\-&quot;$&quot;* #,##0.00000_-;_-&quot;$&quot;* &quot;-&quot;??_-;_-@_-"/>
    <numFmt numFmtId="286" formatCode="&quot;$&quot;#,##0.00000_);[Red]\(&quot;$&quot;#,##0.00000\)"/>
    <numFmt numFmtId="287" formatCode="_-&quot;$&quot;* #,##0.00000_-;\-&quot;$&quot;* #,##0.00000_-;_-&quot;$&quot;* &quot;-&quot;?????_-;_-@_-"/>
  </numFmts>
  <fonts count="244">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4"/>
      <name val="Calibri"/>
      <family val="2"/>
      <scheme val="minor"/>
    </font>
    <font>
      <b/>
      <sz val="16"/>
      <name val="Calibri"/>
      <family val="2"/>
      <scheme val="minor"/>
    </font>
    <font>
      <b/>
      <sz val="22"/>
      <color rgb="FFFFFFFF"/>
      <name val="Calibri"/>
      <family val="2"/>
      <scheme val="minor"/>
    </font>
    <font>
      <b/>
      <sz val="18"/>
      <name val="Calibri Light"/>
      <family val="2"/>
    </font>
  </fonts>
  <fills count="101">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rgb="FFF1F7EE"/>
        <bgColor indexed="64"/>
      </patternFill>
    </fill>
    <fill>
      <patternFill patternType="solid">
        <fgColor rgb="FFD5E7CD"/>
        <bgColor indexed="64"/>
      </patternFill>
    </fill>
    <fill>
      <patternFill patternType="solid">
        <fgColor rgb="FFE3EFDE"/>
        <bgColor indexed="64"/>
      </patternFill>
    </fill>
    <fill>
      <patternFill patternType="solid">
        <fgColor rgb="FF92D050"/>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rgb="FF5B9BD5"/>
        <bgColor indexed="64"/>
      </patternFill>
    </fill>
    <fill>
      <patternFill patternType="solid">
        <fgColor rgb="FFDEEAF6"/>
        <bgColor indexed="64"/>
      </patternFill>
    </fill>
  </fills>
  <borders count="148">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medium">
        <color rgb="FF5B9BD5"/>
      </left>
      <right/>
      <top style="medium">
        <color rgb="FF5B9BD5"/>
      </top>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98">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Border="1" applyAlignment="1">
      <alignment vertical="top"/>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174" fontId="51" fillId="2" borderId="0" xfId="40" applyNumberFormat="1" applyFont="1" applyFill="1" applyBorder="1" applyAlignment="1">
      <alignment vertical="center"/>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3" fontId="0" fillId="93" borderId="41" xfId="0" applyNumberFormat="1" applyFont="1" applyFill="1" applyBorder="1" applyAlignment="1">
      <alignment vertical="top"/>
    </xf>
    <xf numFmtId="3" fontId="0" fillId="2" borderId="40" xfId="0" applyNumberFormat="1" applyFont="1" applyFill="1" applyBorder="1" applyAlignment="1">
      <alignment vertical="top"/>
    </xf>
    <xf numFmtId="3" fontId="0" fillId="93" borderId="40" xfId="0" applyNumberFormat="1" applyFont="1" applyFill="1" applyBorder="1" applyAlignment="1">
      <alignment vertical="top"/>
    </xf>
    <xf numFmtId="3" fontId="0" fillId="2" borderId="42" xfId="0" applyNumberFormat="1" applyFont="1" applyFill="1" applyBorder="1" applyAlignment="1">
      <alignment vertical="top"/>
    </xf>
    <xf numFmtId="3" fontId="0" fillId="94" borderId="3" xfId="0" applyNumberFormat="1" applyFont="1" applyFill="1" applyBorder="1" applyAlignment="1">
      <alignment vertical="top"/>
    </xf>
    <xf numFmtId="3" fontId="0" fillId="95" borderId="35" xfId="0" applyNumberFormat="1" applyFont="1" applyFill="1" applyBorder="1" applyAlignment="1">
      <alignment vertical="top"/>
    </xf>
    <xf numFmtId="3" fontId="0" fillId="94" borderId="35" xfId="0" applyNumberFormat="1" applyFont="1" applyFill="1" applyBorder="1" applyAlignment="1">
      <alignment vertical="top"/>
    </xf>
    <xf numFmtId="3" fontId="0" fillId="95" borderId="45" xfId="0" applyNumberFormat="1" applyFont="1" applyFill="1" applyBorder="1" applyAlignment="1">
      <alignment vertical="top"/>
    </xf>
    <xf numFmtId="3" fontId="0" fillId="93" borderId="3" xfId="0" applyNumberFormat="1" applyFont="1" applyFill="1" applyBorder="1" applyAlignment="1">
      <alignment vertical="top"/>
    </xf>
    <xf numFmtId="3" fontId="0" fillId="2" borderId="35" xfId="0" applyNumberFormat="1" applyFont="1" applyFill="1" applyBorder="1" applyAlignment="1">
      <alignment vertical="top"/>
    </xf>
    <xf numFmtId="3" fontId="0" fillId="93" borderId="35" xfId="0" applyNumberFormat="1" applyFont="1" applyFill="1" applyBorder="1" applyAlignment="1">
      <alignment vertical="top"/>
    </xf>
    <xf numFmtId="3" fontId="0" fillId="2" borderId="45" xfId="0" applyNumberFormat="1" applyFont="1" applyFill="1" applyBorder="1" applyAlignment="1">
      <alignment vertical="top"/>
    </xf>
    <xf numFmtId="3" fontId="0" fillId="94" borderId="136" xfId="0" applyNumberFormat="1" applyFont="1" applyFill="1" applyBorder="1" applyAlignment="1">
      <alignment vertical="top"/>
    </xf>
    <xf numFmtId="3" fontId="0" fillId="95" borderId="116" xfId="0" applyNumberFormat="1" applyFont="1" applyFill="1" applyBorder="1" applyAlignment="1">
      <alignment vertical="top"/>
    </xf>
    <xf numFmtId="3" fontId="0" fillId="94" borderId="116" xfId="0" applyNumberFormat="1" applyFont="1" applyFill="1" applyBorder="1" applyAlignment="1">
      <alignment vertical="top"/>
    </xf>
    <xf numFmtId="3" fontId="0" fillId="95" borderId="117" xfId="0" applyNumberFormat="1" applyFont="1" applyFill="1" applyBorder="1" applyAlignment="1">
      <alignment vertical="top"/>
    </xf>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0" fontId="3" fillId="2" borderId="110" xfId="0" applyFont="1" applyFill="1" applyBorder="1"/>
    <xf numFmtId="0" fontId="0" fillId="2" borderId="134" xfId="0" applyFill="1" applyBorder="1"/>
    <xf numFmtId="0" fontId="0" fillId="2" borderId="110" xfId="0" applyFill="1" applyBorder="1"/>
    <xf numFmtId="9" fontId="0" fillId="2" borderId="110" xfId="72" applyFont="1" applyFill="1" applyBorder="1"/>
    <xf numFmtId="9" fontId="0" fillId="0" borderId="110" xfId="72" applyFont="1" applyFill="1" applyBorder="1"/>
    <xf numFmtId="0" fontId="232" fillId="0" borderId="0" xfId="0" applyFont="1" applyFill="1" applyAlignment="1" applyProtection="1">
      <alignment horizontal="center" vertical="center"/>
      <protection locked="0"/>
    </xf>
    <xf numFmtId="3" fontId="91" fillId="0" borderId="89" xfId="0" applyNumberFormat="1" applyFont="1" applyFill="1" applyBorder="1" applyAlignment="1" applyProtection="1">
      <alignment vertical="center"/>
      <protection locked="0"/>
    </xf>
    <xf numFmtId="3" fontId="45" fillId="0" borderId="0" xfId="0" applyNumberFormat="1" applyFont="1" applyFill="1" applyBorder="1" applyAlignment="1" applyProtection="1">
      <alignment horizontal="center" vertical="center"/>
      <protection locked="0"/>
    </xf>
    <xf numFmtId="10" fontId="210" fillId="0" borderId="0" xfId="0" applyNumberFormat="1" applyFont="1" applyFill="1" applyBorder="1" applyAlignment="1" applyProtection="1">
      <alignment horizontal="center" vertical="center"/>
    </xf>
    <xf numFmtId="9" fontId="41" fillId="0" borderId="12" xfId="0" applyNumberFormat="1" applyFont="1" applyFill="1" applyBorder="1" applyAlignment="1" applyProtection="1">
      <alignment horizontal="center" vertical="center"/>
      <protection locked="0"/>
    </xf>
    <xf numFmtId="0" fontId="0" fillId="0" borderId="0" xfId="0" applyFill="1" applyProtection="1">
      <protection locked="0"/>
    </xf>
    <xf numFmtId="3" fontId="58" fillId="28" borderId="35" xfId="0" applyNumberFormat="1" applyFont="1" applyFill="1" applyBorder="1" applyAlignment="1" applyProtection="1">
      <alignment horizontal="center" vertical="center"/>
      <protection locked="0"/>
    </xf>
    <xf numFmtId="0" fontId="0" fillId="28" borderId="110" xfId="0" applyFill="1" applyBorder="1" applyAlignment="1">
      <alignment horizontal="left" vertical="top"/>
    </xf>
    <xf numFmtId="0" fontId="0" fillId="90" borderId="110" xfId="0" applyFill="1" applyBorder="1" applyAlignment="1">
      <alignment horizontal="left" vertical="top"/>
    </xf>
    <xf numFmtId="285" fontId="45" fillId="28" borderId="35" xfId="70" applyNumberFormat="1" applyFont="1" applyFill="1" applyBorder="1" applyAlignment="1" applyProtection="1">
      <alignment horizontal="center"/>
      <protection locked="0"/>
    </xf>
    <xf numFmtId="285" fontId="45" fillId="2" borderId="35" xfId="70" applyNumberFormat="1" applyFont="1" applyFill="1" applyBorder="1" applyAlignment="1" applyProtection="1">
      <alignment horizontal="center"/>
      <protection locked="0"/>
    </xf>
    <xf numFmtId="285" fontId="8" fillId="2" borderId="0" xfId="70" applyNumberFormat="1" applyFont="1" applyFill="1" applyBorder="1" applyAlignment="1" applyProtection="1">
      <alignment horizontal="center"/>
      <protection locked="0"/>
    </xf>
    <xf numFmtId="169" fontId="8" fillId="0" borderId="0" xfId="71" applyNumberFormat="1" applyFont="1" applyFill="1" applyBorder="1" applyAlignment="1" applyProtection="1">
      <alignment horizontal="center" vertical="center"/>
      <protection locked="0"/>
    </xf>
    <xf numFmtId="10" fontId="41" fillId="96" borderId="7" xfId="0" applyNumberFormat="1" applyFont="1" applyFill="1" applyBorder="1" applyAlignment="1" applyProtection="1">
      <alignment horizontal="center"/>
      <protection locked="0"/>
    </xf>
    <xf numFmtId="166" fontId="41" fillId="28" borderId="34" xfId="71" applyFont="1" applyFill="1" applyBorder="1" applyAlignment="1" applyProtection="1">
      <alignment horizontal="center"/>
      <protection locked="0"/>
    </xf>
    <xf numFmtId="166" fontId="13" fillId="2" borderId="110" xfId="71" applyFont="1" applyFill="1" applyBorder="1" applyAlignment="1">
      <alignment horizontal="center"/>
    </xf>
    <xf numFmtId="282" fontId="45" fillId="2" borderId="107" xfId="0" applyNumberFormat="1" applyFont="1" applyFill="1" applyBorder="1" applyAlignment="1" applyProtection="1">
      <alignment horizontal="center"/>
    </xf>
    <xf numFmtId="282" fontId="41" fillId="2" borderId="37" xfId="0" applyNumberFormat="1" applyFont="1" applyFill="1" applyBorder="1" applyAlignment="1" applyProtection="1">
      <alignment horizontal="center"/>
    </xf>
    <xf numFmtId="0" fontId="0" fillId="28" borderId="122" xfId="0" applyFill="1" applyBorder="1" applyAlignment="1">
      <alignment horizontal="left" vertical="top"/>
    </xf>
    <xf numFmtId="0" fontId="0" fillId="28" borderId="134" xfId="0" applyFill="1" applyBorder="1" applyAlignment="1">
      <alignment horizontal="left" vertical="top"/>
    </xf>
    <xf numFmtId="0" fontId="0" fillId="28" borderId="122" xfId="0" applyFill="1" applyBorder="1" applyAlignment="1">
      <alignment horizontal="left" vertical="top" wrapText="1"/>
    </xf>
    <xf numFmtId="0" fontId="0" fillId="28" borderId="134" xfId="0" applyFill="1" applyBorder="1" applyAlignment="1">
      <alignment horizontal="left" vertical="top" wrapText="1"/>
    </xf>
    <xf numFmtId="0" fontId="0" fillId="0" borderId="0" xfId="0" applyFont="1" applyFill="1"/>
    <xf numFmtId="0" fontId="48" fillId="0" borderId="0" xfId="0" applyFont="1" applyFill="1" applyBorder="1" applyAlignment="1">
      <alignment horizontal="left" vertical="center"/>
    </xf>
    <xf numFmtId="174" fontId="51" fillId="90" borderId="140" xfId="40" applyNumberFormat="1" applyFont="1" applyFill="1" applyBorder="1" applyAlignment="1">
      <alignment horizontal="left" vertical="center"/>
    </xf>
    <xf numFmtId="0" fontId="48" fillId="0" borderId="0" xfId="0" applyFont="1" applyFill="1" applyBorder="1" applyAlignment="1">
      <alignment vertical="center"/>
    </xf>
    <xf numFmtId="0" fontId="0" fillId="0" borderId="0" xfId="0" applyFont="1" applyFill="1" applyBorder="1"/>
    <xf numFmtId="3" fontId="42" fillId="0" borderId="40" xfId="0" applyNumberFormat="1" applyFont="1" applyFill="1" applyBorder="1" applyAlignment="1" applyProtection="1">
      <alignment horizontal="center" vertical="center"/>
      <protection locked="0"/>
    </xf>
    <xf numFmtId="0" fontId="0" fillId="28" borderId="110" xfId="0" applyFill="1" applyBorder="1" applyAlignment="1">
      <alignment horizontal="left" vertical="top" wrapText="1"/>
    </xf>
    <xf numFmtId="0" fontId="0" fillId="28" borderId="110" xfId="0" applyFill="1" applyBorder="1" applyAlignment="1">
      <alignment wrapText="1"/>
    </xf>
    <xf numFmtId="0" fontId="0" fillId="90" borderId="110" xfId="0" applyFill="1" applyBorder="1" applyAlignment="1">
      <alignment vertical="top"/>
    </xf>
    <xf numFmtId="0" fontId="0" fillId="2" borderId="110" xfId="0" applyFill="1" applyBorder="1" applyAlignment="1">
      <alignment horizontal="center" vertical="center"/>
    </xf>
    <xf numFmtId="0" fontId="45" fillId="0" borderId="3" xfId="0" applyFont="1" applyFill="1" applyBorder="1" applyAlignment="1" applyProtection="1">
      <alignment horizontal="left" vertical="center"/>
      <protection locked="0"/>
    </xf>
    <xf numFmtId="0" fontId="45" fillId="0" borderId="3" xfId="0" applyFont="1" applyFill="1" applyBorder="1" applyAlignment="1" applyProtection="1">
      <alignment horizontal="left" vertical="center" wrapText="1"/>
      <protection locked="0"/>
    </xf>
    <xf numFmtId="171" fontId="40" fillId="2" borderId="0" xfId="0" applyNumberFormat="1" applyFont="1" applyFill="1" applyBorder="1" applyAlignment="1">
      <alignment vertical="center"/>
    </xf>
    <xf numFmtId="0" fontId="37" fillId="0" borderId="0" xfId="0" applyFont="1" applyFill="1"/>
    <xf numFmtId="0" fontId="37" fillId="0" borderId="0" xfId="0" applyFont="1" applyFill="1" applyAlignment="1">
      <alignment vertical="center"/>
    </xf>
    <xf numFmtId="0" fontId="45" fillId="98" borderId="3" xfId="0" applyFont="1" applyFill="1" applyBorder="1" applyAlignment="1" applyProtection="1">
      <alignment horizontal="left" vertical="center"/>
      <protection locked="0"/>
    </xf>
    <xf numFmtId="284" fontId="45" fillId="0" borderId="137" xfId="0" applyNumberFormat="1" applyFont="1" applyFill="1" applyBorder="1" applyAlignment="1" applyProtection="1">
      <alignment horizontal="center"/>
    </xf>
    <xf numFmtId="284" fontId="41" fillId="0" borderId="103" xfId="0" applyNumberFormat="1" applyFont="1" applyFill="1" applyBorder="1" applyAlignment="1" applyProtection="1">
      <alignment horizontal="center"/>
    </xf>
    <xf numFmtId="284" fontId="45" fillId="0" borderId="107" xfId="0" applyNumberFormat="1" applyFont="1" applyFill="1" applyBorder="1" applyAlignment="1" applyProtection="1">
      <alignment horizontal="center"/>
    </xf>
    <xf numFmtId="284" fontId="41" fillId="0" borderId="37" xfId="0" applyNumberFormat="1" applyFont="1" applyFill="1" applyBorder="1" applyAlignment="1" applyProtection="1">
      <alignment horizontal="center"/>
    </xf>
    <xf numFmtId="286" fontId="45" fillId="0" borderId="107" xfId="0" applyNumberFormat="1" applyFont="1" applyFill="1" applyBorder="1" applyAlignment="1" applyProtection="1">
      <alignment horizontal="center"/>
    </xf>
    <xf numFmtId="285" fontId="7" fillId="2" borderId="0" xfId="0" applyNumberFormat="1" applyFont="1" applyFill="1"/>
    <xf numFmtId="285" fontId="7" fillId="2" borderId="0" xfId="0" applyNumberFormat="1" applyFont="1" applyFill="1" applyAlignment="1">
      <alignment vertical="center"/>
    </xf>
    <xf numFmtId="176" fontId="7" fillId="2" borderId="0" xfId="0" applyNumberFormat="1" applyFont="1" applyFill="1"/>
    <xf numFmtId="287" fontId="7" fillId="2" borderId="0" xfId="0" applyNumberFormat="1" applyFont="1" applyFill="1" applyAlignment="1">
      <alignment vertical="center"/>
    </xf>
    <xf numFmtId="0" fontId="37" fillId="97" borderId="0" xfId="0" applyFont="1" applyFill="1" applyAlignment="1">
      <alignment vertical="center"/>
    </xf>
    <xf numFmtId="0" fontId="37" fillId="97" borderId="0" xfId="0" applyFont="1" applyFill="1"/>
    <xf numFmtId="285" fontId="8" fillId="98" borderId="0" xfId="70" applyNumberFormat="1" applyFont="1" applyFill="1" applyBorder="1" applyAlignment="1" applyProtection="1">
      <alignment horizontal="center"/>
      <protection locked="0"/>
    </xf>
    <xf numFmtId="9" fontId="0" fillId="98" borderId="110" xfId="72" applyFont="1" applyFill="1" applyBorder="1"/>
    <xf numFmtId="9" fontId="7" fillId="98" borderId="110" xfId="72" applyFont="1" applyFill="1" applyBorder="1"/>
    <xf numFmtId="0" fontId="240" fillId="98" borderId="0" xfId="0" applyFont="1" applyFill="1" applyAlignment="1"/>
    <xf numFmtId="0" fontId="0" fillId="98" borderId="0" xfId="0" applyFill="1"/>
    <xf numFmtId="0" fontId="241" fillId="98" borderId="0" xfId="0" applyFont="1" applyFill="1" applyAlignment="1"/>
    <xf numFmtId="169" fontId="45" fillId="98" borderId="0" xfId="71" applyNumberFormat="1" applyFont="1" applyFill="1" applyBorder="1" applyAlignment="1" applyProtection="1">
      <alignment horizontal="center" vertical="center"/>
      <protection locked="0"/>
    </xf>
    <xf numFmtId="169" fontId="8" fillId="98" borderId="0" xfId="0" applyNumberFormat="1" applyFont="1" applyFill="1" applyBorder="1" applyAlignment="1" applyProtection="1">
      <alignment horizontal="center" vertical="center"/>
      <protection locked="0"/>
    </xf>
    <xf numFmtId="3" fontId="0" fillId="2" borderId="0" xfId="0" applyNumberFormat="1" applyFill="1" applyProtection="1">
      <protection locked="0"/>
    </xf>
    <xf numFmtId="0" fontId="218" fillId="28" borderId="0" xfId="0" applyFont="1" applyFill="1" applyProtection="1">
      <protection locked="0"/>
    </xf>
    <xf numFmtId="0" fontId="13" fillId="0" borderId="110" xfId="0" applyFont="1" applyFill="1" applyBorder="1" applyAlignment="1">
      <alignment horizontal="left" vertical="top" wrapText="1"/>
    </xf>
    <xf numFmtId="0" fontId="242" fillId="99" borderId="143" xfId="0" applyFont="1" applyFill="1" applyBorder="1" applyAlignment="1">
      <alignment vertical="center" wrapText="1"/>
    </xf>
    <xf numFmtId="0" fontId="217" fillId="100" borderId="144" xfId="0" applyFont="1" applyFill="1" applyBorder="1" applyAlignment="1">
      <alignment horizontal="left" vertical="center" wrapText="1"/>
    </xf>
    <xf numFmtId="0" fontId="217" fillId="0" borderId="144" xfId="0" applyFont="1" applyBorder="1" applyAlignment="1">
      <alignment vertical="center" wrapText="1"/>
    </xf>
    <xf numFmtId="0" fontId="217" fillId="100" borderId="144" xfId="0" applyFont="1" applyFill="1" applyBorder="1" applyAlignment="1">
      <alignment vertical="center" wrapText="1"/>
    </xf>
    <xf numFmtId="0" fontId="243" fillId="0" borderId="0" xfId="0" applyFont="1" applyAlignment="1">
      <alignment vertical="center"/>
    </xf>
    <xf numFmtId="0" fontId="218" fillId="28" borderId="0" xfId="0" applyFont="1" applyFill="1" applyAlignment="1" applyProtection="1">
      <protection locked="0"/>
    </xf>
    <xf numFmtId="0" fontId="0" fillId="28" borderId="122" xfId="0" applyFill="1" applyBorder="1" applyAlignment="1">
      <alignment horizontal="left" vertical="top" wrapText="1"/>
    </xf>
    <xf numFmtId="0" fontId="0" fillId="28" borderId="134" xfId="0" applyFill="1" applyBorder="1" applyAlignment="1">
      <alignment horizontal="left" vertical="top" wrapText="1"/>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0" fillId="28" borderId="122" xfId="0" applyFill="1" applyBorder="1" applyAlignment="1">
      <alignment horizontal="left" vertical="top" wrapText="1"/>
    </xf>
    <xf numFmtId="0" fontId="0" fillId="28" borderId="134" xfId="0" applyFill="1" applyBorder="1" applyAlignment="1">
      <alignment horizontal="left" vertical="top" wrapText="1"/>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98" borderId="53" xfId="0" applyFont="1" applyFill="1" applyBorder="1" applyAlignment="1" applyProtection="1">
      <alignment horizontal="center" vertical="center" wrapText="1"/>
      <protection locked="0"/>
    </xf>
    <xf numFmtId="0" fontId="45" fillId="98" borderId="102" xfId="0" applyFont="1" applyFill="1" applyBorder="1" applyAlignment="1" applyProtection="1">
      <alignment horizontal="center" vertical="center" wrapText="1"/>
      <protection locked="0"/>
    </xf>
    <xf numFmtId="0" fontId="45" fillId="98" borderId="36"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13" fillId="0" borderId="144" xfId="0" applyFont="1" applyBorder="1" applyAlignment="1">
      <alignment horizontal="left" vertical="center" wrapText="1"/>
    </xf>
    <xf numFmtId="0" fontId="13" fillId="100" borderId="144" xfId="0" applyFont="1" applyFill="1" applyBorder="1" applyAlignment="1">
      <alignment horizontal="left" vertical="center" wrapText="1"/>
    </xf>
    <xf numFmtId="0" fontId="242" fillId="99" borderId="0" xfId="0" applyFont="1" applyFill="1" applyBorder="1" applyAlignment="1">
      <alignment horizontal="center" vertical="center" wrapText="1"/>
    </xf>
    <xf numFmtId="0" fontId="13" fillId="100" borderId="144" xfId="0" applyFont="1" applyFill="1" applyBorder="1" applyAlignment="1">
      <alignment horizontal="center" vertical="center" wrapText="1"/>
    </xf>
    <xf numFmtId="0" fontId="13" fillId="0" borderId="144" xfId="0" applyFont="1" applyBorder="1" applyAlignment="1">
      <alignment horizontal="center" vertical="center" wrapText="1"/>
    </xf>
    <xf numFmtId="0" fontId="13" fillId="0" borderId="145" xfId="0" applyFont="1" applyBorder="1" applyAlignment="1">
      <alignment horizontal="center" vertical="center" wrapText="1"/>
    </xf>
    <xf numFmtId="0" fontId="13" fillId="0" borderId="146" xfId="0" applyFont="1" applyBorder="1" applyAlignment="1">
      <alignment horizontal="center" vertical="center" wrapText="1"/>
    </xf>
    <xf numFmtId="0" fontId="13" fillId="0" borderId="147" xfId="0" applyFont="1" applyBorder="1" applyAlignment="1">
      <alignment horizontal="center" vertical="center" wrapText="1"/>
    </xf>
    <xf numFmtId="0" fontId="48" fillId="92" borderId="0" xfId="0" applyFont="1" applyFill="1" applyAlignment="1">
      <alignment horizontal="left" vertical="center" wrapText="1"/>
    </xf>
    <xf numFmtId="0" fontId="3" fillId="2" borderId="110" xfId="0" applyFont="1" applyFill="1" applyBorder="1" applyAlignment="1">
      <alignment horizontal="center"/>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9">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251759</xdr:colOff>
      <xdr:row>17</xdr:row>
      <xdr:rowOff>185831</xdr:rowOff>
    </xdr:from>
    <xdr:to>
      <xdr:col>3</xdr:col>
      <xdr:colOff>61259</xdr:colOff>
      <xdr:row>23</xdr:row>
      <xdr:rowOff>79375</xdr:rowOff>
    </xdr:to>
    <xdr:sp macro="" textlink="">
      <xdr:nvSpPr>
        <xdr:cNvPr id="2" name="Text Box 50"/>
        <xdr:cNvSpPr txBox="1">
          <a:spLocks noChangeArrowheads="1"/>
        </xdr:cNvSpPr>
      </xdr:nvSpPr>
      <xdr:spPr bwMode="auto">
        <a:xfrm>
          <a:off x="251759" y="7329581"/>
          <a:ext cx="10175875" cy="1052419"/>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xdr:nvGrpSpPr>
      <xdr:grpSpPr>
        <a:xfrm>
          <a:off x="5041" y="0"/>
          <a:ext cx="10960614" cy="2368082"/>
          <a:chOff x="10997237" y="5479676"/>
          <a:chExt cx="8857420" cy="20221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xdr:cNvGrpSpPr/>
      </xdr:nvGrpSpPr>
      <xdr:grpSpPr>
        <a:xfrm>
          <a:off x="309564" y="134471"/>
          <a:ext cx="8913811" cy="209812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xdr:nvGrpSpPr>
      <xdr:grpSpPr>
        <a:xfrm>
          <a:off x="0" y="0"/>
          <a:ext cx="14132719" cy="198305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120650</xdr:rowOff>
    </xdr:from>
    <xdr:to>
      <xdr:col>32</xdr:col>
      <xdr:colOff>381000</xdr:colOff>
      <xdr:row>10</xdr:row>
      <xdr:rowOff>101600</xdr:rowOff>
    </xdr:to>
    <xdr:grpSp>
      <xdr:nvGrpSpPr>
        <xdr:cNvPr id="2" name="Group 1"/>
        <xdr:cNvGrpSpPr/>
      </xdr:nvGrpSpPr>
      <xdr:grpSpPr>
        <a:xfrm>
          <a:off x="95250" y="120650"/>
          <a:ext cx="28194000" cy="188595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xdr:cNvGrpSpPr/>
      </xdr:nvGrpSpPr>
      <xdr:grpSpPr>
        <a:xfrm>
          <a:off x="297519" y="287432"/>
          <a:ext cx="15818782" cy="2289922"/>
          <a:chOff x="11012846"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20</xdr:col>
      <xdr:colOff>118221</xdr:colOff>
      <xdr:row>10</xdr:row>
      <xdr:rowOff>103903</xdr:rowOff>
    </xdr:from>
    <xdr:to>
      <xdr:col>22</xdr:col>
      <xdr:colOff>466725</xdr:colOff>
      <xdr:row>13</xdr:row>
      <xdr:rowOff>35009</xdr:rowOff>
    </xdr:to>
    <xdr:sp macro="" textlink="">
      <xdr:nvSpPr>
        <xdr:cNvPr id="7" name="TextBox 6"/>
        <xdr:cNvSpPr txBox="1"/>
      </xdr:nvSpPr>
      <xdr:spPr>
        <a:xfrm>
          <a:off x="13224621" y="2008903"/>
          <a:ext cx="1567704" cy="502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xdr:nvGrpSpPr>
      <xdr:grpSpPr>
        <a:xfrm>
          <a:off x="123825" y="76200"/>
          <a:ext cx="20133998" cy="197167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1058333</xdr:colOff>
      <xdr:row>0</xdr:row>
      <xdr:rowOff>1291166</xdr:rowOff>
    </xdr:from>
    <xdr:to>
      <xdr:col>5</xdr:col>
      <xdr:colOff>2751667</xdr:colOff>
      <xdr:row>0</xdr:row>
      <xdr:rowOff>1725083</xdr:rowOff>
    </xdr:to>
    <xdr:sp macro="" textlink="">
      <xdr:nvSpPr>
        <xdr:cNvPr id="9" name="TextBox 8"/>
        <xdr:cNvSpPr txBox="1"/>
      </xdr:nvSpPr>
      <xdr:spPr>
        <a:xfrm>
          <a:off x="15472833" y="1291166"/>
          <a:ext cx="1693334" cy="433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xdr:cNvGrpSpPr/>
      </xdr:nvGrpSpPr>
      <xdr:grpSpPr>
        <a:xfrm>
          <a:off x="135155" y="47006"/>
          <a:ext cx="19690452" cy="2332181"/>
          <a:chOff x="11005139" y="5482585"/>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10</xdr:col>
      <xdr:colOff>715855</xdr:colOff>
      <xdr:row>0</xdr:row>
      <xdr:rowOff>1747574</xdr:rowOff>
    </xdr:from>
    <xdr:to>
      <xdr:col>11</xdr:col>
      <xdr:colOff>1103578</xdr:colOff>
      <xdr:row>1</xdr:row>
      <xdr:rowOff>351896</xdr:rowOff>
    </xdr:to>
    <xdr:sp macro="" textlink="">
      <xdr:nvSpPr>
        <xdr:cNvPr id="7" name="TextBox 6"/>
        <xdr:cNvSpPr txBox="1"/>
      </xdr:nvSpPr>
      <xdr:spPr>
        <a:xfrm>
          <a:off x="17490438" y="1747574"/>
          <a:ext cx="1837640" cy="435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51</xdr:row>
          <xdr:rowOff>19050</xdr:rowOff>
        </xdr:from>
        <xdr:to>
          <xdr:col>2</xdr:col>
          <xdr:colOff>1381125</xdr:colOff>
          <xdr:row>64</xdr:row>
          <xdr:rowOff>142875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54</xdr:row>
          <xdr:rowOff>19050</xdr:rowOff>
        </xdr:from>
        <xdr:to>
          <xdr:col>2</xdr:col>
          <xdr:colOff>1381125</xdr:colOff>
          <xdr:row>64</xdr:row>
          <xdr:rowOff>142875</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57</xdr:row>
          <xdr:rowOff>19050</xdr:rowOff>
        </xdr:from>
        <xdr:to>
          <xdr:col>2</xdr:col>
          <xdr:colOff>1381125</xdr:colOff>
          <xdr:row>64</xdr:row>
          <xdr:rowOff>142875</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60</xdr:row>
          <xdr:rowOff>19050</xdr:rowOff>
        </xdr:from>
        <xdr:to>
          <xdr:col>2</xdr:col>
          <xdr:colOff>1381125</xdr:colOff>
          <xdr:row>64</xdr:row>
          <xdr:rowOff>142875</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63</xdr:row>
          <xdr:rowOff>19050</xdr:rowOff>
        </xdr:from>
        <xdr:to>
          <xdr:col>2</xdr:col>
          <xdr:colOff>1381125</xdr:colOff>
          <xdr:row>64</xdr:row>
          <xdr:rowOff>161925</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xdr:nvGrpSpPr>
      <xdr:grpSpPr>
        <a:xfrm>
          <a:off x="238125" y="38100"/>
          <a:ext cx="15899606" cy="2190750"/>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4114800</xdr:colOff>
      <xdr:row>8</xdr:row>
      <xdr:rowOff>133350</xdr:rowOff>
    </xdr:from>
    <xdr:to>
      <xdr:col>8</xdr:col>
      <xdr:colOff>371475</xdr:colOff>
      <xdr:row>10</xdr:row>
      <xdr:rowOff>185472</xdr:rowOff>
    </xdr:to>
    <xdr:sp macro="" textlink="">
      <xdr:nvSpPr>
        <xdr:cNvPr id="7" name="TextBox 6"/>
        <xdr:cNvSpPr txBox="1"/>
      </xdr:nvSpPr>
      <xdr:spPr>
        <a:xfrm>
          <a:off x="14201775" y="1657350"/>
          <a:ext cx="1714500" cy="433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xdr:nvGrpSpPr>
      <xdr:grpSpPr>
        <a:xfrm>
          <a:off x="102950" y="0"/>
          <a:ext cx="19444467" cy="2177142"/>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xdr:nvGrpSpPr>
      <xdr:grpSpPr>
        <a:xfrm>
          <a:off x="485291" y="281441"/>
          <a:ext cx="15425998" cy="1573665"/>
          <a:chOff x="11207347" y="5630816"/>
          <a:chExt cx="8999966" cy="1385141"/>
        </a:xfrm>
      </xdr:grpSpPr>
      <xdr:sp macro="" textlink="">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767192</xdr:colOff>
      <xdr:row>2</xdr:row>
      <xdr:rowOff>173129</xdr:rowOff>
    </xdr:from>
    <xdr:to>
      <xdr:col>2</xdr:col>
      <xdr:colOff>104993</xdr:colOff>
      <xdr:row>4</xdr:row>
      <xdr:rowOff>173410</xdr:rowOff>
    </xdr:to>
    <xdr:sp macro="" textlink="">
      <xdr:nvSpPr>
        <xdr:cNvPr id="5" name="Rectangle 4"/>
        <xdr:cNvSpPr/>
      </xdr:nvSpPr>
      <xdr:spPr>
        <a:xfrm>
          <a:off x="1370442" y="554129"/>
          <a:ext cx="4798801"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twoCellAnchor>
    <xdr:from>
      <xdr:col>0</xdr:col>
      <xdr:colOff>587375</xdr:colOff>
      <xdr:row>2</xdr:row>
      <xdr:rowOff>114300</xdr:rowOff>
    </xdr:from>
    <xdr:to>
      <xdr:col>1</xdr:col>
      <xdr:colOff>532792</xdr:colOff>
      <xdr:row>5</xdr:row>
      <xdr:rowOff>114544</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587375" y="4953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xdr:nvGrpSpPr>
      <xdr:grpSpPr>
        <a:xfrm>
          <a:off x="417711" y="216648"/>
          <a:ext cx="17509665" cy="2248020"/>
          <a:chOff x="11176383" y="5659979"/>
          <a:chExt cx="6311801" cy="1821373"/>
        </a:xfrm>
      </xdr:grpSpPr>
      <xdr:sp macro="" textlink="">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614269</xdr:colOff>
      <xdr:row>0</xdr:row>
      <xdr:rowOff>1475797</xdr:rowOff>
    </xdr:from>
    <xdr:to>
      <xdr:col>23</xdr:col>
      <xdr:colOff>380377</xdr:colOff>
      <xdr:row>0</xdr:row>
      <xdr:rowOff>1875243</xdr:rowOff>
    </xdr:to>
    <xdr:sp macro="" textlink="">
      <xdr:nvSpPr>
        <xdr:cNvPr id="7" name="TextBox 6"/>
        <xdr:cNvSpPr txBox="1"/>
      </xdr:nvSpPr>
      <xdr:spPr>
        <a:xfrm>
          <a:off x="16341102" y="1475797"/>
          <a:ext cx="2263775"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tabSelected="1" view="pageBreakPreview" zoomScale="80" zoomScaleNormal="100" zoomScaleSheetLayoutView="80" zoomScalePageLayoutView="70" workbookViewId="0">
      <selection activeCell="A4" sqref="A4"/>
    </sheetView>
  </sheetViews>
  <sheetFormatPr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817" t="s">
        <v>175</v>
      </c>
      <c r="C3" s="817"/>
    </row>
    <row r="4" spans="1:3" ht="11.25" customHeight="1"/>
    <row r="5" spans="1:3" s="30" customFormat="1" ht="25.5" customHeight="1">
      <c r="B5" s="62" t="s">
        <v>422</v>
      </c>
      <c r="C5" s="62" t="s">
        <v>174</v>
      </c>
    </row>
    <row r="6" spans="1:3" s="176" customFormat="1" ht="48" customHeight="1">
      <c r="A6" s="241"/>
      <c r="B6" s="617" t="s">
        <v>171</v>
      </c>
      <c r="C6" s="670" t="s">
        <v>610</v>
      </c>
    </row>
    <row r="7" spans="1:3" s="176" customFormat="1" ht="21" customHeight="1">
      <c r="A7" s="241"/>
      <c r="B7" s="611" t="s">
        <v>554</v>
      </c>
      <c r="C7" s="671" t="s">
        <v>623</v>
      </c>
    </row>
    <row r="8" spans="1:3" s="176" customFormat="1" ht="32.25" customHeight="1">
      <c r="B8" s="611" t="s">
        <v>369</v>
      </c>
      <c r="C8" s="672" t="s">
        <v>611</v>
      </c>
    </row>
    <row r="9" spans="1:3" s="176" customFormat="1" ht="27.75" customHeight="1">
      <c r="B9" s="611" t="s">
        <v>170</v>
      </c>
      <c r="C9" s="672" t="s">
        <v>612</v>
      </c>
    </row>
    <row r="10" spans="1:3" s="176" customFormat="1" ht="33" customHeight="1">
      <c r="B10" s="611" t="s">
        <v>608</v>
      </c>
      <c r="C10" s="671" t="s">
        <v>616</v>
      </c>
    </row>
    <row r="11" spans="1:3" s="176" customFormat="1" ht="26.25" customHeight="1">
      <c r="B11" s="626" t="s">
        <v>370</v>
      </c>
      <c r="C11" s="674" t="s">
        <v>613</v>
      </c>
    </row>
    <row r="12" spans="1:3" s="176" customFormat="1" ht="39.75" customHeight="1">
      <c r="B12" s="611" t="s">
        <v>371</v>
      </c>
      <c r="C12" s="672" t="s">
        <v>614</v>
      </c>
    </row>
    <row r="13" spans="1:3" s="176" customFormat="1" ht="18" customHeight="1">
      <c r="B13" s="611" t="s">
        <v>372</v>
      </c>
      <c r="C13" s="672" t="s">
        <v>615</v>
      </c>
    </row>
    <row r="14" spans="1:3" s="176" customFormat="1" ht="13.5" customHeight="1">
      <c r="B14" s="611"/>
      <c r="C14" s="673"/>
    </row>
    <row r="15" spans="1:3" s="176" customFormat="1" ht="18" customHeight="1">
      <c r="B15" s="611" t="s">
        <v>686</v>
      </c>
      <c r="C15" s="671" t="s">
        <v>684</v>
      </c>
    </row>
    <row r="16" spans="1:3" s="176" customFormat="1" ht="8.25" customHeight="1">
      <c r="B16" s="611"/>
      <c r="C16" s="673"/>
    </row>
    <row r="17" spans="2:3" s="176" customFormat="1" ht="33" customHeight="1">
      <c r="B17" s="675" t="s">
        <v>609</v>
      </c>
      <c r="C17" s="676" t="s">
        <v>685</v>
      </c>
    </row>
    <row r="18" spans="2:3" s="103" customFormat="1" ht="15.75">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1.3385826771653544" bottom="0.74803149606299213" header="0.31496062992125984" footer="0.31496062992125984"/>
  <pageSetup paperSize="17" fitToHeight="0" orientation="landscape" horizontalDpi="1200" verticalDpi="1200" r:id="rId1"/>
  <headerFooter>
    <oddHeader>&amp;RToronto Hydro-Electric System Limited
EB-2017-0077
Tab 4, Schedule 1
Page &amp;P of &amp;N</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534"/>
  <sheetViews>
    <sheetView topLeftCell="A497" zoomScale="90" zoomScaleNormal="90" zoomScaleSheetLayoutView="80" zoomScalePageLayoutView="85" workbookViewId="0">
      <selection activeCell="O15" sqref="O15"/>
    </sheetView>
  </sheetViews>
  <sheetFormatPr defaultRowHeight="14.25" outlineLevelRow="1" outlineLevelCol="1"/>
  <cols>
    <col min="1" max="1" width="4.7109375" style="509" customWidth="1"/>
    <col min="2" max="2" width="43.7109375" style="254" customWidth="1"/>
    <col min="3" max="3" width="14" style="254" customWidth="1"/>
    <col min="4" max="4" width="18.140625" style="253" customWidth="1"/>
    <col min="5" max="8" width="10.42578125" style="253" customWidth="1" outlineLevel="1"/>
    <col min="9" max="13" width="9.140625" style="253" customWidth="1" outlineLevel="1"/>
    <col min="14" max="14" width="12.42578125" style="253" customWidth="1" outlineLevel="1"/>
    <col min="15" max="15" width="17.5703125" style="253" customWidth="1"/>
    <col min="16" max="24" width="9.42578125" style="253" customWidth="1" outlineLevel="1"/>
    <col min="25" max="25" width="14.140625" style="255" customWidth="1"/>
    <col min="26" max="26" width="14.5703125" style="255" customWidth="1"/>
    <col min="27" max="27" width="16.85546875" style="255"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4.85546875" style="253" customWidth="1"/>
    <col min="42" max="42" width="14" style="253" customWidth="1"/>
    <col min="43" max="43" width="9.7109375" style="253" customWidth="1"/>
    <col min="44" max="44" width="11.140625" style="253" customWidth="1"/>
    <col min="45" max="45" width="12.140625" style="253" customWidth="1"/>
    <col min="46" max="46" width="6.42578125" style="253" bestFit="1" customWidth="1"/>
    <col min="47" max="51" width="9.140625" style="253"/>
    <col min="52" max="52" width="6.42578125" style="253" bestFit="1" customWidth="1"/>
    <col min="53" max="16384" width="9.140625" style="253"/>
  </cols>
  <sheetData>
    <row r="1" spans="1:39" ht="164.25" customHeight="1"/>
    <row r="2" spans="1:39" ht="23.25" customHeight="1" thickBot="1"/>
    <row r="3" spans="1:39" ht="25.5" customHeight="1" thickBot="1">
      <c r="B3" s="894" t="s">
        <v>172</v>
      </c>
      <c r="C3" s="257" t="s">
        <v>176</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94"/>
      <c r="C4" s="261" t="s">
        <v>173</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4"/>
      <c r="C5" s="867" t="s">
        <v>553</v>
      </c>
      <c r="D5" s="868"/>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94" t="s">
        <v>507</v>
      </c>
      <c r="C7" s="893" t="s">
        <v>645</v>
      </c>
      <c r="D7" s="893"/>
      <c r="E7" s="893"/>
      <c r="F7" s="893"/>
      <c r="G7" s="893"/>
      <c r="H7" s="893"/>
      <c r="I7" s="893"/>
      <c r="J7" s="893"/>
      <c r="K7" s="893"/>
      <c r="L7" s="893"/>
      <c r="M7" s="893"/>
      <c r="N7" s="893"/>
      <c r="O7" s="893"/>
      <c r="P7" s="893"/>
      <c r="Q7" s="893"/>
      <c r="R7" s="893"/>
      <c r="S7" s="893"/>
      <c r="T7" s="893"/>
      <c r="U7" s="893"/>
      <c r="V7" s="893"/>
      <c r="W7" s="893"/>
      <c r="X7" s="893"/>
      <c r="Y7" s="605"/>
      <c r="Z7" s="605"/>
      <c r="AA7" s="605"/>
      <c r="AB7" s="605"/>
      <c r="AC7" s="605"/>
      <c r="AD7" s="605"/>
      <c r="AE7" s="270"/>
      <c r="AF7" s="270"/>
      <c r="AG7" s="270"/>
      <c r="AH7" s="270"/>
      <c r="AI7" s="270"/>
      <c r="AJ7" s="270"/>
      <c r="AK7" s="270"/>
      <c r="AL7" s="270"/>
    </row>
    <row r="8" spans="1:39" s="271" customFormat="1" ht="58.5" customHeight="1">
      <c r="A8" s="509"/>
      <c r="B8" s="894"/>
      <c r="C8" s="893" t="s">
        <v>580</v>
      </c>
      <c r="D8" s="893"/>
      <c r="E8" s="893"/>
      <c r="F8" s="893"/>
      <c r="G8" s="893"/>
      <c r="H8" s="893"/>
      <c r="I8" s="893"/>
      <c r="J8" s="893"/>
      <c r="K8" s="893"/>
      <c r="L8" s="893"/>
      <c r="M8" s="893"/>
      <c r="N8" s="893"/>
      <c r="O8" s="893"/>
      <c r="P8" s="893"/>
      <c r="Q8" s="893"/>
      <c r="R8" s="893"/>
      <c r="S8" s="893"/>
      <c r="T8" s="893"/>
      <c r="U8" s="893"/>
      <c r="V8" s="893"/>
      <c r="W8" s="893"/>
      <c r="X8" s="893"/>
      <c r="Y8" s="605"/>
      <c r="Z8" s="605"/>
      <c r="AA8" s="605"/>
      <c r="AB8" s="605"/>
      <c r="AC8" s="605"/>
      <c r="AD8" s="605"/>
      <c r="AE8" s="272"/>
      <c r="AF8" s="255"/>
      <c r="AG8" s="255"/>
      <c r="AH8" s="255"/>
      <c r="AI8" s="255"/>
      <c r="AJ8" s="255"/>
      <c r="AK8" s="255"/>
      <c r="AL8" s="255"/>
      <c r="AM8" s="256"/>
    </row>
    <row r="9" spans="1:39" s="271" customFormat="1" ht="57.75" customHeight="1">
      <c r="A9" s="509"/>
      <c r="B9" s="273"/>
      <c r="C9" s="893" t="s">
        <v>579</v>
      </c>
      <c r="D9" s="893"/>
      <c r="E9" s="893"/>
      <c r="F9" s="893"/>
      <c r="G9" s="893"/>
      <c r="H9" s="893"/>
      <c r="I9" s="893"/>
      <c r="J9" s="893"/>
      <c r="K9" s="893"/>
      <c r="L9" s="893"/>
      <c r="M9" s="893"/>
      <c r="N9" s="893"/>
      <c r="O9" s="893"/>
      <c r="P9" s="893"/>
      <c r="Q9" s="893"/>
      <c r="R9" s="893"/>
      <c r="S9" s="893"/>
      <c r="T9" s="893"/>
      <c r="U9" s="893"/>
      <c r="V9" s="893"/>
      <c r="W9" s="893"/>
      <c r="X9" s="893"/>
      <c r="Y9" s="605"/>
      <c r="Z9" s="605"/>
      <c r="AA9" s="605"/>
      <c r="AB9" s="605"/>
      <c r="AC9" s="605"/>
      <c r="AD9" s="605"/>
      <c r="AE9" s="272"/>
      <c r="AF9" s="255"/>
      <c r="AG9" s="255"/>
      <c r="AH9" s="255"/>
      <c r="AI9" s="255"/>
      <c r="AJ9" s="255"/>
      <c r="AK9" s="255"/>
      <c r="AL9" s="255"/>
      <c r="AM9" s="256"/>
    </row>
    <row r="10" spans="1:39" ht="41.25" customHeight="1">
      <c r="B10" s="275"/>
      <c r="C10" s="893" t="s">
        <v>648</v>
      </c>
      <c r="D10" s="893"/>
      <c r="E10" s="893"/>
      <c r="F10" s="893"/>
      <c r="G10" s="893"/>
      <c r="H10" s="893"/>
      <c r="I10" s="893"/>
      <c r="J10" s="893"/>
      <c r="K10" s="893"/>
      <c r="L10" s="893"/>
      <c r="M10" s="893"/>
      <c r="N10" s="893"/>
      <c r="O10" s="893"/>
      <c r="P10" s="893"/>
      <c r="Q10" s="893"/>
      <c r="R10" s="893"/>
      <c r="S10" s="893"/>
      <c r="T10" s="893"/>
      <c r="U10" s="893"/>
      <c r="V10" s="893"/>
      <c r="W10" s="893"/>
      <c r="X10" s="893"/>
      <c r="Y10" s="605"/>
      <c r="Z10" s="605"/>
      <c r="AA10" s="605"/>
      <c r="AB10" s="605"/>
      <c r="AC10" s="605"/>
      <c r="AD10" s="605"/>
      <c r="AE10" s="272"/>
      <c r="AF10" s="276"/>
      <c r="AG10" s="276"/>
      <c r="AH10" s="276"/>
      <c r="AI10" s="276"/>
      <c r="AJ10" s="276"/>
      <c r="AK10" s="276"/>
      <c r="AL10" s="276"/>
    </row>
    <row r="11" spans="1:39" ht="53.25" customHeight="1">
      <c r="C11" s="893" t="s">
        <v>631</v>
      </c>
      <c r="D11" s="893"/>
      <c r="E11" s="893"/>
      <c r="F11" s="893"/>
      <c r="G11" s="893"/>
      <c r="H11" s="893"/>
      <c r="I11" s="893"/>
      <c r="J11" s="893"/>
      <c r="K11" s="893"/>
      <c r="L11" s="893"/>
      <c r="M11" s="893"/>
      <c r="N11" s="893"/>
      <c r="O11" s="893"/>
      <c r="P11" s="893"/>
      <c r="Q11" s="893"/>
      <c r="R11" s="893"/>
      <c r="S11" s="893"/>
      <c r="T11" s="893"/>
      <c r="U11" s="893"/>
      <c r="V11" s="893"/>
      <c r="W11" s="893"/>
      <c r="X11" s="893"/>
      <c r="Y11" s="605"/>
      <c r="Z11" s="605"/>
      <c r="AA11" s="605"/>
      <c r="AB11" s="605"/>
      <c r="AC11" s="605"/>
      <c r="AD11" s="605"/>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94" t="s">
        <v>529</v>
      </c>
      <c r="C13" s="590" t="s">
        <v>524</v>
      </c>
      <c r="D13" s="540"/>
      <c r="E13" s="540"/>
      <c r="F13" s="540"/>
      <c r="G13" s="540"/>
      <c r="H13" s="540"/>
      <c r="I13" s="540"/>
      <c r="J13" s="540"/>
      <c r="K13" s="540"/>
      <c r="L13" s="540"/>
      <c r="M13" s="540"/>
      <c r="N13" s="540"/>
      <c r="O13" s="540"/>
      <c r="P13" s="540"/>
      <c r="Q13" s="540"/>
      <c r="R13" s="540"/>
      <c r="S13" s="540"/>
      <c r="T13" s="540"/>
      <c r="U13" s="540"/>
      <c r="V13" s="540"/>
      <c r="W13" s="540"/>
      <c r="X13" s="540"/>
      <c r="Y13" s="540"/>
      <c r="Z13" s="540"/>
      <c r="AA13" s="540"/>
      <c r="AB13" s="540"/>
      <c r="AC13" s="540"/>
      <c r="AD13" s="540"/>
      <c r="AE13" s="272"/>
      <c r="AF13" s="276"/>
      <c r="AG13" s="276"/>
      <c r="AH13" s="276"/>
      <c r="AI13" s="276"/>
      <c r="AJ13" s="276"/>
      <c r="AK13" s="276"/>
      <c r="AL13" s="276"/>
      <c r="AM13" s="253"/>
    </row>
    <row r="14" spans="1:39" ht="20.25" customHeight="1">
      <c r="B14" s="894"/>
      <c r="C14" s="590" t="s">
        <v>525</v>
      </c>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c r="AB14" s="540"/>
      <c r="AC14" s="540"/>
      <c r="AD14" s="540"/>
      <c r="AE14" s="272"/>
      <c r="AF14" s="276"/>
      <c r="AG14" s="276"/>
      <c r="AH14" s="276"/>
      <c r="AI14" s="276"/>
      <c r="AJ14" s="276"/>
      <c r="AK14" s="276"/>
      <c r="AL14" s="276"/>
      <c r="AM14" s="253"/>
    </row>
    <row r="15" spans="1:39" ht="20.25" customHeight="1">
      <c r="C15" s="590" t="s">
        <v>526</v>
      </c>
      <c r="D15" s="540"/>
      <c r="E15" s="540"/>
      <c r="F15" s="540"/>
      <c r="G15" s="540"/>
      <c r="H15" s="540"/>
      <c r="I15" s="540"/>
      <c r="J15" s="540"/>
      <c r="K15" s="540"/>
      <c r="L15" s="540"/>
      <c r="M15" s="540"/>
      <c r="N15" s="540"/>
      <c r="O15" s="540"/>
      <c r="P15" s="540"/>
      <c r="Q15" s="540"/>
      <c r="R15" s="540"/>
      <c r="S15" s="540"/>
      <c r="T15" s="540"/>
      <c r="U15" s="540"/>
      <c r="V15" s="540"/>
      <c r="W15" s="540"/>
      <c r="X15" s="540"/>
      <c r="Y15" s="540"/>
      <c r="Z15" s="540"/>
      <c r="AA15" s="540"/>
      <c r="AB15" s="540"/>
      <c r="AC15" s="540"/>
      <c r="AD15" s="540"/>
      <c r="AE15" s="272"/>
      <c r="AF15" s="276"/>
      <c r="AG15" s="276"/>
      <c r="AH15" s="276"/>
      <c r="AI15" s="276"/>
      <c r="AJ15" s="276"/>
      <c r="AK15" s="276"/>
      <c r="AL15" s="276"/>
      <c r="AM15" s="253"/>
    </row>
    <row r="16" spans="1:39" ht="20.25" customHeight="1">
      <c r="C16" s="590" t="s">
        <v>527</v>
      </c>
      <c r="D16" s="540"/>
      <c r="E16" s="540"/>
      <c r="F16" s="540"/>
      <c r="G16" s="540"/>
      <c r="H16" s="540"/>
      <c r="I16" s="540"/>
      <c r="J16" s="540"/>
      <c r="K16" s="540"/>
      <c r="L16" s="540"/>
      <c r="M16" s="540"/>
      <c r="N16" s="540"/>
      <c r="O16" s="540"/>
      <c r="P16" s="540"/>
      <c r="Q16" s="540"/>
      <c r="R16" s="540"/>
      <c r="S16" s="540"/>
      <c r="T16" s="540"/>
      <c r="U16" s="540"/>
      <c r="V16" s="540"/>
      <c r="W16" s="540"/>
      <c r="X16" s="540"/>
      <c r="Y16" s="540"/>
      <c r="Z16" s="540"/>
      <c r="AA16" s="540"/>
      <c r="AB16" s="540"/>
      <c r="AC16" s="540"/>
      <c r="AD16" s="540"/>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242</v>
      </c>
      <c r="C18" s="281"/>
      <c r="E18" s="589"/>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84" t="s">
        <v>212</v>
      </c>
      <c r="C19" s="886" t="s">
        <v>33</v>
      </c>
      <c r="D19" s="284" t="s">
        <v>424</v>
      </c>
      <c r="E19" s="888" t="s">
        <v>210</v>
      </c>
      <c r="F19" s="889"/>
      <c r="G19" s="889"/>
      <c r="H19" s="889"/>
      <c r="I19" s="889"/>
      <c r="J19" s="889"/>
      <c r="K19" s="889"/>
      <c r="L19" s="889"/>
      <c r="M19" s="890"/>
      <c r="N19" s="891" t="s">
        <v>214</v>
      </c>
      <c r="O19" s="284" t="s">
        <v>425</v>
      </c>
      <c r="P19" s="888" t="s">
        <v>213</v>
      </c>
      <c r="Q19" s="889"/>
      <c r="R19" s="889"/>
      <c r="S19" s="889"/>
      <c r="T19" s="889"/>
      <c r="U19" s="889"/>
      <c r="V19" s="889"/>
      <c r="W19" s="889"/>
      <c r="X19" s="890"/>
      <c r="Y19" s="881" t="s">
        <v>244</v>
      </c>
      <c r="Z19" s="882"/>
      <c r="AA19" s="882"/>
      <c r="AB19" s="882"/>
      <c r="AC19" s="882"/>
      <c r="AD19" s="882"/>
      <c r="AE19" s="882"/>
      <c r="AF19" s="882"/>
      <c r="AG19" s="882"/>
      <c r="AH19" s="882"/>
      <c r="AI19" s="882"/>
      <c r="AJ19" s="882"/>
      <c r="AK19" s="882"/>
      <c r="AL19" s="882"/>
      <c r="AM19" s="883"/>
    </row>
    <row r="20" spans="1:39" s="283" customFormat="1" ht="59.25" customHeight="1">
      <c r="A20" s="509"/>
      <c r="B20" s="885"/>
      <c r="C20" s="887"/>
      <c r="D20" s="285">
        <v>2011</v>
      </c>
      <c r="E20" s="285">
        <v>2012</v>
      </c>
      <c r="F20" s="285">
        <v>2013</v>
      </c>
      <c r="G20" s="285">
        <v>2014</v>
      </c>
      <c r="H20" s="285">
        <v>2015</v>
      </c>
      <c r="I20" s="285">
        <v>2016</v>
      </c>
      <c r="J20" s="285">
        <v>2017</v>
      </c>
      <c r="K20" s="285">
        <v>2018</v>
      </c>
      <c r="L20" s="285">
        <v>2019</v>
      </c>
      <c r="M20" s="285">
        <v>2020</v>
      </c>
      <c r="N20" s="892"/>
      <c r="O20" s="285">
        <v>2011</v>
      </c>
      <c r="P20" s="285">
        <v>2012</v>
      </c>
      <c r="Q20" s="285">
        <v>2013</v>
      </c>
      <c r="R20" s="285">
        <v>2014</v>
      </c>
      <c r="S20" s="285">
        <v>2015</v>
      </c>
      <c r="T20" s="285">
        <v>2016</v>
      </c>
      <c r="U20" s="285">
        <v>2017</v>
      </c>
      <c r="V20" s="285">
        <v>2018</v>
      </c>
      <c r="W20" s="285">
        <v>2019</v>
      </c>
      <c r="X20" s="285">
        <v>2020</v>
      </c>
      <c r="Y20" s="285" t="str">
        <f>'1.  LRAMVA Summary'!D50</f>
        <v>Residential</v>
      </c>
      <c r="Z20" s="286" t="str">
        <f>'1.  LRAMVA Summary'!E50</f>
        <v>Competitive Sector Multi-Unit Residential Service</v>
      </c>
      <c r="AA20" s="286" t="str">
        <f>'1.  LRAMVA Summary'!F50</f>
        <v>GS &lt;50kW</v>
      </c>
      <c r="AB20" s="286" t="str">
        <f>'1.  LRAMVA Summary'!G50</f>
        <v>GS 50-999kW</v>
      </c>
      <c r="AC20" s="286" t="str">
        <f>'1.  LRAMVA Summary'!H50</f>
        <v>GS 1000-4999kW</v>
      </c>
      <c r="AD20" s="286" t="str">
        <f>'1.  LRAMVA Summary'!I50</f>
        <v>Large Use</v>
      </c>
      <c r="AE20" s="286" t="str">
        <f>'1.  LRAMVA Summary'!J50</f>
        <v/>
      </c>
      <c r="AF20" s="286" t="str">
        <f>'1.  LRAMVA Summary'!K50</f>
        <v/>
      </c>
      <c r="AG20" s="286" t="str">
        <f>'1.  LRAMVA Summary'!L50</f>
        <v/>
      </c>
      <c r="AH20" s="286" t="str">
        <f>'1.  LRAMVA Summary'!M50</f>
        <v/>
      </c>
      <c r="AI20" s="286" t="str">
        <f>'1.  LRAMVA Summary'!N50</f>
        <v/>
      </c>
      <c r="AJ20" s="286" t="str">
        <f>'1.  LRAMVA Summary'!O50</f>
        <v/>
      </c>
      <c r="AK20" s="286" t="str">
        <f>'1.  LRAMVA Summary'!P50</f>
        <v/>
      </c>
      <c r="AL20" s="286" t="str">
        <f>'1.  LRAMVA Summary'!Q50</f>
        <v/>
      </c>
      <c r="AM20" s="287" t="str">
        <f>'1.  LRAMVA Summary'!R50</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Summary'!D51</f>
        <v>kWh</v>
      </c>
      <c r="Z21" s="291" t="str">
        <f>'1.  LRAMVA Summary'!E51</f>
        <v>kWh</v>
      </c>
      <c r="AA21" s="291" t="str">
        <f>'1.  LRAMVA Summary'!F51</f>
        <v>kWh</v>
      </c>
      <c r="AB21" s="291" t="str">
        <f>'1.  LRAMVA Summary'!G51</f>
        <v>kW</v>
      </c>
      <c r="AC21" s="291" t="str">
        <f>'1.  LRAMVA Summary'!H51</f>
        <v>kW</v>
      </c>
      <c r="AD21" s="291" t="str">
        <f>'1.  LRAMVA Summary'!I51</f>
        <v>kW</v>
      </c>
      <c r="AE21" s="291">
        <f>'1.  LRAMVA Summary'!J51</f>
        <v>0</v>
      </c>
      <c r="AF21" s="291">
        <f>'1.  LRAMVA Summary'!K51</f>
        <v>0</v>
      </c>
      <c r="AG21" s="291">
        <f>'1.  LRAMVA Summary'!L51</f>
        <v>0</v>
      </c>
      <c r="AH21" s="291">
        <f>'1.  LRAMVA Summary'!M51</f>
        <v>0</v>
      </c>
      <c r="AI21" s="291">
        <f>'1.  LRAMVA Summary'!N51</f>
        <v>0</v>
      </c>
      <c r="AJ21" s="291">
        <f>'1.  LRAMVA Summary'!O51</f>
        <v>0</v>
      </c>
      <c r="AK21" s="291">
        <f>'1.  LRAMVA Summary'!P51</f>
        <v>0</v>
      </c>
      <c r="AL21" s="291">
        <f>'1.  LRAMVA Summary'!Q51</f>
        <v>0</v>
      </c>
      <c r="AM21" s="292"/>
    </row>
    <row r="22" spans="1:39" s="283" customFormat="1" ht="15" customHeight="1" outlineLevel="1">
      <c r="A22" s="509">
        <v>1</v>
      </c>
      <c r="B22" s="294" t="s">
        <v>1</v>
      </c>
      <c r="C22" s="291" t="s">
        <v>25</v>
      </c>
      <c r="D22" s="295"/>
      <c r="E22" s="295"/>
      <c r="F22" s="295"/>
      <c r="G22" s="295"/>
      <c r="H22" s="295"/>
      <c r="I22" s="295"/>
      <c r="J22" s="295"/>
      <c r="K22" s="295"/>
      <c r="L22" s="295"/>
      <c r="M22" s="295"/>
      <c r="N22" s="291"/>
      <c r="O22" s="295"/>
      <c r="P22" s="295"/>
      <c r="Q22" s="295"/>
      <c r="R22" s="295"/>
      <c r="S22" s="295"/>
      <c r="T22" s="295"/>
      <c r="U22" s="295"/>
      <c r="V22" s="295"/>
      <c r="W22" s="295"/>
      <c r="X22" s="295"/>
      <c r="Y22" s="410"/>
      <c r="Z22" s="410"/>
      <c r="AA22" s="410"/>
      <c r="AB22" s="410"/>
      <c r="AC22" s="410"/>
      <c r="AD22" s="410"/>
      <c r="AE22" s="410"/>
      <c r="AF22" s="410"/>
      <c r="AG22" s="410"/>
      <c r="AH22" s="410"/>
      <c r="AI22" s="410"/>
      <c r="AJ22" s="410"/>
      <c r="AK22" s="410"/>
      <c r="AL22" s="410"/>
      <c r="AM22" s="296">
        <f>SUM(Y22:AL22)</f>
        <v>0</v>
      </c>
    </row>
    <row r="23" spans="1:39" s="283" customFormat="1" ht="15" outlineLevel="1">
      <c r="A23" s="509"/>
      <c r="B23" s="294" t="s">
        <v>215</v>
      </c>
      <c r="C23" s="291" t="s">
        <v>164</v>
      </c>
      <c r="D23" s="295"/>
      <c r="E23" s="295"/>
      <c r="F23" s="295"/>
      <c r="G23" s="295"/>
      <c r="H23" s="295"/>
      <c r="I23" s="295"/>
      <c r="J23" s="295"/>
      <c r="K23" s="295"/>
      <c r="L23" s="295"/>
      <c r="M23" s="295"/>
      <c r="N23" s="468"/>
      <c r="O23" s="295"/>
      <c r="P23" s="295"/>
      <c r="Q23" s="295"/>
      <c r="R23" s="295"/>
      <c r="S23" s="295"/>
      <c r="T23" s="295"/>
      <c r="U23" s="295"/>
      <c r="V23" s="295"/>
      <c r="W23" s="295"/>
      <c r="X23" s="295"/>
      <c r="Y23" s="411">
        <f>Y22</f>
        <v>0</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9">
        <v>2</v>
      </c>
      <c r="B25" s="294" t="s">
        <v>2</v>
      </c>
      <c r="C25" s="291" t="s">
        <v>25</v>
      </c>
      <c r="D25" s="295"/>
      <c r="E25" s="295"/>
      <c r="F25" s="295"/>
      <c r="G25" s="295"/>
      <c r="H25" s="295"/>
      <c r="I25" s="295"/>
      <c r="J25" s="295"/>
      <c r="K25" s="295"/>
      <c r="L25" s="295"/>
      <c r="M25" s="295"/>
      <c r="N25" s="291"/>
      <c r="O25" s="295"/>
      <c r="P25" s="295"/>
      <c r="Q25" s="295"/>
      <c r="R25" s="295"/>
      <c r="S25" s="295"/>
      <c r="T25" s="295"/>
      <c r="U25" s="295"/>
      <c r="V25" s="295"/>
      <c r="W25" s="295"/>
      <c r="X25" s="295"/>
      <c r="Y25" s="410"/>
      <c r="Z25" s="410"/>
      <c r="AA25" s="410"/>
      <c r="AB25" s="410"/>
      <c r="AC25" s="410"/>
      <c r="AD25" s="410"/>
      <c r="AE25" s="410"/>
      <c r="AF25" s="410"/>
      <c r="AG25" s="410"/>
      <c r="AH25" s="410"/>
      <c r="AI25" s="410"/>
      <c r="AJ25" s="410"/>
      <c r="AK25" s="410"/>
      <c r="AL25" s="410"/>
      <c r="AM25" s="296">
        <f>SUM(Y25:AL25)</f>
        <v>0</v>
      </c>
    </row>
    <row r="26" spans="1:39" s="283" customFormat="1" ht="15" outlineLevel="1">
      <c r="A26" s="509"/>
      <c r="B26" s="294" t="s">
        <v>215</v>
      </c>
      <c r="C26" s="291" t="s">
        <v>164</v>
      </c>
      <c r="D26" s="295"/>
      <c r="E26" s="295"/>
      <c r="F26" s="295"/>
      <c r="G26" s="295"/>
      <c r="H26" s="295"/>
      <c r="I26" s="295"/>
      <c r="J26" s="295"/>
      <c r="K26" s="295"/>
      <c r="L26" s="295"/>
      <c r="M26" s="295"/>
      <c r="N26" s="468"/>
      <c r="O26" s="295"/>
      <c r="P26" s="295"/>
      <c r="Q26" s="295"/>
      <c r="R26" s="295"/>
      <c r="S26" s="295"/>
      <c r="T26" s="295"/>
      <c r="U26" s="295"/>
      <c r="V26" s="295"/>
      <c r="W26" s="295"/>
      <c r="X26" s="295"/>
      <c r="Y26" s="411">
        <f>Y25</f>
        <v>0</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9">
        <v>3</v>
      </c>
      <c r="B28" s="294" t="s">
        <v>3</v>
      </c>
      <c r="C28" s="291" t="s">
        <v>25</v>
      </c>
      <c r="D28" s="295"/>
      <c r="E28" s="295"/>
      <c r="F28" s="295"/>
      <c r="G28" s="295"/>
      <c r="H28" s="295"/>
      <c r="I28" s="295"/>
      <c r="J28" s="295"/>
      <c r="K28" s="295"/>
      <c r="L28" s="295"/>
      <c r="M28" s="295"/>
      <c r="N28" s="291"/>
      <c r="O28" s="295"/>
      <c r="P28" s="295"/>
      <c r="Q28" s="295"/>
      <c r="R28" s="295"/>
      <c r="S28" s="295"/>
      <c r="T28" s="295"/>
      <c r="U28" s="295"/>
      <c r="V28" s="295"/>
      <c r="W28" s="295"/>
      <c r="X28" s="295"/>
      <c r="Y28" s="410"/>
      <c r="Z28" s="410"/>
      <c r="AA28" s="410"/>
      <c r="AB28" s="410"/>
      <c r="AC28" s="410"/>
      <c r="AD28" s="410"/>
      <c r="AE28" s="410"/>
      <c r="AF28" s="410"/>
      <c r="AG28" s="410"/>
      <c r="AH28" s="410"/>
      <c r="AI28" s="410"/>
      <c r="AJ28" s="410"/>
      <c r="AK28" s="410"/>
      <c r="AL28" s="410"/>
      <c r="AM28" s="296">
        <f>SUM(Y28:AL28)</f>
        <v>0</v>
      </c>
    </row>
    <row r="29" spans="1:39" s="283" customFormat="1" ht="15" outlineLevel="1">
      <c r="A29" s="509"/>
      <c r="B29" s="294" t="s">
        <v>215</v>
      </c>
      <c r="C29" s="291" t="s">
        <v>164</v>
      </c>
      <c r="D29" s="295"/>
      <c r="E29" s="295"/>
      <c r="F29" s="295"/>
      <c r="G29" s="295"/>
      <c r="H29" s="295"/>
      <c r="I29" s="295"/>
      <c r="J29" s="295"/>
      <c r="K29" s="295"/>
      <c r="L29" s="295"/>
      <c r="M29" s="295"/>
      <c r="N29" s="468"/>
      <c r="O29" s="295"/>
      <c r="P29" s="295"/>
      <c r="Q29" s="295"/>
      <c r="R29" s="295"/>
      <c r="S29" s="295"/>
      <c r="T29" s="295"/>
      <c r="U29" s="295"/>
      <c r="V29" s="295"/>
      <c r="W29" s="295"/>
      <c r="X29" s="295"/>
      <c r="Y29" s="411">
        <f>Y28</f>
        <v>0</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9">
        <v>4</v>
      </c>
      <c r="B31" s="294" t="s">
        <v>4</v>
      </c>
      <c r="C31" s="291" t="s">
        <v>25</v>
      </c>
      <c r="D31" s="295"/>
      <c r="E31" s="295"/>
      <c r="F31" s="295"/>
      <c r="G31" s="295"/>
      <c r="H31" s="295"/>
      <c r="I31" s="295"/>
      <c r="J31" s="295"/>
      <c r="K31" s="295"/>
      <c r="L31" s="295"/>
      <c r="M31" s="295"/>
      <c r="N31" s="291"/>
      <c r="O31" s="295"/>
      <c r="P31" s="295"/>
      <c r="Q31" s="295"/>
      <c r="R31" s="295"/>
      <c r="S31" s="295"/>
      <c r="T31" s="295"/>
      <c r="U31" s="295"/>
      <c r="V31" s="295"/>
      <c r="W31" s="295"/>
      <c r="X31" s="295"/>
      <c r="Y31" s="410"/>
      <c r="Z31" s="410"/>
      <c r="AA31" s="410"/>
      <c r="AB31" s="410"/>
      <c r="AC31" s="410"/>
      <c r="AD31" s="410"/>
      <c r="AE31" s="410"/>
      <c r="AF31" s="410"/>
      <c r="AG31" s="410"/>
      <c r="AH31" s="410"/>
      <c r="AI31" s="410"/>
      <c r="AJ31" s="410"/>
      <c r="AK31" s="410"/>
      <c r="AL31" s="410"/>
      <c r="AM31" s="296">
        <f>SUM(Y31:AL31)</f>
        <v>0</v>
      </c>
    </row>
    <row r="32" spans="1:39" s="283" customFormat="1" ht="15" outlineLevel="1">
      <c r="A32" s="509"/>
      <c r="B32" s="294" t="s">
        <v>215</v>
      </c>
      <c r="C32" s="291" t="s">
        <v>164</v>
      </c>
      <c r="D32" s="295"/>
      <c r="E32" s="295"/>
      <c r="F32" s="295"/>
      <c r="G32" s="295"/>
      <c r="H32" s="295"/>
      <c r="I32" s="295"/>
      <c r="J32" s="295"/>
      <c r="K32" s="295"/>
      <c r="L32" s="295"/>
      <c r="M32" s="295"/>
      <c r="N32" s="468"/>
      <c r="O32" s="295"/>
      <c r="P32" s="295"/>
      <c r="Q32" s="295"/>
      <c r="R32" s="295"/>
      <c r="S32" s="295"/>
      <c r="T32" s="295"/>
      <c r="U32" s="295"/>
      <c r="V32" s="295"/>
      <c r="W32" s="295"/>
      <c r="X32" s="295"/>
      <c r="Y32" s="411">
        <f>Y31</f>
        <v>0</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9">
        <v>5</v>
      </c>
      <c r="B34" s="294" t="s">
        <v>5</v>
      </c>
      <c r="C34" s="291" t="s">
        <v>25</v>
      </c>
      <c r="D34" s="295"/>
      <c r="E34" s="295"/>
      <c r="F34" s="295"/>
      <c r="G34" s="295"/>
      <c r="H34" s="295"/>
      <c r="I34" s="295"/>
      <c r="J34" s="295"/>
      <c r="K34" s="295"/>
      <c r="L34" s="295"/>
      <c r="M34" s="295"/>
      <c r="N34" s="291"/>
      <c r="O34" s="295"/>
      <c r="P34" s="295"/>
      <c r="Q34" s="295"/>
      <c r="R34" s="295"/>
      <c r="S34" s="295"/>
      <c r="T34" s="295"/>
      <c r="U34" s="295"/>
      <c r="V34" s="295"/>
      <c r="W34" s="295"/>
      <c r="X34" s="295"/>
      <c r="Y34" s="410"/>
      <c r="Z34" s="410"/>
      <c r="AA34" s="410"/>
      <c r="AB34" s="410"/>
      <c r="AC34" s="410"/>
      <c r="AD34" s="410"/>
      <c r="AE34" s="410"/>
      <c r="AF34" s="410"/>
      <c r="AG34" s="410"/>
      <c r="AH34" s="410"/>
      <c r="AI34" s="410"/>
      <c r="AJ34" s="410"/>
      <c r="AK34" s="410"/>
      <c r="AL34" s="410"/>
      <c r="AM34" s="296">
        <f>SUM(Y34:AL34)</f>
        <v>0</v>
      </c>
    </row>
    <row r="35" spans="1:39" s="283" customFormat="1" ht="15" outlineLevel="1">
      <c r="A35" s="509"/>
      <c r="B35" s="294" t="s">
        <v>215</v>
      </c>
      <c r="C35" s="291" t="s">
        <v>164</v>
      </c>
      <c r="D35" s="295"/>
      <c r="E35" s="295"/>
      <c r="F35" s="295"/>
      <c r="G35" s="295"/>
      <c r="H35" s="295"/>
      <c r="I35" s="295"/>
      <c r="J35" s="295"/>
      <c r="K35" s="295"/>
      <c r="L35" s="295"/>
      <c r="M35" s="295"/>
      <c r="N35" s="468"/>
      <c r="O35" s="295"/>
      <c r="P35" s="295"/>
      <c r="Q35" s="295"/>
      <c r="R35" s="295"/>
      <c r="S35" s="295"/>
      <c r="T35" s="295"/>
      <c r="U35" s="295"/>
      <c r="V35" s="295"/>
      <c r="W35" s="295"/>
      <c r="X35" s="295"/>
      <c r="Y35" s="411">
        <f>Y34</f>
        <v>0</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9">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outlineLevel="1">
      <c r="A38" s="509"/>
      <c r="B38" s="294" t="s">
        <v>215</v>
      </c>
      <c r="C38" s="291" t="s">
        <v>164</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9"/>
      <c r="B41" s="294" t="s">
        <v>215</v>
      </c>
      <c r="C41" s="291" t="s">
        <v>164</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9">
        <v>8</v>
      </c>
      <c r="B43" s="294" t="s">
        <v>487</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9"/>
      <c r="B44" s="294" t="s">
        <v>215</v>
      </c>
      <c r="C44" s="291" t="s">
        <v>164</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9"/>
      <c r="B47" s="294" t="s">
        <v>215</v>
      </c>
      <c r="C47" s="291" t="s">
        <v>164</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9">
        <v>10</v>
      </c>
      <c r="B50" s="310" t="s">
        <v>22</v>
      </c>
      <c r="C50" s="291" t="s">
        <v>25</v>
      </c>
      <c r="D50" s="295"/>
      <c r="E50" s="295"/>
      <c r="F50" s="295"/>
      <c r="G50" s="295"/>
      <c r="H50" s="295"/>
      <c r="I50" s="295"/>
      <c r="J50" s="295"/>
      <c r="K50" s="295"/>
      <c r="L50" s="295"/>
      <c r="M50" s="295"/>
      <c r="N50" s="295">
        <v>12</v>
      </c>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5" outlineLevel="1">
      <c r="A51" s="509"/>
      <c r="B51" s="294" t="s">
        <v>215</v>
      </c>
      <c r="C51" s="291" t="s">
        <v>164</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v>
      </c>
      <c r="AA51" s="411">
        <f t="shared" ref="AA51:AL51" si="9">AA50</f>
        <v>0</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9">
        <v>11</v>
      </c>
      <c r="B53" s="314" t="s">
        <v>21</v>
      </c>
      <c r="C53" s="291" t="s">
        <v>25</v>
      </c>
      <c r="D53" s="295"/>
      <c r="E53" s="295"/>
      <c r="F53" s="295"/>
      <c r="G53" s="295"/>
      <c r="H53" s="295"/>
      <c r="I53" s="295"/>
      <c r="J53" s="295"/>
      <c r="K53" s="295"/>
      <c r="L53" s="295"/>
      <c r="M53" s="295"/>
      <c r="N53" s="295">
        <v>12</v>
      </c>
      <c r="O53" s="295"/>
      <c r="P53" s="295"/>
      <c r="Q53" s="295"/>
      <c r="R53" s="295"/>
      <c r="S53" s="295"/>
      <c r="T53" s="295"/>
      <c r="U53" s="295"/>
      <c r="V53" s="295"/>
      <c r="W53" s="295"/>
      <c r="X53" s="295"/>
      <c r="Y53" s="415"/>
      <c r="Z53" s="415"/>
      <c r="AA53" s="415"/>
      <c r="AB53" s="415"/>
      <c r="AC53" s="415"/>
      <c r="AD53" s="415"/>
      <c r="AE53" s="415"/>
      <c r="AF53" s="415"/>
      <c r="AG53" s="415"/>
      <c r="AH53" s="415"/>
      <c r="AI53" s="415"/>
      <c r="AJ53" s="415"/>
      <c r="AK53" s="415"/>
      <c r="AL53" s="415"/>
      <c r="AM53" s="296">
        <f>SUM(Y53:AL53)</f>
        <v>0</v>
      </c>
    </row>
    <row r="54" spans="1:42" s="283" customFormat="1" ht="15" outlineLevel="1">
      <c r="A54" s="509"/>
      <c r="B54" s="315" t="s">
        <v>215</v>
      </c>
      <c r="C54" s="291" t="s">
        <v>164</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0</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9"/>
      <c r="B57" s="315" t="s">
        <v>215</v>
      </c>
      <c r="C57" s="291" t="s">
        <v>164</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outlineLevel="1">
      <c r="A60" s="509"/>
      <c r="B60" s="315" t="s">
        <v>215</v>
      </c>
      <c r="C60" s="291" t="s">
        <v>164</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9"/>
      <c r="B63" s="315" t="s">
        <v>215</v>
      </c>
      <c r="C63" s="291" t="s">
        <v>164</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9">
        <v>15</v>
      </c>
      <c r="B65" s="314" t="s">
        <v>488</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9"/>
      <c r="B66" s="315" t="s">
        <v>215</v>
      </c>
      <c r="C66" s="291" t="s">
        <v>164</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9">
        <v>16</v>
      </c>
      <c r="B68" s="314" t="s">
        <v>489</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9"/>
      <c r="B69" s="315" t="s">
        <v>215</v>
      </c>
      <c r="C69" s="291" t="s">
        <v>164</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outlineLevel="1">
      <c r="A72" s="509"/>
      <c r="B72" s="315" t="s">
        <v>215</v>
      </c>
      <c r="C72" s="291" t="s">
        <v>164</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9"/>
      <c r="B76" s="315" t="s">
        <v>215</v>
      </c>
      <c r="C76" s="291" t="s">
        <v>164</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9"/>
      <c r="B79" s="315" t="s">
        <v>215</v>
      </c>
      <c r="C79" s="291" t="s">
        <v>164</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9"/>
      <c r="B82" s="315" t="s">
        <v>215</v>
      </c>
      <c r="C82" s="291" t="s">
        <v>164</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outlineLevel="1">
      <c r="A85" s="509"/>
      <c r="B85" s="315" t="s">
        <v>215</v>
      </c>
      <c r="C85" s="291" t="s">
        <v>164</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outlineLevel="1">
      <c r="A88" s="509"/>
      <c r="B88" s="315" t="s">
        <v>215</v>
      </c>
      <c r="C88" s="291" t="s">
        <v>164</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9"/>
      <c r="B92" s="315" t="s">
        <v>215</v>
      </c>
      <c r="C92" s="291" t="s">
        <v>164</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outlineLevel="1">
      <c r="A94" s="510"/>
      <c r="B94" s="288" t="s">
        <v>490</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9"/>
      <c r="B96" s="315" t="s">
        <v>215</v>
      </c>
      <c r="C96" s="291" t="s">
        <v>164</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9"/>
      <c r="B99" s="315" t="s">
        <v>215</v>
      </c>
      <c r="C99" s="291" t="s">
        <v>164</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9">
        <v>26</v>
      </c>
      <c r="B102" s="321" t="s">
        <v>16</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10"/>
      <c r="Z102" s="410"/>
      <c r="AA102" s="410"/>
      <c r="AB102" s="410"/>
      <c r="AC102" s="410"/>
      <c r="AD102" s="410"/>
      <c r="AE102" s="415"/>
      <c r="AF102" s="415"/>
      <c r="AG102" s="415"/>
      <c r="AH102" s="415"/>
      <c r="AI102" s="415"/>
      <c r="AJ102" s="415"/>
      <c r="AK102" s="415"/>
      <c r="AL102" s="415"/>
      <c r="AM102" s="296">
        <f>SUM(Y102:AL102)</f>
        <v>0</v>
      </c>
    </row>
    <row r="103" spans="1:39" s="283" customFormat="1" ht="15" outlineLevel="1">
      <c r="A103" s="509"/>
      <c r="B103" s="315" t="s">
        <v>215</v>
      </c>
      <c r="C103" s="291" t="s">
        <v>164</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9">
        <v>27</v>
      </c>
      <c r="B105" s="321" t="s">
        <v>17</v>
      </c>
      <c r="C105" s="291" t="s">
        <v>25</v>
      </c>
      <c r="D105" s="295"/>
      <c r="E105" s="295"/>
      <c r="F105" s="295"/>
      <c r="G105" s="295"/>
      <c r="H105" s="295"/>
      <c r="I105" s="295"/>
      <c r="J105" s="295"/>
      <c r="K105" s="295"/>
      <c r="L105" s="295"/>
      <c r="M105" s="295"/>
      <c r="N105" s="295">
        <v>12</v>
      </c>
      <c r="O105" s="295"/>
      <c r="P105" s="295"/>
      <c r="Q105" s="295"/>
      <c r="R105" s="295"/>
      <c r="S105" s="295"/>
      <c r="T105" s="295"/>
      <c r="U105" s="295"/>
      <c r="V105" s="295"/>
      <c r="W105" s="295"/>
      <c r="X105" s="295"/>
      <c r="Y105" s="410"/>
      <c r="Z105" s="410"/>
      <c r="AA105" s="410"/>
      <c r="AB105" s="410"/>
      <c r="AC105" s="410"/>
      <c r="AD105" s="410"/>
      <c r="AE105" s="415"/>
      <c r="AF105" s="415"/>
      <c r="AG105" s="415"/>
      <c r="AH105" s="415"/>
      <c r="AI105" s="415"/>
      <c r="AJ105" s="415"/>
      <c r="AK105" s="415"/>
      <c r="AL105" s="415"/>
      <c r="AM105" s="296">
        <f>SUM(Y105:AL105)</f>
        <v>0</v>
      </c>
    </row>
    <row r="106" spans="1:39" s="283" customFormat="1" ht="15" outlineLevel="1">
      <c r="A106" s="509"/>
      <c r="B106" s="315" t="s">
        <v>215</v>
      </c>
      <c r="C106" s="291" t="s">
        <v>164</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0</v>
      </c>
      <c r="Z106" s="411">
        <f>Z105</f>
        <v>0</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9"/>
      <c r="B109" s="315" t="s">
        <v>215</v>
      </c>
      <c r="C109" s="291" t="s">
        <v>164</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9"/>
      <c r="B112" s="324" t="s">
        <v>215</v>
      </c>
      <c r="C112" s="291" t="s">
        <v>164</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9">
        <v>30</v>
      </c>
      <c r="B114" s="324" t="s">
        <v>491</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9"/>
      <c r="B115" s="324" t="s">
        <v>215</v>
      </c>
      <c r="C115" s="291" t="s">
        <v>164</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outlineLevel="1">
      <c r="A117" s="509"/>
      <c r="B117" s="288" t="s">
        <v>492</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9">
        <v>31</v>
      </c>
      <c r="B118" s="324" t="s">
        <v>493</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9"/>
      <c r="B119" s="324" t="s">
        <v>215</v>
      </c>
      <c r="C119" s="291" t="s">
        <v>164</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9">
        <v>32</v>
      </c>
      <c r="B121" s="324" t="s">
        <v>494</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9"/>
      <c r="B122" s="324" t="s">
        <v>215</v>
      </c>
      <c r="C122" s="291" t="s">
        <v>164</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9">
        <v>33</v>
      </c>
      <c r="B124" s="324" t="s">
        <v>495</v>
      </c>
      <c r="C124" s="291" t="s">
        <v>25</v>
      </c>
      <c r="D124" s="295"/>
      <c r="E124" s="295"/>
      <c r="F124" s="295"/>
      <c r="G124" s="295"/>
      <c r="H124" s="295"/>
      <c r="I124" s="295"/>
      <c r="J124" s="295"/>
      <c r="K124" s="295"/>
      <c r="L124" s="295"/>
      <c r="M124" s="295"/>
      <c r="N124" s="295">
        <v>0</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9"/>
      <c r="B125" s="324" t="s">
        <v>215</v>
      </c>
      <c r="C125" s="291" t="s">
        <v>164</v>
      </c>
      <c r="D125" s="295"/>
      <c r="E125" s="295"/>
      <c r="F125" s="295"/>
      <c r="G125" s="295"/>
      <c r="H125" s="295"/>
      <c r="I125" s="295"/>
      <c r="J125" s="295"/>
      <c r="K125" s="295"/>
      <c r="L125" s="295"/>
      <c r="M125" s="295"/>
      <c r="N125" s="295">
        <f>N124</f>
        <v>0</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 r="A127" s="509"/>
      <c r="B127" s="327" t="s">
        <v>238</v>
      </c>
      <c r="C127" s="328"/>
      <c r="D127" s="328">
        <f>SUM(D22:D125)</f>
        <v>0</v>
      </c>
      <c r="E127" s="328"/>
      <c r="F127" s="328"/>
      <c r="G127" s="328"/>
      <c r="H127" s="328"/>
      <c r="I127" s="328"/>
      <c r="J127" s="328"/>
      <c r="K127" s="328"/>
      <c r="L127" s="328"/>
      <c r="M127" s="328"/>
      <c r="N127" s="328"/>
      <c r="O127" s="328">
        <f>SUM(O22:O125)</f>
        <v>0</v>
      </c>
      <c r="P127" s="328"/>
      <c r="Q127" s="328"/>
      <c r="R127" s="328"/>
      <c r="S127" s="328"/>
      <c r="T127" s="328"/>
      <c r="U127" s="328"/>
      <c r="V127" s="328"/>
      <c r="W127" s="328"/>
      <c r="X127" s="328"/>
      <c r="Y127" s="329">
        <f>IF(Y21="kWh",SUMPRODUCT(D22:D125,Y22:Y125))</f>
        <v>0</v>
      </c>
      <c r="Z127" s="329">
        <f>IF(Z21="kWh",SUMPRODUCT(D22:D125,Z22:Z125))</f>
        <v>0</v>
      </c>
      <c r="AA127" s="329">
        <f>IF(AA21="kW",SUMPRODUCT(N22:N125,O22:O125,AA22:AA125),SUMPRODUCT(D22:D125,AA22:AA125))</f>
        <v>0</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9"/>
      <c r="B128" s="331" t="s">
        <v>239</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165</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Rates'!$C$138:$P$149,3,FALSE)</f>
        <v>0</v>
      </c>
      <c r="Z130" s="341">
        <f>HLOOKUP(Z$20,'3.  Distribution Rates'!$C$138:$P$149,3,FALSE)</f>
        <v>0</v>
      </c>
      <c r="AA130" s="341">
        <f>HLOOKUP(AA$20,'3.  Distribution Rates'!$C$138:$P$149,3,FALSE)</f>
        <v>0</v>
      </c>
      <c r="AB130" s="341">
        <f>HLOOKUP(AB$20,'3.  Distribution Rates'!$C$138:$P$149,3,FALSE)</f>
        <v>0</v>
      </c>
      <c r="AC130" s="341">
        <f>HLOOKUP(AC$20,'3.  Distribution Rates'!$C$138:$P$149,3,FALSE)</f>
        <v>0</v>
      </c>
      <c r="AD130" s="341">
        <f>HLOOKUP(AD$20,'3.  Distribution Rates'!$C$138:$P$149,3,FALSE)</f>
        <v>0</v>
      </c>
      <c r="AE130" s="341">
        <f>HLOOKUP(AE$20,'3.  Distribution Rates'!$C$138:$P$149,3,FALSE)</f>
        <v>0</v>
      </c>
      <c r="AF130" s="341">
        <f>HLOOKUP(AF$20,'3.  Distribution Rates'!$C$138:$P$149,3,FALSE)</f>
        <v>0</v>
      </c>
      <c r="AG130" s="341">
        <f>HLOOKUP(AG$20,'3.  Distribution Rates'!$C$138:$P$149,3,FALSE)</f>
        <v>0</v>
      </c>
      <c r="AH130" s="341">
        <f>HLOOKUP(AH$20,'3.  Distribution Rates'!$C$138:$P$149,3,FALSE)</f>
        <v>0</v>
      </c>
      <c r="AI130" s="341">
        <f>HLOOKUP(AI$20,'3.  Distribution Rates'!$C$138:$P$149,3,FALSE)</f>
        <v>0</v>
      </c>
      <c r="AJ130" s="341">
        <f>HLOOKUP(AJ$20,'3.  Distribution Rates'!$C$138:$P$149,3,FALSE)</f>
        <v>0</v>
      </c>
      <c r="AK130" s="341">
        <f>HLOOKUP(AK$20,'3.  Distribution Rates'!$C$138:$P$149,3,FALSE)</f>
        <v>0</v>
      </c>
      <c r="AL130" s="341">
        <f>HLOOKUP(AL$20,'3.  Distribution Rates'!$C$138:$P$149,3,FALSE)</f>
        <v>0</v>
      </c>
      <c r="AM130" s="342"/>
      <c r="AN130" s="343"/>
    </row>
    <row r="131" spans="1:40" s="303" customFormat="1" ht="15.75">
      <c r="A131" s="511"/>
      <c r="B131" s="298" t="s">
        <v>254</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75">
      <c r="A132" s="511"/>
      <c r="B132" s="349" t="s">
        <v>211</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3"/>
      <c r="B133" s="349" t="s">
        <v>257</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216</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0</v>
      </c>
      <c r="Z135" s="291">
        <f>SUMPRODUCT(E22:E125,Z22:Z125)</f>
        <v>0</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217</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0</v>
      </c>
      <c r="Z136" s="291">
        <f>SUMPRODUCT(F22:F125,Z22:Z125)</f>
        <v>0</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218</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0</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219</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0</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220</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0</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221</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222</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223</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224</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598</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243</v>
      </c>
      <c r="C146" s="281"/>
      <c r="D146" s="589" t="s">
        <v>528</v>
      </c>
      <c r="F146" s="589"/>
      <c r="O146" s="281"/>
      <c r="Y146" s="270"/>
      <c r="Z146" s="267"/>
      <c r="AA146" s="267"/>
      <c r="AB146" s="267"/>
      <c r="AC146" s="267"/>
      <c r="AD146" s="267"/>
      <c r="AE146" s="267"/>
      <c r="AF146" s="267"/>
      <c r="AG146" s="267"/>
      <c r="AH146" s="267"/>
      <c r="AI146" s="267"/>
      <c r="AJ146" s="267"/>
      <c r="AK146" s="267"/>
      <c r="AL146" s="267"/>
      <c r="AM146" s="282"/>
    </row>
    <row r="147" spans="1:39" ht="34.5" customHeight="1">
      <c r="B147" s="884" t="s">
        <v>212</v>
      </c>
      <c r="C147" s="886" t="s">
        <v>33</v>
      </c>
      <c r="D147" s="284" t="s">
        <v>424</v>
      </c>
      <c r="E147" s="888" t="s">
        <v>210</v>
      </c>
      <c r="F147" s="889"/>
      <c r="G147" s="889"/>
      <c r="H147" s="889"/>
      <c r="I147" s="889"/>
      <c r="J147" s="889"/>
      <c r="K147" s="889"/>
      <c r="L147" s="889"/>
      <c r="M147" s="890"/>
      <c r="N147" s="891" t="s">
        <v>214</v>
      </c>
      <c r="O147" s="284" t="s">
        <v>425</v>
      </c>
      <c r="P147" s="888" t="s">
        <v>213</v>
      </c>
      <c r="Q147" s="889"/>
      <c r="R147" s="889"/>
      <c r="S147" s="889"/>
      <c r="T147" s="889"/>
      <c r="U147" s="889"/>
      <c r="V147" s="889"/>
      <c r="W147" s="889"/>
      <c r="X147" s="890"/>
      <c r="Y147" s="881" t="s">
        <v>244</v>
      </c>
      <c r="Z147" s="882"/>
      <c r="AA147" s="882"/>
      <c r="AB147" s="882"/>
      <c r="AC147" s="882"/>
      <c r="AD147" s="882"/>
      <c r="AE147" s="882"/>
      <c r="AF147" s="882"/>
      <c r="AG147" s="882"/>
      <c r="AH147" s="882"/>
      <c r="AI147" s="882"/>
      <c r="AJ147" s="882"/>
      <c r="AK147" s="882"/>
      <c r="AL147" s="882"/>
      <c r="AM147" s="883"/>
    </row>
    <row r="148" spans="1:39" ht="60.75" customHeight="1">
      <c r="B148" s="885"/>
      <c r="C148" s="887"/>
      <c r="D148" s="285">
        <v>2012</v>
      </c>
      <c r="E148" s="285">
        <v>2013</v>
      </c>
      <c r="F148" s="285">
        <v>2014</v>
      </c>
      <c r="G148" s="285">
        <v>2015</v>
      </c>
      <c r="H148" s="285">
        <v>2016</v>
      </c>
      <c r="I148" s="285">
        <v>2017</v>
      </c>
      <c r="J148" s="285">
        <v>2018</v>
      </c>
      <c r="K148" s="285">
        <v>2019</v>
      </c>
      <c r="L148" s="285">
        <v>2020</v>
      </c>
      <c r="M148" s="285">
        <v>2021</v>
      </c>
      <c r="N148" s="892"/>
      <c r="O148" s="285">
        <v>2012</v>
      </c>
      <c r="P148" s="285">
        <v>2013</v>
      </c>
      <c r="Q148" s="285">
        <v>2014</v>
      </c>
      <c r="R148" s="285">
        <v>2015</v>
      </c>
      <c r="S148" s="285">
        <v>2016</v>
      </c>
      <c r="T148" s="285">
        <v>2017</v>
      </c>
      <c r="U148" s="285">
        <v>2018</v>
      </c>
      <c r="V148" s="285">
        <v>2019</v>
      </c>
      <c r="W148" s="285">
        <v>2020</v>
      </c>
      <c r="X148" s="285">
        <v>2021</v>
      </c>
      <c r="Y148" s="285" t="str">
        <f>'1.  LRAMVA Summary'!D50</f>
        <v>Residential</v>
      </c>
      <c r="Z148" s="285" t="str">
        <f>'1.  LRAMVA Summary'!E50</f>
        <v>Competitive Sector Multi-Unit Residential Service</v>
      </c>
      <c r="AA148" s="285" t="str">
        <f>'1.  LRAMVA Summary'!F50</f>
        <v>GS &lt;50kW</v>
      </c>
      <c r="AB148" s="285" t="str">
        <f>'1.  LRAMVA Summary'!G50</f>
        <v>GS 50-999kW</v>
      </c>
      <c r="AC148" s="285" t="str">
        <f>'1.  LRAMVA Summary'!H50</f>
        <v>GS 1000-4999kW</v>
      </c>
      <c r="AD148" s="285" t="str">
        <f>'1.  LRAMVA Summary'!I50</f>
        <v>Large Use</v>
      </c>
      <c r="AE148" s="285" t="str">
        <f>'1.  LRAMVA Summary'!J50</f>
        <v/>
      </c>
      <c r="AF148" s="285" t="str">
        <f>'1.  LRAMVA Summary'!K50</f>
        <v/>
      </c>
      <c r="AG148" s="285" t="str">
        <f>'1.  LRAMVA Summary'!L50</f>
        <v/>
      </c>
      <c r="AH148" s="285" t="str">
        <f>'1.  LRAMVA Summary'!M50</f>
        <v/>
      </c>
      <c r="AI148" s="285" t="str">
        <f>'1.  LRAMVA Summary'!N50</f>
        <v/>
      </c>
      <c r="AJ148" s="285" t="str">
        <f>'1.  LRAMVA Summary'!O50</f>
        <v/>
      </c>
      <c r="AK148" s="285" t="str">
        <f>'1.  LRAMVA Summary'!P50</f>
        <v/>
      </c>
      <c r="AL148" s="285" t="str">
        <f>'1.  LRAMVA Summary'!Q50</f>
        <v/>
      </c>
      <c r="AM148" s="287" t="str">
        <f>'1.  LRAMVA Summary'!R50</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Summary'!D51</f>
        <v>kWh</v>
      </c>
      <c r="Z149" s="291" t="str">
        <f>'1.  LRAMVA Summary'!E51</f>
        <v>kWh</v>
      </c>
      <c r="AA149" s="291" t="str">
        <f>'1.  LRAMVA Summary'!F51</f>
        <v>kWh</v>
      </c>
      <c r="AB149" s="291" t="str">
        <f>'1.  LRAMVA Summary'!G51</f>
        <v>kW</v>
      </c>
      <c r="AC149" s="291" t="str">
        <f>'1.  LRAMVA Summary'!H51</f>
        <v>kW</v>
      </c>
      <c r="AD149" s="291" t="str">
        <f>'1.  LRAMVA Summary'!I51</f>
        <v>kW</v>
      </c>
      <c r="AE149" s="291">
        <f>'1.  LRAMVA Summary'!J51</f>
        <v>0</v>
      </c>
      <c r="AF149" s="291">
        <f>'1.  LRAMVA Summary'!K51</f>
        <v>0</v>
      </c>
      <c r="AG149" s="291">
        <f>'1.  LRAMVA Summary'!L51</f>
        <v>0</v>
      </c>
      <c r="AH149" s="291">
        <f>'1.  LRAMVA Summary'!M51</f>
        <v>0</v>
      </c>
      <c r="AI149" s="291">
        <f>'1.  LRAMVA Summary'!N51</f>
        <v>0</v>
      </c>
      <c r="AJ149" s="291">
        <f>'1.  LRAMVA Summary'!O51</f>
        <v>0</v>
      </c>
      <c r="AK149" s="291">
        <f>'1.  LRAMVA Summary'!P51</f>
        <v>0</v>
      </c>
      <c r="AL149" s="291">
        <f>'1.  LRAMVA Summary'!Q51</f>
        <v>0</v>
      </c>
      <c r="AM149" s="375"/>
    </row>
    <row r="150" spans="1:39" ht="15" outlineLevel="1">
      <c r="A150" s="509">
        <v>1</v>
      </c>
      <c r="B150" s="294" t="s">
        <v>1</v>
      </c>
      <c r="C150" s="291" t="s">
        <v>25</v>
      </c>
      <c r="D150" s="295"/>
      <c r="E150" s="295"/>
      <c r="F150" s="295"/>
      <c r="G150" s="295"/>
      <c r="H150" s="295"/>
      <c r="I150" s="295"/>
      <c r="J150" s="295"/>
      <c r="K150" s="295"/>
      <c r="L150" s="295"/>
      <c r="M150" s="295"/>
      <c r="N150" s="291"/>
      <c r="O150" s="295"/>
      <c r="P150" s="295"/>
      <c r="Q150" s="295"/>
      <c r="R150" s="295"/>
      <c r="S150" s="295"/>
      <c r="T150" s="295"/>
      <c r="U150" s="295"/>
      <c r="V150" s="295"/>
      <c r="W150" s="295"/>
      <c r="X150" s="295"/>
      <c r="Y150" s="410"/>
      <c r="Z150" s="410"/>
      <c r="AA150" s="410"/>
      <c r="AB150" s="410"/>
      <c r="AC150" s="410"/>
      <c r="AD150" s="410"/>
      <c r="AE150" s="410"/>
      <c r="AF150" s="410"/>
      <c r="AG150" s="410"/>
      <c r="AH150" s="410"/>
      <c r="AI150" s="410"/>
      <c r="AJ150" s="410"/>
      <c r="AK150" s="410"/>
      <c r="AL150" s="410"/>
      <c r="AM150" s="296">
        <f>SUM(Y150:AL150)</f>
        <v>0</v>
      </c>
    </row>
    <row r="151" spans="1:39" ht="15" outlineLevel="1">
      <c r="B151" s="294" t="s">
        <v>245</v>
      </c>
      <c r="C151" s="291" t="s">
        <v>164</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0</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5"/>
    </row>
    <row r="152" spans="1:39" ht="15.75"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9">
        <v>2</v>
      </c>
      <c r="B153" s="294" t="s">
        <v>2</v>
      </c>
      <c r="C153" s="291" t="s">
        <v>25</v>
      </c>
      <c r="D153" s="295"/>
      <c r="E153" s="295"/>
      <c r="F153" s="295"/>
      <c r="G153" s="295"/>
      <c r="H153" s="295"/>
      <c r="I153" s="295"/>
      <c r="J153" s="295"/>
      <c r="K153" s="295"/>
      <c r="L153" s="295"/>
      <c r="M153" s="295"/>
      <c r="N153" s="291"/>
      <c r="O153" s="295"/>
      <c r="P153" s="295"/>
      <c r="Q153" s="295"/>
      <c r="R153" s="295"/>
      <c r="S153" s="295"/>
      <c r="T153" s="295"/>
      <c r="U153" s="295"/>
      <c r="V153" s="295"/>
      <c r="W153" s="295"/>
      <c r="X153" s="295"/>
      <c r="Y153" s="410"/>
      <c r="Z153" s="410"/>
      <c r="AA153" s="410"/>
      <c r="AB153" s="410"/>
      <c r="AC153" s="410"/>
      <c r="AD153" s="410"/>
      <c r="AE153" s="410"/>
      <c r="AF153" s="410"/>
      <c r="AG153" s="410"/>
      <c r="AH153" s="410"/>
      <c r="AI153" s="410"/>
      <c r="AJ153" s="410"/>
      <c r="AK153" s="410"/>
      <c r="AL153" s="410"/>
      <c r="AM153" s="296">
        <f>SUM(Y153:AL153)</f>
        <v>0</v>
      </c>
    </row>
    <row r="154" spans="1:39" ht="15" outlineLevel="1">
      <c r="B154" s="294" t="s">
        <v>245</v>
      </c>
      <c r="C154" s="291" t="s">
        <v>164</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0</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5"/>
    </row>
    <row r="155" spans="1:39" ht="15.75"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9">
        <v>3</v>
      </c>
      <c r="B156" s="294" t="s">
        <v>3</v>
      </c>
      <c r="C156" s="291" t="s">
        <v>25</v>
      </c>
      <c r="D156" s="295"/>
      <c r="E156" s="295"/>
      <c r="F156" s="295"/>
      <c r="G156" s="295"/>
      <c r="H156" s="295"/>
      <c r="I156" s="295"/>
      <c r="J156" s="295"/>
      <c r="K156" s="295"/>
      <c r="L156" s="295"/>
      <c r="M156" s="295"/>
      <c r="N156" s="291"/>
      <c r="O156" s="295"/>
      <c r="P156" s="295"/>
      <c r="Q156" s="295"/>
      <c r="R156" s="295"/>
      <c r="S156" s="295"/>
      <c r="T156" s="295"/>
      <c r="U156" s="295"/>
      <c r="V156" s="295"/>
      <c r="W156" s="295"/>
      <c r="X156" s="295"/>
      <c r="Y156" s="410"/>
      <c r="Z156" s="410"/>
      <c r="AA156" s="410"/>
      <c r="AB156" s="410"/>
      <c r="AC156" s="410"/>
      <c r="AD156" s="410"/>
      <c r="AE156" s="410"/>
      <c r="AF156" s="410"/>
      <c r="AG156" s="410"/>
      <c r="AH156" s="410"/>
      <c r="AI156" s="410"/>
      <c r="AJ156" s="410"/>
      <c r="AK156" s="410"/>
      <c r="AL156" s="410"/>
      <c r="AM156" s="296">
        <f>SUM(Y156:AL156)</f>
        <v>0</v>
      </c>
    </row>
    <row r="157" spans="1:39" ht="15" outlineLevel="1">
      <c r="B157" s="294" t="s">
        <v>245</v>
      </c>
      <c r="C157" s="291" t="s">
        <v>164</v>
      </c>
      <c r="D157" s="295"/>
      <c r="E157" s="295"/>
      <c r="F157" s="295"/>
      <c r="G157" s="295"/>
      <c r="H157" s="295"/>
      <c r="I157" s="295"/>
      <c r="J157" s="295"/>
      <c r="K157" s="295"/>
      <c r="L157" s="295"/>
      <c r="M157" s="295"/>
      <c r="N157" s="468"/>
      <c r="O157" s="295"/>
      <c r="P157" s="295"/>
      <c r="Q157" s="295"/>
      <c r="R157" s="295"/>
      <c r="S157" s="295"/>
      <c r="T157" s="295"/>
      <c r="U157" s="295"/>
      <c r="V157" s="295"/>
      <c r="W157" s="295"/>
      <c r="X157" s="295"/>
      <c r="Y157" s="411">
        <f>Y156</f>
        <v>0</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5"/>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9">
        <v>4</v>
      </c>
      <c r="B159" s="294" t="s">
        <v>4</v>
      </c>
      <c r="C159" s="291" t="s">
        <v>25</v>
      </c>
      <c r="D159" s="295"/>
      <c r="E159" s="295"/>
      <c r="F159" s="295"/>
      <c r="G159" s="295"/>
      <c r="H159" s="295"/>
      <c r="I159" s="295"/>
      <c r="J159" s="295"/>
      <c r="K159" s="295"/>
      <c r="L159" s="295"/>
      <c r="M159" s="295"/>
      <c r="N159" s="291"/>
      <c r="O159" s="295"/>
      <c r="P159" s="295"/>
      <c r="Q159" s="295"/>
      <c r="R159" s="295"/>
      <c r="S159" s="295"/>
      <c r="T159" s="295"/>
      <c r="U159" s="295"/>
      <c r="V159" s="295"/>
      <c r="W159" s="295"/>
      <c r="X159" s="295"/>
      <c r="Y159" s="410"/>
      <c r="Z159" s="410"/>
      <c r="AA159" s="410"/>
      <c r="AB159" s="410"/>
      <c r="AC159" s="410"/>
      <c r="AD159" s="410"/>
      <c r="AE159" s="410"/>
      <c r="AF159" s="410"/>
      <c r="AG159" s="410"/>
      <c r="AH159" s="410"/>
      <c r="AI159" s="410"/>
      <c r="AJ159" s="410"/>
      <c r="AK159" s="410"/>
      <c r="AL159" s="410"/>
      <c r="AM159" s="296">
        <f>SUM(Y159:AL159)</f>
        <v>0</v>
      </c>
    </row>
    <row r="160" spans="1:39" ht="15" outlineLevel="1">
      <c r="B160" s="294" t="s">
        <v>245</v>
      </c>
      <c r="C160" s="291" t="s">
        <v>164</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0</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5"/>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9">
        <v>5</v>
      </c>
      <c r="B162" s="294" t="s">
        <v>5</v>
      </c>
      <c r="C162" s="291" t="s">
        <v>25</v>
      </c>
      <c r="D162" s="295"/>
      <c r="E162" s="295"/>
      <c r="F162" s="295"/>
      <c r="G162" s="295"/>
      <c r="H162" s="295"/>
      <c r="I162" s="295"/>
      <c r="J162" s="295"/>
      <c r="K162" s="295"/>
      <c r="L162" s="295"/>
      <c r="M162" s="295"/>
      <c r="N162" s="291"/>
      <c r="O162" s="295"/>
      <c r="P162" s="295"/>
      <c r="Q162" s="295"/>
      <c r="R162" s="295"/>
      <c r="S162" s="295"/>
      <c r="T162" s="295"/>
      <c r="U162" s="295"/>
      <c r="V162" s="295"/>
      <c r="W162" s="295"/>
      <c r="X162" s="295"/>
      <c r="Y162" s="410"/>
      <c r="Z162" s="410"/>
      <c r="AA162" s="410"/>
      <c r="AB162" s="410"/>
      <c r="AC162" s="410"/>
      <c r="AD162" s="410"/>
      <c r="AE162" s="410"/>
      <c r="AF162" s="410"/>
      <c r="AG162" s="410"/>
      <c r="AH162" s="410"/>
      <c r="AI162" s="410"/>
      <c r="AJ162" s="410"/>
      <c r="AK162" s="410"/>
      <c r="AL162" s="410"/>
      <c r="AM162" s="296">
        <f>SUM(Y162:AL162)</f>
        <v>0</v>
      </c>
    </row>
    <row r="163" spans="1:39" ht="15" outlineLevel="1">
      <c r="B163" s="294" t="s">
        <v>245</v>
      </c>
      <c r="C163" s="291" t="s">
        <v>164</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0</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5"/>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245</v>
      </c>
      <c r="C166" s="291" t="s">
        <v>164</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5"/>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245</v>
      </c>
      <c r="C169" s="291" t="s">
        <v>164</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5"/>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9">
        <v>8</v>
      </c>
      <c r="B171" s="294" t="s">
        <v>487</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9"/>
      <c r="B172" s="294" t="s">
        <v>245</v>
      </c>
      <c r="C172" s="291" t="s">
        <v>164</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5"/>
    </row>
    <row r="173" spans="1:39" s="283" customFormat="1" ht="1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245</v>
      </c>
      <c r="C175" s="291" t="s">
        <v>164</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5"/>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9">
        <v>10</v>
      </c>
      <c r="B178" s="310" t="s">
        <v>22</v>
      </c>
      <c r="C178" s="291" t="s">
        <v>25</v>
      </c>
      <c r="D178" s="295"/>
      <c r="E178" s="295"/>
      <c r="F178" s="295"/>
      <c r="G178" s="295"/>
      <c r="H178" s="295"/>
      <c r="I178" s="295"/>
      <c r="J178" s="295"/>
      <c r="K178" s="295"/>
      <c r="L178" s="295"/>
      <c r="M178" s="295"/>
      <c r="N178" s="295">
        <v>12</v>
      </c>
      <c r="O178" s="295"/>
      <c r="P178" s="295"/>
      <c r="Q178" s="295"/>
      <c r="R178" s="295"/>
      <c r="S178" s="295"/>
      <c r="T178" s="295"/>
      <c r="U178" s="295"/>
      <c r="V178" s="295"/>
      <c r="W178" s="295"/>
      <c r="X178" s="295"/>
      <c r="Y178" s="467"/>
      <c r="Z178" s="469"/>
      <c r="AA178" s="469"/>
      <c r="AB178" s="415"/>
      <c r="AC178" s="415"/>
      <c r="AD178" s="415"/>
      <c r="AE178" s="415"/>
      <c r="AF178" s="415"/>
      <c r="AG178" s="415"/>
      <c r="AH178" s="415"/>
      <c r="AI178" s="415"/>
      <c r="AJ178" s="415"/>
      <c r="AK178" s="415"/>
      <c r="AL178" s="415"/>
      <c r="AM178" s="296">
        <f>SUM(Y178:AL178)</f>
        <v>0</v>
      </c>
    </row>
    <row r="179" spans="1:39" ht="15" outlineLevel="1">
      <c r="B179" s="294" t="s">
        <v>245</v>
      </c>
      <c r="C179" s="291" t="s">
        <v>164</v>
      </c>
      <c r="D179" s="295"/>
      <c r="E179" s="295"/>
      <c r="F179" s="295"/>
      <c r="G179" s="295"/>
      <c r="H179" s="295"/>
      <c r="I179" s="295"/>
      <c r="J179" s="295"/>
      <c r="K179" s="295"/>
      <c r="L179" s="295"/>
      <c r="M179" s="295"/>
      <c r="N179" s="295">
        <f>N178</f>
        <v>12</v>
      </c>
      <c r="O179" s="295"/>
      <c r="P179" s="295"/>
      <c r="Q179" s="295"/>
      <c r="R179" s="295"/>
      <c r="S179" s="295"/>
      <c r="T179" s="295"/>
      <c r="U179" s="295"/>
      <c r="V179" s="295"/>
      <c r="W179" s="295"/>
      <c r="X179" s="295"/>
      <c r="Y179" s="411">
        <f>Y178</f>
        <v>0</v>
      </c>
      <c r="Z179" s="411">
        <f>Z178</f>
        <v>0</v>
      </c>
      <c r="AA179" s="411">
        <f t="shared" ref="AA179:AL179" si="46">AA178</f>
        <v>0</v>
      </c>
      <c r="AB179" s="411">
        <f t="shared" si="46"/>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5"/>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9">
        <v>11</v>
      </c>
      <c r="B181" s="314" t="s">
        <v>21</v>
      </c>
      <c r="C181" s="291" t="s">
        <v>25</v>
      </c>
      <c r="D181" s="295"/>
      <c r="E181" s="295"/>
      <c r="F181" s="295"/>
      <c r="G181" s="295"/>
      <c r="H181" s="295"/>
      <c r="I181" s="295"/>
      <c r="J181" s="295"/>
      <c r="K181" s="295"/>
      <c r="L181" s="295"/>
      <c r="M181" s="295"/>
      <c r="N181" s="295">
        <v>12</v>
      </c>
      <c r="O181" s="295"/>
      <c r="P181" s="295"/>
      <c r="Q181" s="295"/>
      <c r="R181" s="295"/>
      <c r="S181" s="295"/>
      <c r="T181" s="295"/>
      <c r="U181" s="295"/>
      <c r="V181" s="295"/>
      <c r="W181" s="295"/>
      <c r="X181" s="295"/>
      <c r="Y181" s="415"/>
      <c r="Z181" s="469"/>
      <c r="AA181" s="415"/>
      <c r="AB181" s="415"/>
      <c r="AC181" s="415"/>
      <c r="AD181" s="415"/>
      <c r="AE181" s="415"/>
      <c r="AF181" s="415"/>
      <c r="AG181" s="415"/>
      <c r="AH181" s="415"/>
      <c r="AI181" s="415"/>
      <c r="AJ181" s="415"/>
      <c r="AK181" s="415"/>
      <c r="AL181" s="415"/>
      <c r="AM181" s="296">
        <f>SUM(Y181:AL181)</f>
        <v>0</v>
      </c>
    </row>
    <row r="182" spans="1:39" ht="15" outlineLevel="1">
      <c r="B182" s="294" t="s">
        <v>245</v>
      </c>
      <c r="C182" s="291" t="s">
        <v>164</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0</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5"/>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245</v>
      </c>
      <c r="C185" s="291" t="s">
        <v>164</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5"/>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outlineLevel="1">
      <c r="B188" s="294" t="s">
        <v>245</v>
      </c>
      <c r="C188" s="291" t="s">
        <v>164</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5"/>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outlineLevel="1">
      <c r="B191" s="294" t="s">
        <v>245</v>
      </c>
      <c r="C191" s="291" t="s">
        <v>164</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5"/>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9">
        <v>15</v>
      </c>
      <c r="B193" s="314" t="s">
        <v>488</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9"/>
      <c r="B194" s="315" t="s">
        <v>245</v>
      </c>
      <c r="C194" s="291" t="s">
        <v>164</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5"/>
    </row>
    <row r="195" spans="1:39" s="283" customFormat="1" ht="1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9">
        <v>16</v>
      </c>
      <c r="B196" s="314" t="s">
        <v>489</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9"/>
      <c r="B197" s="315" t="s">
        <v>245</v>
      </c>
      <c r="C197" s="291" t="s">
        <v>164</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5"/>
    </row>
    <row r="198" spans="1:39" s="283" customFormat="1" ht="1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9">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outlineLevel="1">
      <c r="B200" s="294" t="s">
        <v>245</v>
      </c>
      <c r="C200" s="291" t="s">
        <v>164</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0</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5"/>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245</v>
      </c>
      <c r="C204" s="291" t="s">
        <v>164</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5"/>
    </row>
    <row r="205" spans="1:39" ht="1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245</v>
      </c>
      <c r="C207" s="291" t="s">
        <v>164</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5"/>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245</v>
      </c>
      <c r="C210" s="291" t="s">
        <v>164</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5"/>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outlineLevel="1">
      <c r="B213" s="294" t="s">
        <v>245</v>
      </c>
      <c r="C213" s="291" t="s">
        <v>164</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5"/>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9">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outlineLevel="1">
      <c r="B216" s="294" t="s">
        <v>245</v>
      </c>
      <c r="C216" s="291" t="s">
        <v>164</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0</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5"/>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9">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70"/>
      <c r="Z219" s="410"/>
      <c r="AA219" s="410"/>
      <c r="AB219" s="410"/>
      <c r="AC219" s="410"/>
      <c r="AD219" s="410"/>
      <c r="AE219" s="410"/>
      <c r="AF219" s="410"/>
      <c r="AG219" s="410"/>
      <c r="AH219" s="410"/>
      <c r="AI219" s="410"/>
      <c r="AJ219" s="410"/>
      <c r="AK219" s="410"/>
      <c r="AL219" s="410"/>
      <c r="AM219" s="296">
        <f>SUM(Y219:AL219)</f>
        <v>0</v>
      </c>
    </row>
    <row r="220" spans="1:39" ht="15" outlineLevel="1">
      <c r="B220" s="294" t="s">
        <v>245</v>
      </c>
      <c r="C220" s="291" t="s">
        <v>164</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f>Y219</f>
        <v>0</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5"/>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outlineLevel="1">
      <c r="A222" s="510"/>
      <c r="B222" s="288" t="s">
        <v>490</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9"/>
      <c r="B224" s="315" t="s">
        <v>245</v>
      </c>
      <c r="C224" s="291" t="s">
        <v>164</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5"/>
    </row>
    <row r="225" spans="1:39" s="283" customFormat="1" ht="1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9"/>
      <c r="B227" s="315" t="s">
        <v>245</v>
      </c>
      <c r="C227" s="291" t="s">
        <v>164</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5"/>
    </row>
    <row r="228" spans="1:39" s="283" customFormat="1" ht="1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outlineLevel="1">
      <c r="B231" s="294" t="s">
        <v>245</v>
      </c>
      <c r="C231" s="291" t="s">
        <v>164</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5"/>
    </row>
    <row r="232" spans="1:39" ht="1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9">
        <v>27</v>
      </c>
      <c r="B233" s="321" t="s">
        <v>17</v>
      </c>
      <c r="C233" s="291" t="s">
        <v>25</v>
      </c>
      <c r="D233" s="295"/>
      <c r="E233" s="295"/>
      <c r="F233" s="295"/>
      <c r="G233" s="295"/>
      <c r="H233" s="295"/>
      <c r="I233" s="295"/>
      <c r="J233" s="295"/>
      <c r="K233" s="295"/>
      <c r="L233" s="295"/>
      <c r="M233" s="295"/>
      <c r="N233" s="295">
        <v>12</v>
      </c>
      <c r="O233" s="295"/>
      <c r="P233" s="295"/>
      <c r="Q233" s="295"/>
      <c r="R233" s="295"/>
      <c r="S233" s="295"/>
      <c r="T233" s="295"/>
      <c r="U233" s="295"/>
      <c r="V233" s="295"/>
      <c r="W233" s="295"/>
      <c r="X233" s="295"/>
      <c r="Y233" s="426"/>
      <c r="Z233" s="415"/>
      <c r="AA233" s="415"/>
      <c r="AB233" s="415"/>
      <c r="AC233" s="415"/>
      <c r="AD233" s="415"/>
      <c r="AE233" s="415"/>
      <c r="AF233" s="415"/>
      <c r="AG233" s="415"/>
      <c r="AH233" s="415"/>
      <c r="AI233" s="415"/>
      <c r="AJ233" s="415"/>
      <c r="AK233" s="415"/>
      <c r="AL233" s="415"/>
      <c r="AM233" s="296">
        <f>SUM(Y233:AL233)</f>
        <v>0</v>
      </c>
    </row>
    <row r="234" spans="1:39" ht="15" outlineLevel="1">
      <c r="B234" s="294" t="s">
        <v>245</v>
      </c>
      <c r="C234" s="291" t="s">
        <v>164</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3">AA233</f>
        <v>0</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5"/>
    </row>
    <row r="235" spans="1:39" ht="15.75"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245</v>
      </c>
      <c r="C237" s="291" t="s">
        <v>164</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5"/>
    </row>
    <row r="238" spans="1:39" ht="1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245</v>
      </c>
      <c r="C240" s="291" t="s">
        <v>164</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5"/>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9">
        <v>30</v>
      </c>
      <c r="B242" s="324" t="s">
        <v>491</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9"/>
      <c r="B243" s="324" t="s">
        <v>245</v>
      </c>
      <c r="C243" s="291" t="s">
        <v>164</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5"/>
    </row>
    <row r="244" spans="1:39" s="283" customFormat="1" ht="1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outlineLevel="1">
      <c r="A245" s="509"/>
      <c r="B245" s="288" t="s">
        <v>492</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9">
        <v>31</v>
      </c>
      <c r="B246" s="324" t="s">
        <v>493</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9"/>
      <c r="B247" s="324" t="s">
        <v>245</v>
      </c>
      <c r="C247" s="291" t="s">
        <v>164</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7">Z246</f>
        <v>0</v>
      </c>
      <c r="AA247" s="411">
        <f t="shared" si="67"/>
        <v>0</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5"/>
    </row>
    <row r="248" spans="1:39" s="283" customFormat="1" ht="1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9">
        <v>32</v>
      </c>
      <c r="B249" s="324" t="s">
        <v>494</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9"/>
      <c r="B250" s="324" t="s">
        <v>245</v>
      </c>
      <c r="C250" s="291" t="s">
        <v>164</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5"/>
    </row>
    <row r="251" spans="1:39" s="283" customFormat="1" ht="1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9">
        <v>33</v>
      </c>
      <c r="B252" s="324" t="s">
        <v>495</v>
      </c>
      <c r="C252" s="291" t="s">
        <v>25</v>
      </c>
      <c r="D252" s="295"/>
      <c r="E252" s="295"/>
      <c r="F252" s="295"/>
      <c r="G252" s="295"/>
      <c r="H252" s="295"/>
      <c r="I252" s="295"/>
      <c r="J252" s="295"/>
      <c r="K252" s="295"/>
      <c r="L252" s="295"/>
      <c r="M252" s="295"/>
      <c r="N252" s="295">
        <v>0</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9"/>
      <c r="B253" s="324" t="s">
        <v>245</v>
      </c>
      <c r="C253" s="291" t="s">
        <v>164</v>
      </c>
      <c r="D253" s="295"/>
      <c r="E253" s="295"/>
      <c r="F253" s="295"/>
      <c r="G253" s="295"/>
      <c r="H253" s="295"/>
      <c r="I253" s="295"/>
      <c r="J253" s="295"/>
      <c r="K253" s="295"/>
      <c r="L253" s="295"/>
      <c r="M253" s="295"/>
      <c r="N253" s="295">
        <f>N252</f>
        <v>0</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5"/>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 r="B255" s="327" t="s">
        <v>246</v>
      </c>
      <c r="C255" s="329"/>
      <c r="D255" s="329">
        <f>SUM(D150:D253)</f>
        <v>0</v>
      </c>
      <c r="E255" s="329"/>
      <c r="F255" s="329"/>
      <c r="G255" s="329"/>
      <c r="H255" s="329"/>
      <c r="I255" s="329"/>
      <c r="J255" s="329"/>
      <c r="K255" s="329"/>
      <c r="L255" s="329"/>
      <c r="M255" s="329"/>
      <c r="N255" s="329"/>
      <c r="O255" s="329">
        <f>SUM(O150:O253)</f>
        <v>0</v>
      </c>
      <c r="P255" s="329"/>
      <c r="Q255" s="329"/>
      <c r="R255" s="329"/>
      <c r="S255" s="329"/>
      <c r="T255" s="329"/>
      <c r="U255" s="329"/>
      <c r="V255" s="329"/>
      <c r="W255" s="329"/>
      <c r="X255" s="329"/>
      <c r="Y255" s="329">
        <f>IF(Y149="kWh",SUMPRODUCT(D150:D253,Y150:Y253))</f>
        <v>0</v>
      </c>
      <c r="Z255" s="329">
        <f>IF(Z149="kWh",SUMPRODUCT(D150:D253,Z150:Z253))</f>
        <v>0</v>
      </c>
      <c r="AA255" s="329">
        <f>IF(AA149="kW",SUMPRODUCT(N150:N253,O150:O253,AA150:AA253),SUMPRODUCT(D150:D253,AA150:AA253))</f>
        <v>0</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247</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166</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Rates'!$C$138:$P$149,4,FALSE)</f>
        <v>0</v>
      </c>
      <c r="Z258" s="341">
        <f>HLOOKUP(Z$20,'3.  Distribution Rates'!$C$138:$P$149,4,FALSE)</f>
        <v>0</v>
      </c>
      <c r="AA258" s="341">
        <f>HLOOKUP(AA$20,'3.  Distribution Rates'!$C$138:$P$149,4,FALSE)</f>
        <v>0</v>
      </c>
      <c r="AB258" s="341">
        <f>HLOOKUP(AB$20,'3.  Distribution Rates'!$C$138:$P$149,4,FALSE)</f>
        <v>0</v>
      </c>
      <c r="AC258" s="341">
        <f>HLOOKUP(AC$20,'3.  Distribution Rates'!$C$138:$P$149,4,FALSE)</f>
        <v>0</v>
      </c>
      <c r="AD258" s="341">
        <f>HLOOKUP(AD$20,'3.  Distribution Rates'!$C$138:$P$149,4,FALSE)</f>
        <v>0</v>
      </c>
      <c r="AE258" s="341">
        <f>HLOOKUP(AE$20,'3.  Distribution Rates'!$C$138:$P$149,4,FALSE)</f>
        <v>0</v>
      </c>
      <c r="AF258" s="341">
        <f>HLOOKUP(AF$20,'3.  Distribution Rates'!$C$138:$P$149,4,FALSE)</f>
        <v>0</v>
      </c>
      <c r="AG258" s="341">
        <f>HLOOKUP(AG$20,'3.  Distribution Rates'!$C$138:$P$149,4,FALSE)</f>
        <v>0</v>
      </c>
      <c r="AH258" s="341">
        <f>HLOOKUP(AH$20,'3.  Distribution Rates'!$C$138:$P$149,4,FALSE)</f>
        <v>0</v>
      </c>
      <c r="AI258" s="341">
        <f>HLOOKUP(AI$20,'3.  Distribution Rates'!$C$138:$P$149,4,FALSE)</f>
        <v>0</v>
      </c>
      <c r="AJ258" s="341">
        <f>HLOOKUP(AJ$20,'3.  Distribution Rates'!$C$138:$P$149,4,FALSE)</f>
        <v>0</v>
      </c>
      <c r="AK258" s="341">
        <f>HLOOKUP(AK$20,'3.  Distribution Rates'!$C$138:$P$149,4,FALSE)</f>
        <v>0</v>
      </c>
      <c r="AL258" s="341">
        <f>HLOOKUP(AL$20,'3.  Distribution Rates'!$C$138:$P$149,4,FALSE)</f>
        <v>0</v>
      </c>
      <c r="AM258" s="377"/>
    </row>
    <row r="259" spans="1:41" ht="15">
      <c r="B259" s="294" t="s">
        <v>155</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8">
        <f>SUM(Y259:AL259)</f>
        <v>0</v>
      </c>
    </row>
    <row r="260" spans="1:41" ht="15">
      <c r="B260" s="294" t="s">
        <v>156</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8">
        <f>SUM(Y260:AL260)</f>
        <v>0</v>
      </c>
    </row>
    <row r="261" spans="1:41" s="380" customFormat="1" ht="15.75">
      <c r="A261" s="511"/>
      <c r="B261" s="349" t="s">
        <v>255</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75">
      <c r="A262" s="511"/>
      <c r="B262" s="349" t="s">
        <v>248</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75">
      <c r="A263" s="511"/>
      <c r="B263" s="349" t="s">
        <v>256</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0</v>
      </c>
      <c r="Z265" s="291">
        <f>SUMPRODUCT(E150:E253,Z150:Z253)</f>
        <v>0</v>
      </c>
      <c r="AA265" s="291">
        <f>IF(AA149="kW",SUMPRODUCT(N150:N253,P150:P253,AA150:AA253),SUMPRODUCT(E150:E253,AA150:AA253))</f>
        <v>0</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0</v>
      </c>
      <c r="Z266" s="291">
        <f>SUMPRODUCT(F150:F253,Z150:Z253)</f>
        <v>0</v>
      </c>
      <c r="AA266" s="291">
        <f>IF(AA149="kW",SUMPRODUCT(N150:N253,Q150:Q253,AA150:AA253),SUMPRODUCT(F150:F253,AA150:AA253))</f>
        <v>0</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190</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0</v>
      </c>
      <c r="Z267" s="291">
        <f>SUMPRODUCT(G150:G253,Z150:Z253)</f>
        <v>0</v>
      </c>
      <c r="AA267" s="291">
        <f>IF(AA149="kW",SUMPRODUCT(N150:N253,R150:R253,AA150:AA253),SUMPRODUCT(G150:G253,AA150:AA253))</f>
        <v>0</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191</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0</v>
      </c>
      <c r="Z268" s="291">
        <f>SUMPRODUCT(H150:H253,Z150:Z253)</f>
        <v>0</v>
      </c>
      <c r="AA268" s="291">
        <f>IF(AA149="kW",SUMPRODUCT(N150:N253,S150:S253,AA150:AA253),SUMPRODUCT(H150:H253,AA150:AA253))</f>
        <v>0</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192</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0</v>
      </c>
      <c r="Z269" s="291">
        <f>SUMPRODUCT(I150:I253,Z150:Z253)</f>
        <v>0</v>
      </c>
      <c r="AA269" s="291">
        <f>IF(AA149="kW",SUMPRODUCT(N150:N253,T150:T253,AA150:AA253),SUMPRODUCT(I150:I253,AA150:AA253))</f>
        <v>0</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193</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194</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195</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598</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249</v>
      </c>
      <c r="C275" s="281"/>
      <c r="D275" s="591" t="s">
        <v>528</v>
      </c>
      <c r="E275" s="589"/>
      <c r="O275" s="281"/>
      <c r="Y275" s="270"/>
      <c r="Z275" s="267"/>
      <c r="AA275" s="267"/>
      <c r="AB275" s="267"/>
      <c r="AC275" s="267"/>
      <c r="AD275" s="267"/>
      <c r="AE275" s="267"/>
      <c r="AF275" s="267"/>
      <c r="AG275" s="267"/>
      <c r="AH275" s="267"/>
      <c r="AI275" s="267"/>
      <c r="AJ275" s="267"/>
      <c r="AK275" s="267"/>
      <c r="AL275" s="267"/>
      <c r="AM275" s="282"/>
    </row>
    <row r="276" spans="1:39" ht="33" customHeight="1">
      <c r="B276" s="884" t="s">
        <v>212</v>
      </c>
      <c r="C276" s="886" t="s">
        <v>33</v>
      </c>
      <c r="D276" s="284" t="s">
        <v>424</v>
      </c>
      <c r="E276" s="888" t="s">
        <v>210</v>
      </c>
      <c r="F276" s="889"/>
      <c r="G276" s="889"/>
      <c r="H276" s="889"/>
      <c r="I276" s="889"/>
      <c r="J276" s="889"/>
      <c r="K276" s="889"/>
      <c r="L276" s="889"/>
      <c r="M276" s="890"/>
      <c r="N276" s="891" t="s">
        <v>214</v>
      </c>
      <c r="O276" s="284" t="s">
        <v>425</v>
      </c>
      <c r="P276" s="888" t="s">
        <v>213</v>
      </c>
      <c r="Q276" s="889"/>
      <c r="R276" s="889"/>
      <c r="S276" s="889"/>
      <c r="T276" s="889"/>
      <c r="U276" s="889"/>
      <c r="V276" s="889"/>
      <c r="W276" s="889"/>
      <c r="X276" s="890"/>
      <c r="Y276" s="881" t="s">
        <v>244</v>
      </c>
      <c r="Z276" s="882"/>
      <c r="AA276" s="882"/>
      <c r="AB276" s="882"/>
      <c r="AC276" s="882"/>
      <c r="AD276" s="882"/>
      <c r="AE276" s="882"/>
      <c r="AF276" s="882"/>
      <c r="AG276" s="882"/>
      <c r="AH276" s="882"/>
      <c r="AI276" s="882"/>
      <c r="AJ276" s="882"/>
      <c r="AK276" s="882"/>
      <c r="AL276" s="882"/>
      <c r="AM276" s="883"/>
    </row>
    <row r="277" spans="1:39" ht="60.75" customHeight="1">
      <c r="B277" s="885"/>
      <c r="C277" s="887"/>
      <c r="D277" s="285">
        <v>2013</v>
      </c>
      <c r="E277" s="285">
        <v>2014</v>
      </c>
      <c r="F277" s="285">
        <v>2015</v>
      </c>
      <c r="G277" s="285">
        <v>2016</v>
      </c>
      <c r="H277" s="285">
        <v>2017</v>
      </c>
      <c r="I277" s="285">
        <v>2018</v>
      </c>
      <c r="J277" s="285">
        <v>2019</v>
      </c>
      <c r="K277" s="285">
        <v>2020</v>
      </c>
      <c r="L277" s="285">
        <v>2021</v>
      </c>
      <c r="M277" s="285">
        <v>2022</v>
      </c>
      <c r="N277" s="892"/>
      <c r="O277" s="285">
        <v>2013</v>
      </c>
      <c r="P277" s="285">
        <v>2014</v>
      </c>
      <c r="Q277" s="285">
        <v>2015</v>
      </c>
      <c r="R277" s="285">
        <v>2016</v>
      </c>
      <c r="S277" s="285">
        <v>2017</v>
      </c>
      <c r="T277" s="285">
        <v>2018</v>
      </c>
      <c r="U277" s="285">
        <v>2019</v>
      </c>
      <c r="V277" s="285">
        <v>2020</v>
      </c>
      <c r="W277" s="285">
        <v>2021</v>
      </c>
      <c r="X277" s="285">
        <v>2022</v>
      </c>
      <c r="Y277" s="285" t="str">
        <f>'1.  LRAMVA Summary'!D50</f>
        <v>Residential</v>
      </c>
      <c r="Z277" s="285" t="str">
        <f>'1.  LRAMVA Summary'!E50</f>
        <v>Competitive Sector Multi-Unit Residential Service</v>
      </c>
      <c r="AA277" s="285" t="str">
        <f>'1.  LRAMVA Summary'!F50</f>
        <v>GS &lt;50kW</v>
      </c>
      <c r="AB277" s="285" t="str">
        <f>'1.  LRAMVA Summary'!G50</f>
        <v>GS 50-999kW</v>
      </c>
      <c r="AC277" s="285" t="str">
        <f>'1.  LRAMVA Summary'!H50</f>
        <v>GS 1000-4999kW</v>
      </c>
      <c r="AD277" s="285" t="str">
        <f>'1.  LRAMVA Summary'!I50</f>
        <v>Large Use</v>
      </c>
      <c r="AE277" s="285" t="str">
        <f>'1.  LRAMVA Summary'!J50</f>
        <v/>
      </c>
      <c r="AF277" s="285" t="str">
        <f>'1.  LRAMVA Summary'!K50</f>
        <v/>
      </c>
      <c r="AG277" s="285" t="str">
        <f>'1.  LRAMVA Summary'!L50</f>
        <v/>
      </c>
      <c r="AH277" s="285" t="str">
        <f>'1.  LRAMVA Summary'!M50</f>
        <v/>
      </c>
      <c r="AI277" s="285" t="str">
        <f>'1.  LRAMVA Summary'!N50</f>
        <v/>
      </c>
      <c r="AJ277" s="285" t="str">
        <f>'1.  LRAMVA Summary'!O50</f>
        <v/>
      </c>
      <c r="AK277" s="285" t="str">
        <f>'1.  LRAMVA Summary'!P50</f>
        <v/>
      </c>
      <c r="AL277" s="285" t="str">
        <f>'1.  LRAMVA Summary'!Q50</f>
        <v/>
      </c>
      <c r="AM277" s="287" t="str">
        <f>'1.  LRAMVA Summary'!R50</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Summary'!D51</f>
        <v>kWh</v>
      </c>
      <c r="Z278" s="291" t="str">
        <f>'1.  LRAMVA Summary'!E51</f>
        <v>kWh</v>
      </c>
      <c r="AA278" s="291" t="str">
        <f>'1.  LRAMVA Summary'!F51</f>
        <v>kWh</v>
      </c>
      <c r="AB278" s="291" t="str">
        <f>'1.  LRAMVA Summary'!G51</f>
        <v>kW</v>
      </c>
      <c r="AC278" s="291" t="str">
        <f>'1.  LRAMVA Summary'!H51</f>
        <v>kW</v>
      </c>
      <c r="AD278" s="291" t="str">
        <f>'1.  LRAMVA Summary'!I51</f>
        <v>kW</v>
      </c>
      <c r="AE278" s="291">
        <f>'1.  LRAMVA Summary'!J51</f>
        <v>0</v>
      </c>
      <c r="AF278" s="291">
        <f>'1.  LRAMVA Summary'!K51</f>
        <v>0</v>
      </c>
      <c r="AG278" s="291">
        <f>'1.  LRAMVA Summary'!L51</f>
        <v>0</v>
      </c>
      <c r="AH278" s="291">
        <f>'1.  LRAMVA Summary'!M51</f>
        <v>0</v>
      </c>
      <c r="AI278" s="291">
        <f>'1.  LRAMVA Summary'!N51</f>
        <v>0</v>
      </c>
      <c r="AJ278" s="291">
        <f>'1.  LRAMVA Summary'!O51</f>
        <v>0</v>
      </c>
      <c r="AK278" s="291">
        <f>'1.  LRAMVA Summary'!P51</f>
        <v>0</v>
      </c>
      <c r="AL278" s="291">
        <f>'1.  LRAMVA Summary'!Q51</f>
        <v>0</v>
      </c>
      <c r="AM278" s="292"/>
    </row>
    <row r="279" spans="1:39" ht="15" outlineLevel="1">
      <c r="A279" s="509">
        <v>1</v>
      </c>
      <c r="B279" s="294" t="s">
        <v>1</v>
      </c>
      <c r="C279" s="291" t="s">
        <v>25</v>
      </c>
      <c r="D279" s="295"/>
      <c r="E279" s="295"/>
      <c r="F279" s="295"/>
      <c r="G279" s="295"/>
      <c r="H279" s="295"/>
      <c r="I279" s="295"/>
      <c r="J279" s="295"/>
      <c r="K279" s="295"/>
      <c r="L279" s="295"/>
      <c r="M279" s="295"/>
      <c r="N279" s="291"/>
      <c r="O279" s="295"/>
      <c r="P279" s="295"/>
      <c r="Q279" s="295"/>
      <c r="R279" s="295"/>
      <c r="S279" s="295"/>
      <c r="T279" s="295"/>
      <c r="U279" s="295"/>
      <c r="V279" s="295"/>
      <c r="W279" s="295"/>
      <c r="X279" s="295"/>
      <c r="Y279" s="410"/>
      <c r="Z279" s="410"/>
      <c r="AA279" s="410"/>
      <c r="AB279" s="410"/>
      <c r="AC279" s="410"/>
      <c r="AD279" s="410"/>
      <c r="AE279" s="410"/>
      <c r="AF279" s="410"/>
      <c r="AG279" s="410"/>
      <c r="AH279" s="410"/>
      <c r="AI279" s="410"/>
      <c r="AJ279" s="410"/>
      <c r="AK279" s="410"/>
      <c r="AL279" s="410"/>
      <c r="AM279" s="296">
        <f>SUM(Y279:AL279)</f>
        <v>0</v>
      </c>
    </row>
    <row r="280" spans="1:39" ht="15" outlineLevel="1">
      <c r="B280" s="294" t="s">
        <v>250</v>
      </c>
      <c r="C280" s="291" t="s">
        <v>164</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0</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75"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9">
        <v>2</v>
      </c>
      <c r="B282" s="294" t="s">
        <v>2</v>
      </c>
      <c r="C282" s="291" t="s">
        <v>25</v>
      </c>
      <c r="D282" s="295"/>
      <c r="E282" s="295"/>
      <c r="F282" s="295"/>
      <c r="G282" s="295"/>
      <c r="H282" s="295"/>
      <c r="I282" s="295"/>
      <c r="J282" s="295"/>
      <c r="K282" s="295"/>
      <c r="L282" s="295"/>
      <c r="M282" s="295"/>
      <c r="N282" s="291"/>
      <c r="O282" s="295"/>
      <c r="P282" s="295"/>
      <c r="Q282" s="295"/>
      <c r="R282" s="295"/>
      <c r="S282" s="295"/>
      <c r="T282" s="295"/>
      <c r="U282" s="295"/>
      <c r="V282" s="295"/>
      <c r="W282" s="295"/>
      <c r="X282" s="295"/>
      <c r="Y282" s="410"/>
      <c r="Z282" s="410"/>
      <c r="AA282" s="410"/>
      <c r="AB282" s="410"/>
      <c r="AC282" s="410"/>
      <c r="AD282" s="410"/>
      <c r="AE282" s="410"/>
      <c r="AF282" s="410"/>
      <c r="AG282" s="410"/>
      <c r="AH282" s="410"/>
      <c r="AI282" s="410"/>
      <c r="AJ282" s="410"/>
      <c r="AK282" s="410"/>
      <c r="AL282" s="410"/>
      <c r="AM282" s="296">
        <f>SUM(Y282:AL282)</f>
        <v>0</v>
      </c>
    </row>
    <row r="283" spans="1:39" ht="15" outlineLevel="1">
      <c r="B283" s="294" t="s">
        <v>250</v>
      </c>
      <c r="C283" s="291" t="s">
        <v>164</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0</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75"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9">
        <v>3</v>
      </c>
      <c r="B285" s="294" t="s">
        <v>3</v>
      </c>
      <c r="C285" s="291" t="s">
        <v>25</v>
      </c>
      <c r="D285" s="295"/>
      <c r="E285" s="295"/>
      <c r="F285" s="295"/>
      <c r="G285" s="295"/>
      <c r="H285" s="295"/>
      <c r="I285" s="295"/>
      <c r="J285" s="295"/>
      <c r="K285" s="295"/>
      <c r="L285" s="295"/>
      <c r="M285" s="295"/>
      <c r="N285" s="291"/>
      <c r="O285" s="295"/>
      <c r="P285" s="295"/>
      <c r="Q285" s="295"/>
      <c r="R285" s="295"/>
      <c r="S285" s="295"/>
      <c r="T285" s="295"/>
      <c r="U285" s="295"/>
      <c r="V285" s="295"/>
      <c r="W285" s="295"/>
      <c r="X285" s="295"/>
      <c r="Y285" s="410"/>
      <c r="Z285" s="410"/>
      <c r="AA285" s="410"/>
      <c r="AB285" s="410"/>
      <c r="AC285" s="410"/>
      <c r="AD285" s="410"/>
      <c r="AE285" s="410"/>
      <c r="AF285" s="410"/>
      <c r="AG285" s="410"/>
      <c r="AH285" s="410"/>
      <c r="AI285" s="410"/>
      <c r="AJ285" s="410"/>
      <c r="AK285" s="410"/>
      <c r="AL285" s="410"/>
      <c r="AM285" s="296">
        <f>SUM(Y285:AL285)</f>
        <v>0</v>
      </c>
    </row>
    <row r="286" spans="1:39" ht="15" outlineLevel="1">
      <c r="B286" s="294" t="s">
        <v>250</v>
      </c>
      <c r="C286" s="291" t="s">
        <v>164</v>
      </c>
      <c r="D286" s="295"/>
      <c r="E286" s="295"/>
      <c r="F286" s="295"/>
      <c r="G286" s="295"/>
      <c r="H286" s="295"/>
      <c r="I286" s="295"/>
      <c r="J286" s="295"/>
      <c r="K286" s="295"/>
      <c r="L286" s="295"/>
      <c r="M286" s="295"/>
      <c r="N286" s="468"/>
      <c r="O286" s="295"/>
      <c r="P286" s="295"/>
      <c r="Q286" s="295"/>
      <c r="R286" s="295"/>
      <c r="S286" s="295"/>
      <c r="T286" s="295"/>
      <c r="U286" s="295"/>
      <c r="V286" s="295"/>
      <c r="W286" s="295"/>
      <c r="X286" s="295"/>
      <c r="Y286" s="411">
        <f>Y285</f>
        <v>0</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9">
        <v>4</v>
      </c>
      <c r="B288" s="294" t="s">
        <v>4</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c r="Z288" s="410"/>
      <c r="AA288" s="410"/>
      <c r="AB288" s="410"/>
      <c r="AC288" s="410"/>
      <c r="AD288" s="410"/>
      <c r="AE288" s="410"/>
      <c r="AF288" s="410"/>
      <c r="AG288" s="410"/>
      <c r="AH288" s="410"/>
      <c r="AI288" s="410"/>
      <c r="AJ288" s="410"/>
      <c r="AK288" s="410"/>
      <c r="AL288" s="410"/>
      <c r="AM288" s="296">
        <f>SUM(Y288:AL288)</f>
        <v>0</v>
      </c>
    </row>
    <row r="289" spans="1:39" ht="15" outlineLevel="1">
      <c r="B289" s="294" t="s">
        <v>250</v>
      </c>
      <c r="C289" s="291" t="s">
        <v>164</v>
      </c>
      <c r="D289" s="295"/>
      <c r="E289" s="295"/>
      <c r="F289" s="295"/>
      <c r="G289" s="295"/>
      <c r="H289" s="295"/>
      <c r="I289" s="295"/>
      <c r="J289" s="295"/>
      <c r="K289" s="295"/>
      <c r="L289" s="295"/>
      <c r="M289" s="295"/>
      <c r="N289" s="468"/>
      <c r="O289" s="295"/>
      <c r="P289" s="295"/>
      <c r="Q289" s="295"/>
      <c r="R289" s="295"/>
      <c r="S289" s="295"/>
      <c r="T289" s="295"/>
      <c r="U289" s="295"/>
      <c r="V289" s="295"/>
      <c r="W289" s="295"/>
      <c r="X289" s="295"/>
      <c r="Y289" s="411">
        <f>Y288</f>
        <v>0</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9">
        <v>5</v>
      </c>
      <c r="B291" s="294" t="s">
        <v>5</v>
      </c>
      <c r="C291" s="291" t="s">
        <v>25</v>
      </c>
      <c r="D291" s="295"/>
      <c r="E291" s="295"/>
      <c r="F291" s="295"/>
      <c r="G291" s="295"/>
      <c r="H291" s="295"/>
      <c r="I291" s="295"/>
      <c r="J291" s="295"/>
      <c r="K291" s="295"/>
      <c r="L291" s="295"/>
      <c r="M291" s="295"/>
      <c r="N291" s="291"/>
      <c r="O291" s="295"/>
      <c r="P291" s="295"/>
      <c r="Q291" s="295"/>
      <c r="R291" s="295"/>
      <c r="S291" s="295"/>
      <c r="T291" s="295"/>
      <c r="U291" s="295"/>
      <c r="V291" s="295"/>
      <c r="W291" s="295"/>
      <c r="X291" s="295"/>
      <c r="Y291" s="410"/>
      <c r="Z291" s="410"/>
      <c r="AA291" s="410"/>
      <c r="AB291" s="410"/>
      <c r="AC291" s="410"/>
      <c r="AD291" s="410"/>
      <c r="AE291" s="410"/>
      <c r="AF291" s="410"/>
      <c r="AG291" s="410"/>
      <c r="AH291" s="410"/>
      <c r="AI291" s="410"/>
      <c r="AJ291" s="410"/>
      <c r="AK291" s="410"/>
      <c r="AL291" s="410"/>
      <c r="AM291" s="296">
        <f>SUM(Y291:AL291)</f>
        <v>0</v>
      </c>
    </row>
    <row r="292" spans="1:39" ht="15" outlineLevel="1">
      <c r="B292" s="294" t="s">
        <v>250</v>
      </c>
      <c r="C292" s="291" t="s">
        <v>164</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0</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9">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250</v>
      </c>
      <c r="C295" s="291" t="s">
        <v>164</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outlineLevel="1">
      <c r="B298" s="294" t="s">
        <v>250</v>
      </c>
      <c r="C298" s="291" t="s">
        <v>164</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9">
        <v>8</v>
      </c>
      <c r="B300" s="294" t="s">
        <v>487</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9"/>
      <c r="B301" s="294" t="s">
        <v>250</v>
      </c>
      <c r="C301" s="291" t="s">
        <v>164</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outlineLevel="1">
      <c r="B304" s="294" t="s">
        <v>250</v>
      </c>
      <c r="C304" s="291" t="s">
        <v>164</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9">
        <v>10</v>
      </c>
      <c r="B307" s="310" t="s">
        <v>22</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15"/>
      <c r="Z307" s="503"/>
      <c r="AA307" s="503"/>
      <c r="AB307" s="503"/>
      <c r="AC307" s="415"/>
      <c r="AD307" s="415"/>
      <c r="AE307" s="415"/>
      <c r="AF307" s="415"/>
      <c r="AG307" s="415"/>
      <c r="AH307" s="415"/>
      <c r="AI307" s="415"/>
      <c r="AJ307" s="415"/>
      <c r="AK307" s="415"/>
      <c r="AL307" s="415"/>
      <c r="AM307" s="296">
        <f>SUM(Y307:AL307)</f>
        <v>0</v>
      </c>
    </row>
    <row r="308" spans="1:39" ht="15" outlineLevel="1">
      <c r="B308" s="294" t="s">
        <v>250</v>
      </c>
      <c r="C308" s="291" t="s">
        <v>164</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Z307</f>
        <v>0</v>
      </c>
      <c r="AA308" s="411">
        <f t="shared" ref="AA308:AL308" si="86">AA307</f>
        <v>0</v>
      </c>
      <c r="AB308" s="411">
        <f t="shared" si="86"/>
        <v>0</v>
      </c>
      <c r="AC308" s="411">
        <f t="shared" si="86"/>
        <v>0</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9">
        <v>11</v>
      </c>
      <c r="B310" s="314" t="s">
        <v>21</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15"/>
      <c r="Z310" s="503"/>
      <c r="AA310" s="415"/>
      <c r="AB310" s="415"/>
      <c r="AC310" s="415"/>
      <c r="AD310" s="415"/>
      <c r="AE310" s="415"/>
      <c r="AF310" s="415"/>
      <c r="AG310" s="415"/>
      <c r="AH310" s="415"/>
      <c r="AI310" s="415"/>
      <c r="AJ310" s="415"/>
      <c r="AK310" s="415"/>
      <c r="AL310" s="415"/>
      <c r="AM310" s="296">
        <f>SUM(Y310:AL310)</f>
        <v>0</v>
      </c>
    </row>
    <row r="311" spans="1:39" ht="15" outlineLevel="1">
      <c r="B311" s="294" t="s">
        <v>250</v>
      </c>
      <c r="C311" s="291" t="s">
        <v>164</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0</v>
      </c>
      <c r="AA311" s="411">
        <f t="shared" ref="AA311:AL311" si="87">AA310</f>
        <v>0</v>
      </c>
      <c r="AB311" s="411">
        <f t="shared" si="87"/>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250</v>
      </c>
      <c r="C314" s="291" t="s">
        <v>164</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88">AA313</f>
        <v>0</v>
      </c>
      <c r="AB314" s="411">
        <f t="shared" si="88"/>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outlineLevel="1">
      <c r="B317" s="294" t="s">
        <v>250</v>
      </c>
      <c r="C317" s="291" t="s">
        <v>164</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v>
      </c>
      <c r="AA317" s="411">
        <f t="shared" ref="AA317:AL317" si="89">AA316</f>
        <v>0</v>
      </c>
      <c r="AB317" s="411">
        <f t="shared" si="89"/>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 outlineLevel="1">
      <c r="B320" s="294" t="s">
        <v>250</v>
      </c>
      <c r="C320" s="291" t="s">
        <v>164</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90">AA319</f>
        <v>0</v>
      </c>
      <c r="AB320" s="411">
        <f t="shared" si="90"/>
        <v>0</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9">
        <v>15</v>
      </c>
      <c r="B322" s="314" t="s">
        <v>488</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9"/>
      <c r="B323" s="315" t="s">
        <v>250</v>
      </c>
      <c r="C323" s="291" t="s">
        <v>164</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1">AA322</f>
        <v>0</v>
      </c>
      <c r="AB323" s="411">
        <f t="shared" si="91"/>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9">
        <v>16</v>
      </c>
      <c r="B325" s="314" t="s">
        <v>489</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9"/>
      <c r="B326" s="315" t="s">
        <v>250</v>
      </c>
      <c r="C326" s="291" t="s">
        <v>164</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2">AA325</f>
        <v>0</v>
      </c>
      <c r="AB326" s="411">
        <f t="shared" si="92"/>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9">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 outlineLevel="1">
      <c r="B329" s="294" t="s">
        <v>250</v>
      </c>
      <c r="C329" s="291" t="s">
        <v>164</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3">AA328</f>
        <v>0</v>
      </c>
      <c r="AB329" s="411">
        <f t="shared" si="93"/>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250</v>
      </c>
      <c r="C333" s="291" t="s">
        <v>164</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4">AA332</f>
        <v>0</v>
      </c>
      <c r="AB333" s="411">
        <f t="shared" si="94"/>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250</v>
      </c>
      <c r="C336" s="291" t="s">
        <v>164</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5">AA335</f>
        <v>0</v>
      </c>
      <c r="AB336" s="411">
        <f t="shared" si="95"/>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 outlineLevel="1">
      <c r="B339" s="294" t="s">
        <v>250</v>
      </c>
      <c r="C339" s="291" t="s">
        <v>164</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96">AA338</f>
        <v>0</v>
      </c>
      <c r="AB339" s="411">
        <f t="shared" si="96"/>
        <v>0</v>
      </c>
      <c r="AC339" s="411">
        <f t="shared" si="96"/>
        <v>0</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outlineLevel="1">
      <c r="B342" s="294" t="s">
        <v>250</v>
      </c>
      <c r="C342" s="291" t="s">
        <v>164</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97">AA341</f>
        <v>0</v>
      </c>
      <c r="AB342" s="411">
        <f t="shared" si="97"/>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9">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 outlineLevel="1">
      <c r="B345" s="294" t="s">
        <v>250</v>
      </c>
      <c r="C345" s="291" t="s">
        <v>164</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98">AA344</f>
        <v>0</v>
      </c>
      <c r="AB345" s="411">
        <f t="shared" si="98"/>
        <v>0</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9">
        <v>23</v>
      </c>
      <c r="B348" s="315" t="s">
        <v>14</v>
      </c>
      <c r="C348" s="291" t="s">
        <v>25</v>
      </c>
      <c r="D348" s="295"/>
      <c r="E348" s="295"/>
      <c r="F348" s="295"/>
      <c r="G348" s="295"/>
      <c r="H348" s="295"/>
      <c r="I348" s="295"/>
      <c r="J348" s="295"/>
      <c r="K348" s="295"/>
      <c r="L348" s="295"/>
      <c r="M348" s="295"/>
      <c r="N348" s="291"/>
      <c r="O348" s="295"/>
      <c r="P348" s="295"/>
      <c r="Q348" s="295"/>
      <c r="R348" s="295"/>
      <c r="S348" s="295"/>
      <c r="T348" s="295"/>
      <c r="U348" s="295"/>
      <c r="V348" s="295"/>
      <c r="W348" s="295"/>
      <c r="X348" s="295"/>
      <c r="Y348" s="470"/>
      <c r="Z348" s="410"/>
      <c r="AA348" s="410"/>
      <c r="AB348" s="410"/>
      <c r="AC348" s="410"/>
      <c r="AD348" s="410"/>
      <c r="AE348" s="410"/>
      <c r="AF348" s="410"/>
      <c r="AG348" s="410"/>
      <c r="AH348" s="410"/>
      <c r="AI348" s="410"/>
      <c r="AJ348" s="410"/>
      <c r="AK348" s="410"/>
      <c r="AL348" s="410"/>
      <c r="AM348" s="296">
        <f>SUM(Y348:AL348)</f>
        <v>0</v>
      </c>
    </row>
    <row r="349" spans="1:39" ht="15" outlineLevel="1">
      <c r="B349" s="294" t="s">
        <v>250</v>
      </c>
      <c r="C349" s="291" t="s">
        <v>164</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f>Y348</f>
        <v>0</v>
      </c>
      <c r="Z349" s="411">
        <f>Z348</f>
        <v>0</v>
      </c>
      <c r="AA349" s="411">
        <f t="shared" ref="AA349:AL349" si="99">AA348</f>
        <v>0</v>
      </c>
      <c r="AB349" s="411">
        <f t="shared" si="99"/>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outlineLevel="1">
      <c r="A351" s="510"/>
      <c r="B351" s="288" t="s">
        <v>490</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9"/>
      <c r="B353" s="315" t="s">
        <v>250</v>
      </c>
      <c r="C353" s="291" t="s">
        <v>164</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0">AA352</f>
        <v>0</v>
      </c>
      <c r="AB353" s="411">
        <f t="shared" si="100"/>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9"/>
      <c r="B356" s="315" t="s">
        <v>250</v>
      </c>
      <c r="C356" s="291" t="s">
        <v>164</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1">AA355</f>
        <v>0</v>
      </c>
      <c r="AB356" s="411">
        <f t="shared" si="101"/>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250</v>
      </c>
      <c r="C360" s="291" t="s">
        <v>164</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2">AA359</f>
        <v>0</v>
      </c>
      <c r="AB360" s="411">
        <f t="shared" si="102"/>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250</v>
      </c>
      <c r="C363" s="291" t="s">
        <v>164</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3">AA362</f>
        <v>0</v>
      </c>
      <c r="AB363" s="411">
        <f t="shared" si="103"/>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75"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250</v>
      </c>
      <c r="C366" s="291" t="s">
        <v>164</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4">AA365</f>
        <v>0</v>
      </c>
      <c r="AB366" s="411">
        <f t="shared" si="104"/>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250</v>
      </c>
      <c r="C369" s="291" t="s">
        <v>164</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5">Z368</f>
        <v>0</v>
      </c>
      <c r="AA369" s="411">
        <f t="shared" si="105"/>
        <v>0</v>
      </c>
      <c r="AB369" s="411">
        <f t="shared" si="105"/>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9">
        <v>30</v>
      </c>
      <c r="B371" s="324" t="s">
        <v>491</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9"/>
      <c r="B372" s="324" t="s">
        <v>250</v>
      </c>
      <c r="C372" s="291" t="s">
        <v>164</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6">Z371</f>
        <v>0</v>
      </c>
      <c r="AA372" s="411">
        <f t="shared" si="106"/>
        <v>0</v>
      </c>
      <c r="AB372" s="411">
        <f t="shared" si="106"/>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outlineLevel="1">
      <c r="A374" s="509"/>
      <c r="B374" s="288" t="s">
        <v>492</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9">
        <v>31</v>
      </c>
      <c r="B375" s="324" t="s">
        <v>493</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9"/>
      <c r="B376" s="324" t="s">
        <v>250</v>
      </c>
      <c r="C376" s="291" t="s">
        <v>164</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07">Z375</f>
        <v>0</v>
      </c>
      <c r="AA376" s="411">
        <f t="shared" si="107"/>
        <v>0</v>
      </c>
      <c r="AB376" s="411">
        <f t="shared" si="107"/>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9">
        <v>32</v>
      </c>
      <c r="B378" s="324" t="s">
        <v>494</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9"/>
      <c r="B379" s="324" t="s">
        <v>250</v>
      </c>
      <c r="C379" s="291" t="s">
        <v>164</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08">Z378</f>
        <v>0</v>
      </c>
      <c r="AA379" s="411">
        <f t="shared" si="108"/>
        <v>0</v>
      </c>
      <c r="AB379" s="411">
        <f t="shared" si="108"/>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9">
        <v>33</v>
      </c>
      <c r="B381" s="324" t="s">
        <v>495</v>
      </c>
      <c r="C381" s="291" t="s">
        <v>25</v>
      </c>
      <c r="D381" s="295"/>
      <c r="E381" s="295"/>
      <c r="F381" s="295"/>
      <c r="G381" s="295"/>
      <c r="H381" s="295"/>
      <c r="I381" s="295"/>
      <c r="J381" s="295"/>
      <c r="K381" s="295"/>
      <c r="L381" s="295"/>
      <c r="M381" s="295"/>
      <c r="N381" s="295">
        <v>0</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9"/>
      <c r="B382" s="324" t="s">
        <v>250</v>
      </c>
      <c r="C382" s="291" t="s">
        <v>164</v>
      </c>
      <c r="D382" s="295"/>
      <c r="E382" s="295"/>
      <c r="F382" s="295"/>
      <c r="G382" s="295"/>
      <c r="H382" s="295"/>
      <c r="I382" s="295"/>
      <c r="J382" s="295"/>
      <c r="K382" s="295"/>
      <c r="L382" s="295"/>
      <c r="M382" s="295"/>
      <c r="N382" s="295">
        <f>N381</f>
        <v>0</v>
      </c>
      <c r="O382" s="295"/>
      <c r="P382" s="295"/>
      <c r="Q382" s="295"/>
      <c r="R382" s="295"/>
      <c r="S382" s="295"/>
      <c r="T382" s="295"/>
      <c r="U382" s="295"/>
      <c r="V382" s="295"/>
      <c r="W382" s="295"/>
      <c r="X382" s="295"/>
      <c r="Y382" s="411">
        <f>Y381</f>
        <v>0</v>
      </c>
      <c r="Z382" s="411">
        <f t="shared" ref="Z382:AK382" si="109">Z381</f>
        <v>0</v>
      </c>
      <c r="AA382" s="411">
        <f t="shared" si="109"/>
        <v>0</v>
      </c>
      <c r="AB382" s="411">
        <f t="shared" si="109"/>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 r="B384" s="327" t="s">
        <v>251</v>
      </c>
      <c r="C384" s="329"/>
      <c r="D384" s="329">
        <f>SUM(D279:D382)</f>
        <v>0</v>
      </c>
      <c r="E384" s="329"/>
      <c r="F384" s="329"/>
      <c r="G384" s="329"/>
      <c r="H384" s="329"/>
      <c r="I384" s="329"/>
      <c r="J384" s="329"/>
      <c r="K384" s="329"/>
      <c r="L384" s="329"/>
      <c r="M384" s="329"/>
      <c r="N384" s="329"/>
      <c r="O384" s="329">
        <f>SUM(O279:O382)</f>
        <v>0</v>
      </c>
      <c r="P384" s="329"/>
      <c r="Q384" s="329"/>
      <c r="R384" s="329"/>
      <c r="S384" s="329"/>
      <c r="T384" s="329"/>
      <c r="U384" s="329"/>
      <c r="V384" s="329"/>
      <c r="W384" s="329"/>
      <c r="X384" s="329"/>
      <c r="Y384" s="329">
        <f>IF(Y278="kWh",SUMPRODUCT(D279:D382,Y279:Y382))</f>
        <v>0</v>
      </c>
      <c r="Z384" s="329">
        <f>IF(Z278="kWh",SUMPRODUCT(D279:D382,Z279:Z382))</f>
        <v>0</v>
      </c>
      <c r="AA384" s="329">
        <f>IF(AA278="kW",SUMPRODUCT(N279:N382,O279:O382,AA279:AA382),SUMPRODUCT(D279:D382,AA279:AA382))</f>
        <v>0</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252</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167</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Rates'!$C$138:$P$149,5,FALSE)</f>
        <v>0</v>
      </c>
      <c r="Z387" s="341">
        <f>HLOOKUP(Z$20,'3.  Distribution Rates'!$C$138:$P$149,5,FALSE)</f>
        <v>0</v>
      </c>
      <c r="AA387" s="341">
        <f>HLOOKUP(AA$20,'3.  Distribution Rates'!$C$138:$P$149,5,FALSE)</f>
        <v>0</v>
      </c>
      <c r="AB387" s="341">
        <f>HLOOKUP(AB$20,'3.  Distribution Rates'!$C$138:$P$149,5,FALSE)</f>
        <v>0</v>
      </c>
      <c r="AC387" s="341">
        <f>HLOOKUP(AC$20,'3.  Distribution Rates'!$C$138:$P$149,5,FALSE)</f>
        <v>0</v>
      </c>
      <c r="AD387" s="341">
        <f>HLOOKUP(AD$20,'3.  Distribution Rates'!$C$138:$P$149,5,FALSE)</f>
        <v>0</v>
      </c>
      <c r="AE387" s="341">
        <f>HLOOKUP(AE$20,'3.  Distribution Rates'!$C$138:$P$149,5,FALSE)</f>
        <v>0</v>
      </c>
      <c r="AF387" s="341">
        <f>HLOOKUP(AF$20,'3.  Distribution Rates'!$C$138:$P$149,5,FALSE)</f>
        <v>0</v>
      </c>
      <c r="AG387" s="341">
        <f>HLOOKUP(AG$20,'3.  Distribution Rates'!$C$138:$P$149,5,FALSE)</f>
        <v>0</v>
      </c>
      <c r="AH387" s="341">
        <f>HLOOKUP(AH$20,'3.  Distribution Rates'!$C$138:$P$149,5,FALSE)</f>
        <v>0</v>
      </c>
      <c r="AI387" s="341">
        <f>HLOOKUP(AI$20,'3.  Distribution Rates'!$C$138:$P$149,5,FALSE)</f>
        <v>0</v>
      </c>
      <c r="AJ387" s="341">
        <f>HLOOKUP(AJ$20,'3.  Distribution Rates'!$C$138:$P$149,5,FALSE)</f>
        <v>0</v>
      </c>
      <c r="AK387" s="341">
        <f>HLOOKUP(AK$20,'3.  Distribution Rates'!$C$138:$P$149,5,FALSE)</f>
        <v>0</v>
      </c>
      <c r="AL387" s="341">
        <f>HLOOKUP(AL$20,'3.  Distribution Rates'!$C$138:$P$149,5,FALSE)</f>
        <v>0</v>
      </c>
      <c r="AM387" s="401"/>
    </row>
    <row r="388" spans="1:41" ht="15">
      <c r="B388" s="324" t="s">
        <v>157</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0</v>
      </c>
      <c r="Z388" s="378">
        <f t="shared" si="110"/>
        <v>0</v>
      </c>
      <c r="AA388" s="378">
        <f t="shared" si="110"/>
        <v>0</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8">
        <f>SUM(Y388:AL388)</f>
        <v>0</v>
      </c>
      <c r="AO388" s="283"/>
    </row>
    <row r="389" spans="1:41" ht="15">
      <c r="B389" s="324" t="s">
        <v>158</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0</v>
      </c>
      <c r="Z389" s="378">
        <f t="shared" si="111"/>
        <v>0</v>
      </c>
      <c r="AA389" s="378">
        <f t="shared" si="111"/>
        <v>0</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8">
        <f>SUM(Y389:AL389)</f>
        <v>0</v>
      </c>
    </row>
    <row r="390" spans="1:41" ht="15">
      <c r="B390" s="324" t="s">
        <v>159</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2">Z384*Z387</f>
        <v>0</v>
      </c>
      <c r="AA390" s="378">
        <f t="shared" si="112"/>
        <v>0</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8">
        <f>SUM(Y390:AL390)</f>
        <v>0</v>
      </c>
    </row>
    <row r="391" spans="1:41" s="380" customFormat="1" ht="15.75">
      <c r="A391" s="511"/>
      <c r="B391" s="349" t="s">
        <v>258</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14">SUM(AA388:AA390)</f>
        <v>0</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0</v>
      </c>
    </row>
    <row r="392" spans="1:41" s="380" customFormat="1" ht="15.75">
      <c r="A392" s="511"/>
      <c r="B392" s="349" t="s">
        <v>253</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0</v>
      </c>
      <c r="Z392" s="347">
        <f t="shared" si="116"/>
        <v>0</v>
      </c>
      <c r="AA392" s="347">
        <f t="shared" si="116"/>
        <v>0</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0</v>
      </c>
    </row>
    <row r="393" spans="1:41" ht="15.75" customHeight="1">
      <c r="A393" s="511"/>
      <c r="B393" s="349" t="s">
        <v>265</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0</v>
      </c>
      <c r="Z395" s="291">
        <f>SUMPRODUCT(E279:E382,Z279:Z382)</f>
        <v>0</v>
      </c>
      <c r="AA395" s="291">
        <f>IF(AA278="kW",SUMPRODUCT(N279:N382,P279:P382,AA279:AA382),SUMPRODUCT(E279:E382,AA279:AA382))</f>
        <v>0</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196</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0</v>
      </c>
      <c r="Z396" s="291">
        <f>SUMPRODUCT(F279:F382,Z279:Z382)</f>
        <v>0</v>
      </c>
      <c r="AA396" s="291">
        <f>IF(AA278="kW",SUMPRODUCT(N279:N382,Q279:Q382,AA279:AA382),SUMPRODUCT(F279:F382,AA279:AA382))</f>
        <v>0</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197</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0</v>
      </c>
      <c r="Z397" s="291">
        <f>SUMPRODUCT(G279:G382,Z279:Z382)</f>
        <v>0</v>
      </c>
      <c r="AA397" s="291">
        <f>IF(AA278="kW",SUMPRODUCT(N279:N382,R279:R382,AA279:AA382),SUMPRODUCT(G279:G382,AA279:AA382))</f>
        <v>0</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198</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0</v>
      </c>
      <c r="Z398" s="291">
        <f>SUMPRODUCT(H279:H382,Z279:Z382)</f>
        <v>0</v>
      </c>
      <c r="AA398" s="291">
        <f>IF(AA278="kW",SUMPRODUCT(N279:N382,S279:S382,AA279:AA382),SUMPRODUCT(H279:H382,AA279:AA382))</f>
        <v>0</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199</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0</v>
      </c>
      <c r="Z399" s="291">
        <f>SUMPRODUCT(I279:I382,Z279:Z382)</f>
        <v>0</v>
      </c>
      <c r="AA399" s="291">
        <f>IF(AA278="kW",SUMPRODUCT(N279:N382,T279:T382,AA279:AA382),SUMPRODUCT(I279:I382,AA279:AA382))</f>
        <v>0</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200</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0</v>
      </c>
      <c r="Z400" s="291">
        <f>SUMPRODUCT(J279:J382,Z279:Z382)</f>
        <v>0</v>
      </c>
      <c r="AA400" s="291">
        <f>IF(AA278="kW",SUMPRODUCT(N279:N382,U279:U382,AA279:AA382),SUMPRODUCT(J279:J382,AA279:AA382))</f>
        <v>0</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201</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0</v>
      </c>
      <c r="Z401" s="326">
        <f>SUMPRODUCT(K279:K382,Z279:Z382)</f>
        <v>0</v>
      </c>
      <c r="AA401" s="326">
        <f>IF(AA278="kW",SUMPRODUCT(N279:N382,V279:V382,AA279:AA382),SUMPRODUCT(K279:K382,AA279:AA382))</f>
        <v>0</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598</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259</v>
      </c>
      <c r="C404" s="281"/>
      <c r="D404" s="589" t="s">
        <v>523</v>
      </c>
      <c r="F404" s="589"/>
      <c r="O404" s="281"/>
      <c r="Y404" s="270"/>
      <c r="Z404" s="267"/>
      <c r="AA404" s="267"/>
      <c r="AB404" s="267"/>
      <c r="AC404" s="267"/>
      <c r="AD404" s="267"/>
      <c r="AE404" s="267"/>
      <c r="AF404" s="267"/>
      <c r="AG404" s="267"/>
      <c r="AH404" s="267"/>
      <c r="AI404" s="267"/>
      <c r="AJ404" s="267"/>
      <c r="AK404" s="267"/>
      <c r="AL404" s="267"/>
      <c r="AM404" s="282"/>
    </row>
    <row r="405" spans="1:40" ht="36" customHeight="1">
      <c r="B405" s="884" t="s">
        <v>212</v>
      </c>
      <c r="C405" s="886" t="s">
        <v>33</v>
      </c>
      <c r="D405" s="284" t="s">
        <v>424</v>
      </c>
      <c r="E405" s="888" t="s">
        <v>210</v>
      </c>
      <c r="F405" s="889"/>
      <c r="G405" s="889"/>
      <c r="H405" s="889"/>
      <c r="I405" s="889"/>
      <c r="J405" s="889"/>
      <c r="K405" s="889"/>
      <c r="L405" s="889"/>
      <c r="M405" s="890"/>
      <c r="N405" s="891" t="s">
        <v>214</v>
      </c>
      <c r="O405" s="284" t="s">
        <v>425</v>
      </c>
      <c r="P405" s="888" t="s">
        <v>213</v>
      </c>
      <c r="Q405" s="889"/>
      <c r="R405" s="889"/>
      <c r="S405" s="889"/>
      <c r="T405" s="889"/>
      <c r="U405" s="889"/>
      <c r="V405" s="889"/>
      <c r="W405" s="889"/>
      <c r="X405" s="890"/>
      <c r="Y405" s="881" t="s">
        <v>244</v>
      </c>
      <c r="Z405" s="882"/>
      <c r="AA405" s="882"/>
      <c r="AB405" s="882"/>
      <c r="AC405" s="882"/>
      <c r="AD405" s="882"/>
      <c r="AE405" s="882"/>
      <c r="AF405" s="882"/>
      <c r="AG405" s="882"/>
      <c r="AH405" s="882"/>
      <c r="AI405" s="882"/>
      <c r="AJ405" s="882"/>
      <c r="AK405" s="882"/>
      <c r="AL405" s="882"/>
      <c r="AM405" s="883"/>
    </row>
    <row r="406" spans="1:40" ht="45.75" customHeight="1">
      <c r="B406" s="885"/>
      <c r="C406" s="887"/>
      <c r="D406" s="285">
        <v>2014</v>
      </c>
      <c r="E406" s="285">
        <v>2015</v>
      </c>
      <c r="F406" s="285">
        <v>2016</v>
      </c>
      <c r="G406" s="285">
        <v>2017</v>
      </c>
      <c r="H406" s="285">
        <v>2018</v>
      </c>
      <c r="I406" s="285">
        <v>2019</v>
      </c>
      <c r="J406" s="285">
        <v>2020</v>
      </c>
      <c r="K406" s="285">
        <v>2021</v>
      </c>
      <c r="L406" s="285">
        <v>2022</v>
      </c>
      <c r="M406" s="285">
        <v>2023</v>
      </c>
      <c r="N406" s="892"/>
      <c r="O406" s="285">
        <v>2014</v>
      </c>
      <c r="P406" s="285">
        <v>2015</v>
      </c>
      <c r="Q406" s="285">
        <v>2016</v>
      </c>
      <c r="R406" s="285">
        <v>2017</v>
      </c>
      <c r="S406" s="285">
        <v>2018</v>
      </c>
      <c r="T406" s="285">
        <v>2019</v>
      </c>
      <c r="U406" s="285">
        <v>2020</v>
      </c>
      <c r="V406" s="285">
        <v>2021</v>
      </c>
      <c r="W406" s="285">
        <v>2022</v>
      </c>
      <c r="X406" s="285">
        <v>2023</v>
      </c>
      <c r="Y406" s="285" t="str">
        <f>'1.  LRAMVA Summary'!D50</f>
        <v>Residential</v>
      </c>
      <c r="Z406" s="285" t="str">
        <f>'1.  LRAMVA Summary'!E50</f>
        <v>Competitive Sector Multi-Unit Residential Service</v>
      </c>
      <c r="AA406" s="285" t="str">
        <f>'1.  LRAMVA Summary'!F50</f>
        <v>GS &lt;50kW</v>
      </c>
      <c r="AB406" s="285" t="str">
        <f>'1.  LRAMVA Summary'!G50</f>
        <v>GS 50-999kW</v>
      </c>
      <c r="AC406" s="285" t="str">
        <f>'1.  LRAMVA Summary'!H50</f>
        <v>GS 1000-4999kW</v>
      </c>
      <c r="AD406" s="285" t="str">
        <f>'1.  LRAMVA Summary'!I50</f>
        <v>Large Use</v>
      </c>
      <c r="AE406" s="285" t="str">
        <f>'1.  LRAMVA Summary'!J50</f>
        <v/>
      </c>
      <c r="AF406" s="285" t="str">
        <f>'1.  LRAMVA Summary'!K50</f>
        <v/>
      </c>
      <c r="AG406" s="285" t="str">
        <f>'1.  LRAMVA Summary'!L50</f>
        <v/>
      </c>
      <c r="AH406" s="285" t="str">
        <f>'1.  LRAMVA Summary'!M50</f>
        <v/>
      </c>
      <c r="AI406" s="285" t="str">
        <f>'1.  LRAMVA Summary'!N50</f>
        <v/>
      </c>
      <c r="AJ406" s="285" t="str">
        <f>'1.  LRAMVA Summary'!O50</f>
        <v/>
      </c>
      <c r="AK406" s="285" t="str">
        <f>'1.  LRAMVA Summary'!P50</f>
        <v/>
      </c>
      <c r="AL406" s="285" t="str">
        <f>'1.  LRAMVA Summary'!Q50</f>
        <v/>
      </c>
      <c r="AM406" s="287" t="str">
        <f>'1.  LRAMVA Summary'!R50</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Summary'!D51</f>
        <v>kWh</v>
      </c>
      <c r="Z407" s="291" t="str">
        <f>'1.  LRAMVA Summary'!E51</f>
        <v>kWh</v>
      </c>
      <c r="AA407" s="291" t="str">
        <f>'1.  LRAMVA Summary'!F51</f>
        <v>kWh</v>
      </c>
      <c r="AB407" s="291" t="str">
        <f>'1.  LRAMVA Summary'!G51</f>
        <v>kW</v>
      </c>
      <c r="AC407" s="291" t="str">
        <f>'1.  LRAMVA Summary'!H51</f>
        <v>kW</v>
      </c>
      <c r="AD407" s="291" t="str">
        <f>'1.  LRAMVA Summary'!I51</f>
        <v>kW</v>
      </c>
      <c r="AE407" s="291">
        <f>'1.  LRAMVA Summary'!J51</f>
        <v>0</v>
      </c>
      <c r="AF407" s="291">
        <f>'1.  LRAMVA Summary'!K51</f>
        <v>0</v>
      </c>
      <c r="AG407" s="291">
        <f>'1.  LRAMVA Summary'!L51</f>
        <v>0</v>
      </c>
      <c r="AH407" s="291">
        <f>'1.  LRAMVA Summary'!M51</f>
        <v>0</v>
      </c>
      <c r="AI407" s="291">
        <f>'1.  LRAMVA Summary'!N51</f>
        <v>0</v>
      </c>
      <c r="AJ407" s="291">
        <f>'1.  LRAMVA Summary'!O51</f>
        <v>0</v>
      </c>
      <c r="AK407" s="291">
        <f>'1.  LRAMVA Summary'!P51</f>
        <v>0</v>
      </c>
      <c r="AL407" s="291">
        <f>'1.  LRAMVA Summary'!Q51</f>
        <v>0</v>
      </c>
      <c r="AM407" s="292"/>
    </row>
    <row r="408" spans="1:40" ht="15" outlineLevel="1">
      <c r="A408" s="509">
        <v>1</v>
      </c>
      <c r="B408" s="294" t="s">
        <v>1</v>
      </c>
      <c r="C408" s="291" t="s">
        <v>25</v>
      </c>
      <c r="D408" s="295"/>
      <c r="E408" s="295"/>
      <c r="F408" s="295"/>
      <c r="G408" s="295"/>
      <c r="H408" s="295"/>
      <c r="I408" s="295"/>
      <c r="J408" s="295"/>
      <c r="K408" s="295"/>
      <c r="L408" s="295"/>
      <c r="M408" s="295"/>
      <c r="N408" s="291"/>
      <c r="O408" s="295"/>
      <c r="P408" s="295"/>
      <c r="Q408" s="295"/>
      <c r="R408" s="295"/>
      <c r="S408" s="295"/>
      <c r="T408" s="295"/>
      <c r="U408" s="295"/>
      <c r="V408" s="295"/>
      <c r="W408" s="295"/>
      <c r="X408" s="295"/>
      <c r="Y408" s="470"/>
      <c r="Z408" s="410"/>
      <c r="AA408" s="410"/>
      <c r="AB408" s="410"/>
      <c r="AC408" s="410"/>
      <c r="AD408" s="410"/>
      <c r="AE408" s="410"/>
      <c r="AF408" s="410"/>
      <c r="AG408" s="410"/>
      <c r="AH408" s="410"/>
      <c r="AI408" s="410"/>
      <c r="AJ408" s="410"/>
      <c r="AK408" s="410"/>
      <c r="AL408" s="410"/>
      <c r="AM408" s="296">
        <f>SUM(Y408:AL408)</f>
        <v>0</v>
      </c>
    </row>
    <row r="409" spans="1:40" ht="15" outlineLevel="1">
      <c r="B409" s="294" t="s">
        <v>260</v>
      </c>
      <c r="C409" s="291" t="s">
        <v>164</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0</v>
      </c>
      <c r="Z409" s="411">
        <f>Z408</f>
        <v>0</v>
      </c>
      <c r="AA409" s="411">
        <f t="shared" ref="AA409:AL409" si="118">AA408</f>
        <v>0</v>
      </c>
      <c r="AB409" s="411">
        <f t="shared" si="118"/>
        <v>0</v>
      </c>
      <c r="AC409" s="411">
        <f t="shared" si="118"/>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75"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9">
        <v>2</v>
      </c>
      <c r="B411" s="294" t="s">
        <v>2</v>
      </c>
      <c r="C411" s="291" t="s">
        <v>25</v>
      </c>
      <c r="D411" s="295"/>
      <c r="E411" s="295"/>
      <c r="F411" s="295"/>
      <c r="G411" s="295"/>
      <c r="H411" s="295"/>
      <c r="I411" s="295"/>
      <c r="J411" s="295"/>
      <c r="K411" s="295"/>
      <c r="L411" s="295"/>
      <c r="M411" s="295"/>
      <c r="N411" s="291"/>
      <c r="O411" s="295"/>
      <c r="P411" s="295"/>
      <c r="Q411" s="295"/>
      <c r="R411" s="295"/>
      <c r="S411" s="295"/>
      <c r="T411" s="295"/>
      <c r="U411" s="295"/>
      <c r="V411" s="295"/>
      <c r="W411" s="295"/>
      <c r="X411" s="295"/>
      <c r="Y411" s="470"/>
      <c r="Z411" s="410"/>
      <c r="AA411" s="410"/>
      <c r="AB411" s="410"/>
      <c r="AC411" s="410"/>
      <c r="AD411" s="410"/>
      <c r="AE411" s="410"/>
      <c r="AF411" s="410"/>
      <c r="AG411" s="410"/>
      <c r="AH411" s="410"/>
      <c r="AI411" s="410"/>
      <c r="AJ411" s="410"/>
      <c r="AK411" s="410"/>
      <c r="AL411" s="410"/>
      <c r="AM411" s="296">
        <f>SUM(Y411:AL411)</f>
        <v>0</v>
      </c>
    </row>
    <row r="412" spans="1:40" ht="15" outlineLevel="1">
      <c r="B412" s="294" t="s">
        <v>260</v>
      </c>
      <c r="C412" s="291" t="s">
        <v>164</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0</v>
      </c>
      <c r="Z412" s="411">
        <f>Z411</f>
        <v>0</v>
      </c>
      <c r="AA412" s="411">
        <f t="shared" ref="AA412:AL412" si="119">AA411</f>
        <v>0</v>
      </c>
      <c r="AB412" s="411">
        <f t="shared" si="119"/>
        <v>0</v>
      </c>
      <c r="AC412" s="411">
        <f t="shared" si="119"/>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75"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9">
        <v>3</v>
      </c>
      <c r="B414" s="294" t="s">
        <v>3</v>
      </c>
      <c r="C414" s="291" t="s">
        <v>25</v>
      </c>
      <c r="D414" s="295"/>
      <c r="E414" s="295"/>
      <c r="F414" s="295"/>
      <c r="G414" s="295"/>
      <c r="H414" s="295"/>
      <c r="I414" s="295"/>
      <c r="J414" s="295"/>
      <c r="K414" s="295"/>
      <c r="L414" s="295"/>
      <c r="M414" s="295"/>
      <c r="N414" s="291"/>
      <c r="O414" s="295"/>
      <c r="P414" s="295"/>
      <c r="Q414" s="295"/>
      <c r="R414" s="295"/>
      <c r="S414" s="295"/>
      <c r="T414" s="295"/>
      <c r="U414" s="295"/>
      <c r="V414" s="295"/>
      <c r="W414" s="295"/>
      <c r="X414" s="295"/>
      <c r="Y414" s="470"/>
      <c r="Z414" s="410"/>
      <c r="AA414" s="410"/>
      <c r="AB414" s="410"/>
      <c r="AC414" s="410"/>
      <c r="AD414" s="410"/>
      <c r="AE414" s="410"/>
      <c r="AF414" s="410"/>
      <c r="AG414" s="410"/>
      <c r="AH414" s="410"/>
      <c r="AI414" s="410"/>
      <c r="AJ414" s="410"/>
      <c r="AK414" s="410"/>
      <c r="AL414" s="410"/>
      <c r="AM414" s="296">
        <f>SUM(Y414:AL414)</f>
        <v>0</v>
      </c>
    </row>
    <row r="415" spans="1:40" ht="15" outlineLevel="1">
      <c r="B415" s="294" t="s">
        <v>260</v>
      </c>
      <c r="C415" s="291" t="s">
        <v>164</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0</v>
      </c>
      <c r="Z415" s="411">
        <f>Z414</f>
        <v>0</v>
      </c>
      <c r="AA415" s="411">
        <f t="shared" ref="AA415:AL415" si="120">AA414</f>
        <v>0</v>
      </c>
      <c r="AB415" s="411">
        <f t="shared" si="120"/>
        <v>0</v>
      </c>
      <c r="AC415" s="411">
        <f t="shared" si="120"/>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9">
        <v>4</v>
      </c>
      <c r="B417" s="294" t="s">
        <v>4</v>
      </c>
      <c r="C417" s="291" t="s">
        <v>25</v>
      </c>
      <c r="D417" s="295"/>
      <c r="E417" s="295"/>
      <c r="F417" s="295"/>
      <c r="G417" s="295"/>
      <c r="H417" s="295"/>
      <c r="I417" s="295"/>
      <c r="J417" s="295"/>
      <c r="K417" s="295"/>
      <c r="L417" s="295"/>
      <c r="M417" s="295"/>
      <c r="N417" s="291"/>
      <c r="O417" s="295"/>
      <c r="P417" s="295"/>
      <c r="Q417" s="295"/>
      <c r="R417" s="295"/>
      <c r="S417" s="295"/>
      <c r="T417" s="295"/>
      <c r="U417" s="295"/>
      <c r="V417" s="295"/>
      <c r="W417" s="295"/>
      <c r="X417" s="295"/>
      <c r="Y417" s="470"/>
      <c r="Z417" s="410"/>
      <c r="AA417" s="410"/>
      <c r="AB417" s="410"/>
      <c r="AC417" s="410"/>
      <c r="AD417" s="410"/>
      <c r="AE417" s="410"/>
      <c r="AF417" s="410"/>
      <c r="AG417" s="410"/>
      <c r="AH417" s="410"/>
      <c r="AI417" s="410"/>
      <c r="AJ417" s="410"/>
      <c r="AK417" s="410"/>
      <c r="AL417" s="410"/>
      <c r="AM417" s="296">
        <f>SUM(Y417:AL417)</f>
        <v>0</v>
      </c>
    </row>
    <row r="418" spans="1:39" ht="15" outlineLevel="1">
      <c r="B418" s="294" t="s">
        <v>260</v>
      </c>
      <c r="C418" s="291" t="s">
        <v>164</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0</v>
      </c>
      <c r="Z418" s="411">
        <f>Z417</f>
        <v>0</v>
      </c>
      <c r="AA418" s="411">
        <f t="shared" ref="AA418:AL418" si="121">AA417</f>
        <v>0</v>
      </c>
      <c r="AB418" s="411">
        <f t="shared" si="121"/>
        <v>0</v>
      </c>
      <c r="AC418" s="411">
        <f t="shared" si="121"/>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9">
        <v>5</v>
      </c>
      <c r="B420" s="294" t="s">
        <v>5</v>
      </c>
      <c r="C420" s="291" t="s">
        <v>25</v>
      </c>
      <c r="D420" s="295"/>
      <c r="E420" s="295"/>
      <c r="F420" s="295"/>
      <c r="G420" s="295"/>
      <c r="H420" s="295"/>
      <c r="I420" s="295"/>
      <c r="J420" s="295"/>
      <c r="K420" s="295"/>
      <c r="L420" s="295"/>
      <c r="M420" s="295"/>
      <c r="N420" s="291"/>
      <c r="O420" s="295"/>
      <c r="P420" s="295"/>
      <c r="Q420" s="295"/>
      <c r="R420" s="295"/>
      <c r="S420" s="295"/>
      <c r="T420" s="295"/>
      <c r="U420" s="295"/>
      <c r="V420" s="295"/>
      <c r="W420" s="295"/>
      <c r="X420" s="295"/>
      <c r="Y420" s="470"/>
      <c r="Z420" s="410"/>
      <c r="AA420" s="410"/>
      <c r="AB420" s="410"/>
      <c r="AC420" s="410"/>
      <c r="AD420" s="410"/>
      <c r="AE420" s="410"/>
      <c r="AF420" s="410"/>
      <c r="AG420" s="410"/>
      <c r="AH420" s="410"/>
      <c r="AI420" s="410"/>
      <c r="AJ420" s="410"/>
      <c r="AK420" s="410"/>
      <c r="AL420" s="410"/>
      <c r="AM420" s="296">
        <f>SUM(Y420:AL420)</f>
        <v>0</v>
      </c>
    </row>
    <row r="421" spans="1:39" ht="15" outlineLevel="1">
      <c r="B421" s="294" t="s">
        <v>260</v>
      </c>
      <c r="C421" s="291" t="s">
        <v>164</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0</v>
      </c>
      <c r="Z421" s="411">
        <f>Z420</f>
        <v>0</v>
      </c>
      <c r="AA421" s="411">
        <f t="shared" ref="AA421:AL421" si="122">AA420</f>
        <v>0</v>
      </c>
      <c r="AB421" s="411">
        <f t="shared" si="122"/>
        <v>0</v>
      </c>
      <c r="AC421" s="411">
        <f t="shared" si="122"/>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260</v>
      </c>
      <c r="C424" s="291" t="s">
        <v>164</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3">AA423</f>
        <v>0</v>
      </c>
      <c r="AB424" s="411">
        <f t="shared" si="123"/>
        <v>0</v>
      </c>
      <c r="AC424" s="411">
        <f t="shared" si="123"/>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9">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 outlineLevel="1">
      <c r="B427" s="294" t="s">
        <v>260</v>
      </c>
      <c r="C427" s="291" t="s">
        <v>164</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0</v>
      </c>
      <c r="Z427" s="411">
        <f>Z426</f>
        <v>0</v>
      </c>
      <c r="AA427" s="411">
        <f t="shared" ref="AA427:AL427" si="124">AA426</f>
        <v>0</v>
      </c>
      <c r="AB427" s="411">
        <f t="shared" si="124"/>
        <v>0</v>
      </c>
      <c r="AC427" s="411">
        <f t="shared" si="124"/>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9">
        <v>8</v>
      </c>
      <c r="B429" s="294" t="s">
        <v>487</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9"/>
      <c r="B430" s="294" t="s">
        <v>260</v>
      </c>
      <c r="C430" s="291" t="s">
        <v>164</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5">AA429</f>
        <v>0</v>
      </c>
      <c r="AB430" s="411">
        <f t="shared" si="125"/>
        <v>0</v>
      </c>
      <c r="AC430" s="411">
        <f t="shared" si="125"/>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9">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 outlineLevel="1">
      <c r="B433" s="294" t="s">
        <v>260</v>
      </c>
      <c r="C433" s="291" t="s">
        <v>164</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26">AA432</f>
        <v>0</v>
      </c>
      <c r="AB433" s="411">
        <f t="shared" si="126"/>
        <v>0</v>
      </c>
      <c r="AC433" s="411">
        <f t="shared" si="126"/>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9">
        <v>10</v>
      </c>
      <c r="B436" s="310" t="s">
        <v>22</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15"/>
      <c r="Z436" s="469"/>
      <c r="AA436" s="469"/>
      <c r="AB436" s="469"/>
      <c r="AC436" s="415"/>
      <c r="AD436" s="415"/>
      <c r="AE436" s="415"/>
      <c r="AF436" s="415"/>
      <c r="AG436" s="415"/>
      <c r="AH436" s="415"/>
      <c r="AI436" s="415"/>
      <c r="AJ436" s="415"/>
      <c r="AK436" s="415"/>
      <c r="AL436" s="415"/>
      <c r="AM436" s="296">
        <f>SUM(Y436:AL436)</f>
        <v>0</v>
      </c>
    </row>
    <row r="437" spans="1:39" ht="15" outlineLevel="1">
      <c r="B437" s="294" t="s">
        <v>260</v>
      </c>
      <c r="C437" s="291" t="s">
        <v>164</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0</v>
      </c>
      <c r="AA437" s="411">
        <f t="shared" ref="AA437:AL437" si="127">AA436</f>
        <v>0</v>
      </c>
      <c r="AB437" s="411">
        <f t="shared" si="127"/>
        <v>0</v>
      </c>
      <c r="AC437" s="411">
        <f t="shared" si="127"/>
        <v>0</v>
      </c>
      <c r="AD437" s="411">
        <f t="shared" si="127"/>
        <v>0</v>
      </c>
      <c r="AE437" s="411">
        <f t="shared" si="127"/>
        <v>0</v>
      </c>
      <c r="AF437" s="411">
        <f t="shared" si="127"/>
        <v>0</v>
      </c>
      <c r="AG437" s="411">
        <f t="shared" si="127"/>
        <v>0</v>
      </c>
      <c r="AH437" s="411">
        <f t="shared" si="127"/>
        <v>0</v>
      </c>
      <c r="AI437" s="411">
        <f t="shared" si="127"/>
        <v>0</v>
      </c>
      <c r="AJ437" s="411">
        <f t="shared" si="127"/>
        <v>0</v>
      </c>
      <c r="AK437" s="411">
        <f t="shared" si="127"/>
        <v>0</v>
      </c>
      <c r="AL437" s="411">
        <f t="shared" si="127"/>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9">
        <v>11</v>
      </c>
      <c r="B439" s="314" t="s">
        <v>21</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5"/>
      <c r="Z439" s="469"/>
      <c r="AA439" s="415"/>
      <c r="AB439" s="415"/>
      <c r="AC439" s="415"/>
      <c r="AD439" s="415"/>
      <c r="AE439" s="415"/>
      <c r="AF439" s="415"/>
      <c r="AG439" s="415"/>
      <c r="AH439" s="415"/>
      <c r="AI439" s="415"/>
      <c r="AJ439" s="415"/>
      <c r="AK439" s="415"/>
      <c r="AL439" s="415"/>
      <c r="AM439" s="296">
        <f>SUM(Y439:AL439)</f>
        <v>0</v>
      </c>
    </row>
    <row r="440" spans="1:39" ht="15" outlineLevel="1">
      <c r="B440" s="294" t="s">
        <v>260</v>
      </c>
      <c r="C440" s="291" t="s">
        <v>164</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0</v>
      </c>
      <c r="AA440" s="411">
        <f t="shared" ref="AA440:AL440" si="128">AA439</f>
        <v>0</v>
      </c>
      <c r="AB440" s="411">
        <f t="shared" si="128"/>
        <v>0</v>
      </c>
      <c r="AC440" s="411">
        <f t="shared" si="128"/>
        <v>0</v>
      </c>
      <c r="AD440" s="411">
        <f t="shared" si="128"/>
        <v>0</v>
      </c>
      <c r="AE440" s="411">
        <f t="shared" si="128"/>
        <v>0</v>
      </c>
      <c r="AF440" s="411">
        <f t="shared" si="128"/>
        <v>0</v>
      </c>
      <c r="AG440" s="411">
        <f t="shared" si="128"/>
        <v>0</v>
      </c>
      <c r="AH440" s="411">
        <f t="shared" si="128"/>
        <v>0</v>
      </c>
      <c r="AI440" s="411">
        <f t="shared" si="128"/>
        <v>0</v>
      </c>
      <c r="AJ440" s="411">
        <f t="shared" si="128"/>
        <v>0</v>
      </c>
      <c r="AK440" s="411">
        <f t="shared" si="128"/>
        <v>0</v>
      </c>
      <c r="AL440" s="411">
        <f t="shared" si="128"/>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260</v>
      </c>
      <c r="C443" s="291" t="s">
        <v>164</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29">AB442</f>
        <v>0</v>
      </c>
      <c r="AC443" s="411">
        <f t="shared" si="129"/>
        <v>0</v>
      </c>
      <c r="AD443" s="411">
        <f t="shared" si="129"/>
        <v>0</v>
      </c>
      <c r="AE443" s="411">
        <f t="shared" si="129"/>
        <v>0</v>
      </c>
      <c r="AF443" s="411">
        <f t="shared" si="129"/>
        <v>0</v>
      </c>
      <c r="AG443" s="411">
        <f t="shared" si="129"/>
        <v>0</v>
      </c>
      <c r="AH443" s="411">
        <f t="shared" si="129"/>
        <v>0</v>
      </c>
      <c r="AI443" s="411">
        <f t="shared" si="129"/>
        <v>0</v>
      </c>
      <c r="AJ443" s="411">
        <f t="shared" si="129"/>
        <v>0</v>
      </c>
      <c r="AK443" s="411">
        <f t="shared" si="129"/>
        <v>0</v>
      </c>
      <c r="AL443" s="411">
        <f t="shared" si="129"/>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9">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 outlineLevel="1">
      <c r="B446" s="294" t="s">
        <v>260</v>
      </c>
      <c r="C446" s="291" t="s">
        <v>164</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0</v>
      </c>
      <c r="AB446" s="411">
        <f t="shared" ref="AB446:AL446" si="130">AB445</f>
        <v>0</v>
      </c>
      <c r="AC446" s="411">
        <f t="shared" si="130"/>
        <v>0</v>
      </c>
      <c r="AD446" s="411">
        <f t="shared" si="130"/>
        <v>0</v>
      </c>
      <c r="AE446" s="411">
        <f t="shared" si="130"/>
        <v>0</v>
      </c>
      <c r="AF446" s="411">
        <f t="shared" si="130"/>
        <v>0</v>
      </c>
      <c r="AG446" s="411">
        <f t="shared" si="130"/>
        <v>0</v>
      </c>
      <c r="AH446" s="411">
        <f t="shared" si="130"/>
        <v>0</v>
      </c>
      <c r="AI446" s="411">
        <f t="shared" si="130"/>
        <v>0</v>
      </c>
      <c r="AJ446" s="411">
        <f t="shared" si="130"/>
        <v>0</v>
      </c>
      <c r="AK446" s="411">
        <f t="shared" si="130"/>
        <v>0</v>
      </c>
      <c r="AL446" s="411">
        <f t="shared" si="130"/>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9">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 outlineLevel="1">
      <c r="B449" s="294" t="s">
        <v>260</v>
      </c>
      <c r="C449" s="291" t="s">
        <v>164</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L449" si="131">AA448</f>
        <v>0</v>
      </c>
      <c r="AB449" s="411">
        <f t="shared" si="131"/>
        <v>0</v>
      </c>
      <c r="AC449" s="411">
        <f t="shared" si="131"/>
        <v>0</v>
      </c>
      <c r="AD449" s="411">
        <f t="shared" si="131"/>
        <v>0</v>
      </c>
      <c r="AE449" s="411">
        <f t="shared" si="131"/>
        <v>0</v>
      </c>
      <c r="AF449" s="411">
        <f t="shared" si="131"/>
        <v>0</v>
      </c>
      <c r="AG449" s="411">
        <f t="shared" si="131"/>
        <v>0</v>
      </c>
      <c r="AH449" s="411">
        <f t="shared" si="131"/>
        <v>0</v>
      </c>
      <c r="AI449" s="411">
        <f t="shared" si="131"/>
        <v>0</v>
      </c>
      <c r="AJ449" s="411">
        <f t="shared" si="131"/>
        <v>0</v>
      </c>
      <c r="AK449" s="411">
        <f t="shared" si="131"/>
        <v>0</v>
      </c>
      <c r="AL449" s="411">
        <f t="shared" si="131"/>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9">
        <v>15</v>
      </c>
      <c r="B451" s="314" t="s">
        <v>488</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outlineLevel="1">
      <c r="A452" s="509"/>
      <c r="B452" s="314" t="s">
        <v>260</v>
      </c>
      <c r="C452" s="291" t="s">
        <v>164</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32">AA451</f>
        <v>0</v>
      </c>
      <c r="AB452" s="411">
        <f t="shared" si="132"/>
        <v>0</v>
      </c>
      <c r="AC452" s="411">
        <f t="shared" si="132"/>
        <v>0</v>
      </c>
      <c r="AD452" s="411">
        <f t="shared" si="132"/>
        <v>0</v>
      </c>
      <c r="AE452" s="411">
        <f t="shared" si="132"/>
        <v>0</v>
      </c>
      <c r="AF452" s="411">
        <f t="shared" si="132"/>
        <v>0</v>
      </c>
      <c r="AG452" s="411">
        <f t="shared" si="132"/>
        <v>0</v>
      </c>
      <c r="AH452" s="411">
        <f t="shared" si="132"/>
        <v>0</v>
      </c>
      <c r="AI452" s="411">
        <f t="shared" si="132"/>
        <v>0</v>
      </c>
      <c r="AJ452" s="411">
        <f t="shared" si="132"/>
        <v>0</v>
      </c>
      <c r="AK452" s="411">
        <f t="shared" si="132"/>
        <v>0</v>
      </c>
      <c r="AL452" s="411">
        <f t="shared" si="132"/>
        <v>0</v>
      </c>
      <c r="AM452" s="311"/>
    </row>
    <row r="453" spans="1:39" s="283" customFormat="1" ht="1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9">
        <v>16</v>
      </c>
      <c r="B454" s="314" t="s">
        <v>489</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9"/>
      <c r="B455" s="314" t="s">
        <v>260</v>
      </c>
      <c r="C455" s="291" t="s">
        <v>164</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3">AA454</f>
        <v>0</v>
      </c>
      <c r="AB455" s="411">
        <f t="shared" si="133"/>
        <v>0</v>
      </c>
      <c r="AC455" s="411">
        <f t="shared" si="133"/>
        <v>0</v>
      </c>
      <c r="AD455" s="411">
        <f t="shared" si="133"/>
        <v>0</v>
      </c>
      <c r="AE455" s="411">
        <f t="shared" si="133"/>
        <v>0</v>
      </c>
      <c r="AF455" s="411">
        <f t="shared" si="133"/>
        <v>0</v>
      </c>
      <c r="AG455" s="411">
        <f t="shared" si="133"/>
        <v>0</v>
      </c>
      <c r="AH455" s="411">
        <f t="shared" si="133"/>
        <v>0</v>
      </c>
      <c r="AI455" s="411">
        <f t="shared" si="133"/>
        <v>0</v>
      </c>
      <c r="AJ455" s="411">
        <f t="shared" si="133"/>
        <v>0</v>
      </c>
      <c r="AK455" s="411">
        <f t="shared" si="133"/>
        <v>0</v>
      </c>
      <c r="AL455" s="411">
        <f t="shared" si="133"/>
        <v>0</v>
      </c>
      <c r="AM455" s="311"/>
    </row>
    <row r="456" spans="1:39" s="283" customFormat="1" ht="1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9">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 outlineLevel="1">
      <c r="B458" s="294" t="s">
        <v>260</v>
      </c>
      <c r="C458" s="291" t="s">
        <v>164</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L458" si="134">AA457</f>
        <v>0</v>
      </c>
      <c r="AB458" s="411">
        <f t="shared" si="134"/>
        <v>0</v>
      </c>
      <c r="AC458" s="411">
        <f t="shared" si="134"/>
        <v>0</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260</v>
      </c>
      <c r="C462" s="291" t="s">
        <v>164</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35">AA461</f>
        <v>0</v>
      </c>
      <c r="AB462" s="411">
        <f t="shared" si="135"/>
        <v>0</v>
      </c>
      <c r="AC462" s="411">
        <f t="shared" si="135"/>
        <v>0</v>
      </c>
      <c r="AD462" s="411">
        <f t="shared" si="135"/>
        <v>0</v>
      </c>
      <c r="AE462" s="411">
        <f t="shared" si="135"/>
        <v>0</v>
      </c>
      <c r="AF462" s="411">
        <f t="shared" si="135"/>
        <v>0</v>
      </c>
      <c r="AG462" s="411">
        <f t="shared" si="135"/>
        <v>0</v>
      </c>
      <c r="AH462" s="411">
        <f t="shared" si="135"/>
        <v>0</v>
      </c>
      <c r="AI462" s="411">
        <f t="shared" si="135"/>
        <v>0</v>
      </c>
      <c r="AJ462" s="411">
        <f t="shared" si="135"/>
        <v>0</v>
      </c>
      <c r="AK462" s="411">
        <f t="shared" si="135"/>
        <v>0</v>
      </c>
      <c r="AL462" s="411">
        <f t="shared" si="135"/>
        <v>0</v>
      </c>
      <c r="AM462" s="297"/>
    </row>
    <row r="463" spans="1:39" ht="1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260</v>
      </c>
      <c r="C465" s="291" t="s">
        <v>164</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36">AA464</f>
        <v>0</v>
      </c>
      <c r="AB465" s="411">
        <f t="shared" si="136"/>
        <v>0</v>
      </c>
      <c r="AC465" s="411">
        <f t="shared" si="136"/>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outlineLevel="1">
      <c r="B468" s="294" t="s">
        <v>260</v>
      </c>
      <c r="C468" s="291" t="s">
        <v>164</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37">AA467</f>
        <v>0</v>
      </c>
      <c r="AB468" s="411">
        <f t="shared" si="137"/>
        <v>0</v>
      </c>
      <c r="AC468" s="411">
        <f t="shared" si="137"/>
        <v>0</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260</v>
      </c>
      <c r="C471" s="291" t="s">
        <v>164</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38">AA470</f>
        <v>0</v>
      </c>
      <c r="AB471" s="411">
        <f t="shared" si="138"/>
        <v>0</v>
      </c>
      <c r="AC471" s="411">
        <f t="shared" si="138"/>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9">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 outlineLevel="1">
      <c r="B474" s="294" t="s">
        <v>260</v>
      </c>
      <c r="C474" s="291" t="s">
        <v>164</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39">AA473</f>
        <v>0</v>
      </c>
      <c r="AB474" s="411">
        <f t="shared" si="139"/>
        <v>0</v>
      </c>
      <c r="AC474" s="411">
        <f t="shared" si="139"/>
        <v>0</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9">
        <v>23</v>
      </c>
      <c r="B477" s="315" t="s">
        <v>14</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70"/>
      <c r="Z477" s="410"/>
      <c r="AA477" s="410"/>
      <c r="AB477" s="410"/>
      <c r="AC477" s="410"/>
      <c r="AD477" s="410"/>
      <c r="AE477" s="410"/>
      <c r="AF477" s="410"/>
      <c r="AG477" s="410"/>
      <c r="AH477" s="410"/>
      <c r="AI477" s="410"/>
      <c r="AJ477" s="410"/>
      <c r="AK477" s="410"/>
      <c r="AL477" s="410"/>
      <c r="AM477" s="296">
        <f>SUM(Y477:AL477)</f>
        <v>0</v>
      </c>
    </row>
    <row r="478" spans="1:39" ht="15" outlineLevel="1">
      <c r="B478" s="294" t="s">
        <v>260</v>
      </c>
      <c r="C478" s="291" t="s">
        <v>164</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0</v>
      </c>
      <c r="Z478" s="411">
        <f>Z477</f>
        <v>0</v>
      </c>
      <c r="AA478" s="411">
        <f t="shared" ref="AA478:AL478" si="140">AA477</f>
        <v>0</v>
      </c>
      <c r="AB478" s="411">
        <f t="shared" si="140"/>
        <v>0</v>
      </c>
      <c r="AC478" s="411">
        <f t="shared" si="140"/>
        <v>0</v>
      </c>
      <c r="AD478" s="411">
        <f t="shared" si="140"/>
        <v>0</v>
      </c>
      <c r="AE478" s="411">
        <f t="shared" si="140"/>
        <v>0</v>
      </c>
      <c r="AF478" s="411">
        <f t="shared" si="140"/>
        <v>0</v>
      </c>
      <c r="AG478" s="411">
        <f t="shared" si="140"/>
        <v>0</v>
      </c>
      <c r="AH478" s="411">
        <f t="shared" si="140"/>
        <v>0</v>
      </c>
      <c r="AI478" s="411">
        <f t="shared" si="140"/>
        <v>0</v>
      </c>
      <c r="AJ478" s="411">
        <f t="shared" si="140"/>
        <v>0</v>
      </c>
      <c r="AK478" s="411">
        <f t="shared" si="140"/>
        <v>0</v>
      </c>
      <c r="AL478" s="411">
        <f t="shared" si="140"/>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10"/>
      <c r="B480" s="288" t="s">
        <v>490</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9"/>
      <c r="B482" s="315" t="s">
        <v>260</v>
      </c>
      <c r="C482" s="291" t="s">
        <v>164</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1">AA481</f>
        <v>0</v>
      </c>
      <c r="AB482" s="411">
        <f t="shared" si="141"/>
        <v>0</v>
      </c>
      <c r="AC482" s="411">
        <f t="shared" si="141"/>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297"/>
    </row>
    <row r="483" spans="1:39" s="283" customFormat="1" ht="1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9"/>
      <c r="B485" s="315" t="s">
        <v>260</v>
      </c>
      <c r="C485" s="291" t="s">
        <v>164</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2">AA484</f>
        <v>0</v>
      </c>
      <c r="AB485" s="411">
        <f t="shared" si="142"/>
        <v>0</v>
      </c>
      <c r="AC485" s="411">
        <f t="shared" si="142"/>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11"/>
    </row>
    <row r="486" spans="1:39" s="283" customFormat="1" ht="1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260</v>
      </c>
      <c r="C489" s="291" t="s">
        <v>164</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3">AA488</f>
        <v>0</v>
      </c>
      <c r="AB489" s="411">
        <f t="shared" si="143"/>
        <v>0</v>
      </c>
      <c r="AC489" s="411">
        <f t="shared" si="143"/>
        <v>0</v>
      </c>
      <c r="AD489" s="411">
        <f t="shared" si="143"/>
        <v>0</v>
      </c>
      <c r="AE489" s="411">
        <f t="shared" si="143"/>
        <v>0</v>
      </c>
      <c r="AF489" s="411">
        <f t="shared" si="143"/>
        <v>0</v>
      </c>
      <c r="AG489" s="411">
        <f t="shared" si="143"/>
        <v>0</v>
      </c>
      <c r="AH489" s="411">
        <f t="shared" si="143"/>
        <v>0</v>
      </c>
      <c r="AI489" s="411">
        <f t="shared" si="143"/>
        <v>0</v>
      </c>
      <c r="AJ489" s="411">
        <f t="shared" si="143"/>
        <v>0</v>
      </c>
      <c r="AK489" s="411">
        <f t="shared" si="143"/>
        <v>0</v>
      </c>
      <c r="AL489" s="411">
        <f t="shared" si="143"/>
        <v>0</v>
      </c>
      <c r="AM489" s="306"/>
    </row>
    <row r="490" spans="1:39" ht="1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260</v>
      </c>
      <c r="C492" s="291" t="s">
        <v>164</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4">AA491</f>
        <v>0</v>
      </c>
      <c r="AB492" s="411">
        <f t="shared" si="144"/>
        <v>0</v>
      </c>
      <c r="AC492" s="411">
        <f t="shared" si="144"/>
        <v>0</v>
      </c>
      <c r="AD492" s="411">
        <f t="shared" si="144"/>
        <v>0</v>
      </c>
      <c r="AE492" s="411">
        <f t="shared" si="144"/>
        <v>0</v>
      </c>
      <c r="AF492" s="411">
        <f t="shared" si="144"/>
        <v>0</v>
      </c>
      <c r="AG492" s="411">
        <f t="shared" si="144"/>
        <v>0</v>
      </c>
      <c r="AH492" s="411">
        <f t="shared" si="144"/>
        <v>0</v>
      </c>
      <c r="AI492" s="411">
        <f t="shared" si="144"/>
        <v>0</v>
      </c>
      <c r="AJ492" s="411">
        <f t="shared" si="144"/>
        <v>0</v>
      </c>
      <c r="AK492" s="411">
        <f t="shared" si="144"/>
        <v>0</v>
      </c>
      <c r="AL492" s="411">
        <f t="shared" si="144"/>
        <v>0</v>
      </c>
      <c r="AM492" s="306"/>
    </row>
    <row r="493" spans="1:39" ht="15.75"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260</v>
      </c>
      <c r="C495" s="291" t="s">
        <v>164</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45">AA494</f>
        <v>0</v>
      </c>
      <c r="AB495" s="411">
        <f t="shared" si="145"/>
        <v>0</v>
      </c>
      <c r="AC495" s="411">
        <f t="shared" si="145"/>
        <v>0</v>
      </c>
      <c r="AD495" s="411">
        <f t="shared" si="145"/>
        <v>0</v>
      </c>
      <c r="AE495" s="411">
        <f t="shared" si="145"/>
        <v>0</v>
      </c>
      <c r="AF495" s="411">
        <f t="shared" si="145"/>
        <v>0</v>
      </c>
      <c r="AG495" s="411">
        <f t="shared" si="145"/>
        <v>0</v>
      </c>
      <c r="AH495" s="411">
        <f t="shared" si="145"/>
        <v>0</v>
      </c>
      <c r="AI495" s="411">
        <f t="shared" si="145"/>
        <v>0</v>
      </c>
      <c r="AJ495" s="411">
        <f t="shared" si="145"/>
        <v>0</v>
      </c>
      <c r="AK495" s="411">
        <f t="shared" si="145"/>
        <v>0</v>
      </c>
      <c r="AL495" s="411">
        <f t="shared" si="145"/>
        <v>0</v>
      </c>
      <c r="AM495" s="297"/>
    </row>
    <row r="496" spans="1:39" ht="1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260</v>
      </c>
      <c r="C498" s="291" t="s">
        <v>164</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46">Z497</f>
        <v>0</v>
      </c>
      <c r="AA498" s="411">
        <f t="shared" si="146"/>
        <v>0</v>
      </c>
      <c r="AB498" s="411">
        <f t="shared" si="146"/>
        <v>0</v>
      </c>
      <c r="AC498" s="411">
        <f t="shared" si="146"/>
        <v>0</v>
      </c>
      <c r="AD498" s="411">
        <f t="shared" si="146"/>
        <v>0</v>
      </c>
      <c r="AE498" s="411">
        <f t="shared" si="146"/>
        <v>0</v>
      </c>
      <c r="AF498" s="411">
        <f t="shared" si="146"/>
        <v>0</v>
      </c>
      <c r="AG498" s="411">
        <f t="shared" si="146"/>
        <v>0</v>
      </c>
      <c r="AH498" s="411">
        <f t="shared" si="146"/>
        <v>0</v>
      </c>
      <c r="AI498" s="411">
        <f t="shared" si="146"/>
        <v>0</v>
      </c>
      <c r="AJ498" s="411">
        <f t="shared" si="146"/>
        <v>0</v>
      </c>
      <c r="AK498" s="411">
        <f t="shared" si="146"/>
        <v>0</v>
      </c>
      <c r="AL498" s="411">
        <f t="shared" si="146"/>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9">
        <v>30</v>
      </c>
      <c r="B500" s="314" t="s">
        <v>491</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9"/>
      <c r="B501" s="324" t="s">
        <v>260</v>
      </c>
      <c r="C501" s="291" t="s">
        <v>164</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47">Z500</f>
        <v>0</v>
      </c>
      <c r="AA501" s="411">
        <f t="shared" si="147"/>
        <v>0</v>
      </c>
      <c r="AB501" s="411">
        <f t="shared" si="147"/>
        <v>0</v>
      </c>
      <c r="AC501" s="411">
        <f t="shared" si="147"/>
        <v>0</v>
      </c>
      <c r="AD501" s="411">
        <f t="shared" si="147"/>
        <v>0</v>
      </c>
      <c r="AE501" s="411">
        <f t="shared" si="147"/>
        <v>0</v>
      </c>
      <c r="AF501" s="411">
        <f t="shared" si="147"/>
        <v>0</v>
      </c>
      <c r="AG501" s="411">
        <f t="shared" si="147"/>
        <v>0</v>
      </c>
      <c r="AH501" s="411">
        <f t="shared" si="147"/>
        <v>0</v>
      </c>
      <c r="AI501" s="411">
        <f t="shared" si="147"/>
        <v>0</v>
      </c>
      <c r="AJ501" s="411">
        <f t="shared" si="147"/>
        <v>0</v>
      </c>
      <c r="AK501" s="411">
        <f t="shared" si="147"/>
        <v>0</v>
      </c>
      <c r="AL501" s="411">
        <f t="shared" si="147"/>
        <v>0</v>
      </c>
      <c r="AM501" s="297"/>
    </row>
    <row r="502" spans="1:39" s="283" customFormat="1" ht="1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9"/>
      <c r="B503" s="288" t="s">
        <v>492</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9">
        <v>31</v>
      </c>
      <c r="B504" s="324" t="s">
        <v>493</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9"/>
      <c r="B505" s="324" t="s">
        <v>260</v>
      </c>
      <c r="C505" s="291" t="s">
        <v>164</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48">Z504</f>
        <v>0</v>
      </c>
      <c r="AA505" s="411">
        <f t="shared" si="148"/>
        <v>0</v>
      </c>
      <c r="AB505" s="411">
        <f t="shared" si="148"/>
        <v>0</v>
      </c>
      <c r="AC505" s="411">
        <f t="shared" si="148"/>
        <v>0</v>
      </c>
      <c r="AD505" s="411">
        <f t="shared" si="148"/>
        <v>0</v>
      </c>
      <c r="AE505" s="411">
        <f t="shared" si="148"/>
        <v>0</v>
      </c>
      <c r="AF505" s="411">
        <f t="shared" si="148"/>
        <v>0</v>
      </c>
      <c r="AG505" s="411">
        <f t="shared" si="148"/>
        <v>0</v>
      </c>
      <c r="AH505" s="411">
        <f t="shared" si="148"/>
        <v>0</v>
      </c>
      <c r="AI505" s="411">
        <f t="shared" si="148"/>
        <v>0</v>
      </c>
      <c r="AJ505" s="411">
        <f t="shared" si="148"/>
        <v>0</v>
      </c>
      <c r="AK505" s="411">
        <f t="shared" si="148"/>
        <v>0</v>
      </c>
      <c r="AL505" s="411">
        <f t="shared" si="148"/>
        <v>0</v>
      </c>
      <c r="AM505" s="297"/>
    </row>
    <row r="506" spans="1:39" s="283" customFormat="1" ht="1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9">
        <v>32</v>
      </c>
      <c r="B507" s="324" t="s">
        <v>494</v>
      </c>
      <c r="C507" s="291" t="s">
        <v>25</v>
      </c>
      <c r="D507" s="295"/>
      <c r="E507" s="295"/>
      <c r="F507" s="295"/>
      <c r="G507" s="295"/>
      <c r="H507" s="295"/>
      <c r="I507" s="295"/>
      <c r="J507" s="295"/>
      <c r="K507" s="295"/>
      <c r="L507" s="295"/>
      <c r="M507" s="295"/>
      <c r="N507" s="295">
        <v>0</v>
      </c>
      <c r="O507" s="295"/>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 outlineLevel="1">
      <c r="A508" s="509"/>
      <c r="B508" s="324" t="s">
        <v>260</v>
      </c>
      <c r="C508" s="291" t="s">
        <v>164</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49">Z507</f>
        <v>0</v>
      </c>
      <c r="AA508" s="411">
        <f t="shared" si="149"/>
        <v>0</v>
      </c>
      <c r="AB508" s="411">
        <f t="shared" si="149"/>
        <v>0</v>
      </c>
      <c r="AC508" s="411">
        <f t="shared" si="149"/>
        <v>0</v>
      </c>
      <c r="AD508" s="411">
        <f t="shared" si="149"/>
        <v>0</v>
      </c>
      <c r="AE508" s="411">
        <f t="shared" si="149"/>
        <v>0</v>
      </c>
      <c r="AF508" s="411">
        <f t="shared" si="149"/>
        <v>0</v>
      </c>
      <c r="AG508" s="411">
        <f t="shared" si="149"/>
        <v>0</v>
      </c>
      <c r="AH508" s="411">
        <f t="shared" si="149"/>
        <v>0</v>
      </c>
      <c r="AI508" s="411">
        <f t="shared" si="149"/>
        <v>0</v>
      </c>
      <c r="AJ508" s="411">
        <f t="shared" si="149"/>
        <v>0</v>
      </c>
      <c r="AK508" s="411">
        <f t="shared" si="149"/>
        <v>0</v>
      </c>
      <c r="AL508" s="411">
        <f t="shared" si="149"/>
        <v>0</v>
      </c>
      <c r="AM508" s="297"/>
    </row>
    <row r="509" spans="1:39" s="283" customFormat="1" ht="1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9">
        <v>33</v>
      </c>
      <c r="B510" s="324" t="s">
        <v>495</v>
      </c>
      <c r="C510" s="291" t="s">
        <v>25</v>
      </c>
      <c r="D510" s="295"/>
      <c r="E510" s="295"/>
      <c r="F510" s="295"/>
      <c r="G510" s="295"/>
      <c r="H510" s="295"/>
      <c r="I510" s="295"/>
      <c r="J510" s="295"/>
      <c r="K510" s="295"/>
      <c r="L510" s="295"/>
      <c r="M510" s="295"/>
      <c r="N510" s="295">
        <v>0</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9"/>
      <c r="B511" s="324" t="s">
        <v>260</v>
      </c>
      <c r="C511" s="291" t="s">
        <v>164</v>
      </c>
      <c r="D511" s="295"/>
      <c r="E511" s="295"/>
      <c r="F511" s="295"/>
      <c r="G511" s="295"/>
      <c r="H511" s="295"/>
      <c r="I511" s="295"/>
      <c r="J511" s="295"/>
      <c r="K511" s="295"/>
      <c r="L511" s="295"/>
      <c r="M511" s="295"/>
      <c r="N511" s="295">
        <f>N510</f>
        <v>0</v>
      </c>
      <c r="O511" s="295"/>
      <c r="P511" s="295"/>
      <c r="Q511" s="295"/>
      <c r="R511" s="295"/>
      <c r="S511" s="295"/>
      <c r="T511" s="295"/>
      <c r="U511" s="295"/>
      <c r="V511" s="295"/>
      <c r="W511" s="295"/>
      <c r="X511" s="295"/>
      <c r="Y511" s="411">
        <f>Y510</f>
        <v>0</v>
      </c>
      <c r="Z511" s="411">
        <f t="shared" ref="Z511:AK511" si="150">Z510</f>
        <v>0</v>
      </c>
      <c r="AA511" s="411">
        <f t="shared" si="150"/>
        <v>0</v>
      </c>
      <c r="AB511" s="411">
        <f t="shared" si="150"/>
        <v>0</v>
      </c>
      <c r="AC511" s="411">
        <f t="shared" si="150"/>
        <v>0</v>
      </c>
      <c r="AD511" s="411">
        <f t="shared" si="150"/>
        <v>0</v>
      </c>
      <c r="AE511" s="411">
        <f t="shared" si="150"/>
        <v>0</v>
      </c>
      <c r="AF511" s="411">
        <f t="shared" si="150"/>
        <v>0</v>
      </c>
      <c r="AG511" s="411">
        <f t="shared" si="150"/>
        <v>0</v>
      </c>
      <c r="AH511" s="411">
        <f t="shared" si="150"/>
        <v>0</v>
      </c>
      <c r="AI511" s="411">
        <f t="shared" si="150"/>
        <v>0</v>
      </c>
      <c r="AJ511" s="411">
        <f t="shared" si="150"/>
        <v>0</v>
      </c>
      <c r="AK511" s="411">
        <f t="shared" si="150"/>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261</v>
      </c>
      <c r="C513" s="329"/>
      <c r="D513" s="329">
        <f>SUM(D408:D511)</f>
        <v>0</v>
      </c>
      <c r="E513" s="329"/>
      <c r="F513" s="329"/>
      <c r="G513" s="329"/>
      <c r="H513" s="329"/>
      <c r="I513" s="329"/>
      <c r="J513" s="329"/>
      <c r="K513" s="329"/>
      <c r="L513" s="329"/>
      <c r="M513" s="329"/>
      <c r="N513" s="329"/>
      <c r="O513" s="329">
        <f>SUM(O408:O511)</f>
        <v>0</v>
      </c>
      <c r="P513" s="329"/>
      <c r="Q513" s="329"/>
      <c r="R513" s="329"/>
      <c r="S513" s="329"/>
      <c r="T513" s="329"/>
      <c r="U513" s="329"/>
      <c r="V513" s="329"/>
      <c r="W513" s="329"/>
      <c r="X513" s="329"/>
      <c r="Y513" s="329">
        <f>IF(Y407="kWh",SUMPRODUCT(D408:D511,Y408:Y511))</f>
        <v>0</v>
      </c>
      <c r="Z513" s="329">
        <f>IF(Z407="kWh",SUMPRODUCT(D408:D511,Z408:Z511))</f>
        <v>0</v>
      </c>
      <c r="AA513" s="329">
        <f>IF(AA407="kW",SUMPRODUCT(N408:N511,O408:O511,AA408:AA511),SUMPRODUCT(D408:D511,AA408:AA511))</f>
        <v>0</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262</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168</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Rates'!$C$138:$P$149,6,FALSE)</f>
        <v>0</v>
      </c>
      <c r="Z516" s="341">
        <f>HLOOKUP(Z$20,'3.  Distribution Rates'!$C$138:$P$149,6,FALSE)</f>
        <v>0</v>
      </c>
      <c r="AA516" s="341">
        <f>HLOOKUP(AA$20,'3.  Distribution Rates'!$C$138:$P$149,6,FALSE)</f>
        <v>0</v>
      </c>
      <c r="AB516" s="341">
        <f>HLOOKUP(AB$20,'3.  Distribution Rates'!$C$138:$P$149,6,FALSE)</f>
        <v>0</v>
      </c>
      <c r="AC516" s="341">
        <f>HLOOKUP(AC$20,'3.  Distribution Rates'!$C$138:$P$149,6,FALSE)</f>
        <v>0</v>
      </c>
      <c r="AD516" s="341">
        <f>HLOOKUP(AD$20,'3.  Distribution Rates'!$C$138:$P$149,6,FALSE)</f>
        <v>0</v>
      </c>
      <c r="AE516" s="341">
        <f>HLOOKUP(AE$20,'3.  Distribution Rates'!$C$138:$P$149,6,FALSE)</f>
        <v>0</v>
      </c>
      <c r="AF516" s="341">
        <f>HLOOKUP(AF$20,'3.  Distribution Rates'!$C$138:$P$149,6,FALSE)</f>
        <v>0</v>
      </c>
      <c r="AG516" s="341">
        <f>HLOOKUP(AG$20,'3.  Distribution Rates'!$C$138:$P$149,6,FALSE)</f>
        <v>0</v>
      </c>
      <c r="AH516" s="341">
        <f>HLOOKUP(AH$20,'3.  Distribution Rates'!$C$138:$P$149,6,FALSE)</f>
        <v>0</v>
      </c>
      <c r="AI516" s="341">
        <f>HLOOKUP(AI$20,'3.  Distribution Rates'!$C$138:$P$149,6,FALSE)</f>
        <v>0</v>
      </c>
      <c r="AJ516" s="341">
        <f>HLOOKUP(AJ$20,'3.  Distribution Rates'!$C$138:$P$149,6,FALSE)</f>
        <v>0</v>
      </c>
      <c r="AK516" s="341">
        <f>HLOOKUP(AK$20,'3.  Distribution Rates'!$C$138:$P$149,6,FALSE)</f>
        <v>0</v>
      </c>
      <c r="AL516" s="341">
        <f>HLOOKUP(AL$20,'3.  Distribution Rates'!$C$138:$P$149,6,FALSE)</f>
        <v>0</v>
      </c>
      <c r="AM516" s="401"/>
    </row>
    <row r="517" spans="2:41" ht="15">
      <c r="B517" s="324" t="s">
        <v>160</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51">Z137*Z516</f>
        <v>0</v>
      </c>
      <c r="AA517" s="378">
        <f t="shared" si="151"/>
        <v>0</v>
      </c>
      <c r="AB517" s="378">
        <f t="shared" si="151"/>
        <v>0</v>
      </c>
      <c r="AC517" s="378">
        <f t="shared" si="151"/>
        <v>0</v>
      </c>
      <c r="AD517" s="378">
        <f t="shared" si="151"/>
        <v>0</v>
      </c>
      <c r="AE517" s="378">
        <f t="shared" si="151"/>
        <v>0</v>
      </c>
      <c r="AF517" s="378">
        <f t="shared" si="151"/>
        <v>0</v>
      </c>
      <c r="AG517" s="378">
        <f t="shared" si="151"/>
        <v>0</v>
      </c>
      <c r="AH517" s="378">
        <f t="shared" si="151"/>
        <v>0</v>
      </c>
      <c r="AI517" s="378">
        <f t="shared" si="151"/>
        <v>0</v>
      </c>
      <c r="AJ517" s="378">
        <f t="shared" si="151"/>
        <v>0</v>
      </c>
      <c r="AK517" s="378">
        <f t="shared" si="151"/>
        <v>0</v>
      </c>
      <c r="AL517" s="378">
        <f t="shared" si="151"/>
        <v>0</v>
      </c>
      <c r="AM517" s="628">
        <f>SUM(Y517:AL517)</f>
        <v>0</v>
      </c>
      <c r="AO517" s="283"/>
    </row>
    <row r="518" spans="2:41" ht="15">
      <c r="B518" s="324" t="s">
        <v>161</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52">Z266*Z516</f>
        <v>0</v>
      </c>
      <c r="AA518" s="378">
        <f t="shared" si="152"/>
        <v>0</v>
      </c>
      <c r="AB518" s="378">
        <f t="shared" si="152"/>
        <v>0</v>
      </c>
      <c r="AC518" s="378">
        <f t="shared" si="152"/>
        <v>0</v>
      </c>
      <c r="AD518" s="378">
        <f t="shared" si="152"/>
        <v>0</v>
      </c>
      <c r="AE518" s="378">
        <f t="shared" si="152"/>
        <v>0</v>
      </c>
      <c r="AF518" s="378">
        <f t="shared" si="152"/>
        <v>0</v>
      </c>
      <c r="AG518" s="378">
        <f t="shared" si="152"/>
        <v>0</v>
      </c>
      <c r="AH518" s="378">
        <f t="shared" si="152"/>
        <v>0</v>
      </c>
      <c r="AI518" s="378">
        <f t="shared" si="152"/>
        <v>0</v>
      </c>
      <c r="AJ518" s="378">
        <f t="shared" si="152"/>
        <v>0</v>
      </c>
      <c r="AK518" s="378">
        <f t="shared" si="152"/>
        <v>0</v>
      </c>
      <c r="AL518" s="378">
        <f t="shared" si="152"/>
        <v>0</v>
      </c>
      <c r="AM518" s="628">
        <f>SUM(Y518:AL518)</f>
        <v>0</v>
      </c>
    </row>
    <row r="519" spans="2:41" ht="15">
      <c r="B519" s="324" t="s">
        <v>162</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153">Z395*Z516</f>
        <v>0</v>
      </c>
      <c r="AA519" s="378">
        <f t="shared" si="153"/>
        <v>0</v>
      </c>
      <c r="AB519" s="378">
        <f t="shared" si="153"/>
        <v>0</v>
      </c>
      <c r="AC519" s="378">
        <f t="shared" si="153"/>
        <v>0</v>
      </c>
      <c r="AD519" s="378">
        <f t="shared" si="153"/>
        <v>0</v>
      </c>
      <c r="AE519" s="378">
        <f t="shared" si="153"/>
        <v>0</v>
      </c>
      <c r="AF519" s="378">
        <f t="shared" si="153"/>
        <v>0</v>
      </c>
      <c r="AG519" s="378">
        <f t="shared" si="153"/>
        <v>0</v>
      </c>
      <c r="AH519" s="378">
        <f t="shared" si="153"/>
        <v>0</v>
      </c>
      <c r="AI519" s="378">
        <f t="shared" si="153"/>
        <v>0</v>
      </c>
      <c r="AJ519" s="378">
        <f t="shared" si="153"/>
        <v>0</v>
      </c>
      <c r="AK519" s="378">
        <f t="shared" si="153"/>
        <v>0</v>
      </c>
      <c r="AL519" s="378">
        <f t="shared" si="153"/>
        <v>0</v>
      </c>
      <c r="AM519" s="628">
        <f>SUM(Y519:AL519)</f>
        <v>0</v>
      </c>
    </row>
    <row r="520" spans="2:41" ht="15">
      <c r="B520" s="324" t="s">
        <v>163</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154">Z513*Z516</f>
        <v>0</v>
      </c>
      <c r="AA520" s="378">
        <f t="shared" si="154"/>
        <v>0</v>
      </c>
      <c r="AB520" s="378">
        <f t="shared" si="154"/>
        <v>0</v>
      </c>
      <c r="AC520" s="378">
        <f t="shared" si="154"/>
        <v>0</v>
      </c>
      <c r="AD520" s="378">
        <f t="shared" si="154"/>
        <v>0</v>
      </c>
      <c r="AE520" s="378">
        <f t="shared" si="154"/>
        <v>0</v>
      </c>
      <c r="AF520" s="378">
        <f t="shared" si="154"/>
        <v>0</v>
      </c>
      <c r="AG520" s="378">
        <f t="shared" si="154"/>
        <v>0</v>
      </c>
      <c r="AH520" s="378">
        <f t="shared" si="154"/>
        <v>0</v>
      </c>
      <c r="AI520" s="378">
        <f>AI513*AI516</f>
        <v>0</v>
      </c>
      <c r="AJ520" s="378">
        <f t="shared" si="154"/>
        <v>0</v>
      </c>
      <c r="AK520" s="378">
        <f t="shared" si="154"/>
        <v>0</v>
      </c>
      <c r="AL520" s="378">
        <f>AL513*AL516</f>
        <v>0</v>
      </c>
      <c r="AM520" s="628">
        <f>SUM(Y520:AL520)</f>
        <v>0</v>
      </c>
    </row>
    <row r="521" spans="2:41" ht="15.75">
      <c r="B521" s="349" t="s">
        <v>263</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155">SUM(Z517:Z520)</f>
        <v>0</v>
      </c>
      <c r="AA521" s="346">
        <f t="shared" si="155"/>
        <v>0</v>
      </c>
      <c r="AB521" s="346">
        <f t="shared" si="155"/>
        <v>0</v>
      </c>
      <c r="AC521" s="346">
        <f t="shared" si="155"/>
        <v>0</v>
      </c>
      <c r="AD521" s="346">
        <f t="shared" si="155"/>
        <v>0</v>
      </c>
      <c r="AE521" s="346">
        <f t="shared" si="155"/>
        <v>0</v>
      </c>
      <c r="AF521" s="346">
        <f t="shared" si="155"/>
        <v>0</v>
      </c>
      <c r="AG521" s="346">
        <f t="shared" si="155"/>
        <v>0</v>
      </c>
      <c r="AH521" s="346">
        <f t="shared" si="155"/>
        <v>0</v>
      </c>
      <c r="AI521" s="346">
        <f t="shared" si="155"/>
        <v>0</v>
      </c>
      <c r="AJ521" s="346">
        <f t="shared" si="155"/>
        <v>0</v>
      </c>
      <c r="AK521" s="346">
        <f t="shared" si="155"/>
        <v>0</v>
      </c>
      <c r="AL521" s="346">
        <f>SUM(AL517:AL520)</f>
        <v>0</v>
      </c>
      <c r="AM521" s="407">
        <f>SUM(AM517:AM520)</f>
        <v>0</v>
      </c>
    </row>
    <row r="522" spans="2:41" ht="15.75">
      <c r="B522" s="349" t="s">
        <v>264</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156">Z514*Z516</f>
        <v>0</v>
      </c>
      <c r="AA522" s="347">
        <f>AA514*AA516</f>
        <v>0</v>
      </c>
      <c r="AB522" s="347">
        <f t="shared" si="156"/>
        <v>0</v>
      </c>
      <c r="AC522" s="347">
        <f t="shared" si="156"/>
        <v>0</v>
      </c>
      <c r="AD522" s="347">
        <f>AD514*AD516</f>
        <v>0</v>
      </c>
      <c r="AE522" s="347">
        <f t="shared" si="156"/>
        <v>0</v>
      </c>
      <c r="AF522" s="347">
        <f t="shared" si="156"/>
        <v>0</v>
      </c>
      <c r="AG522" s="347">
        <f t="shared" si="156"/>
        <v>0</v>
      </c>
      <c r="AH522" s="347">
        <f t="shared" si="156"/>
        <v>0</v>
      </c>
      <c r="AI522" s="347">
        <f t="shared" si="156"/>
        <v>0</v>
      </c>
      <c r="AJ522" s="347">
        <f t="shared" si="156"/>
        <v>0</v>
      </c>
      <c r="AK522" s="347">
        <f>AK514*AK516</f>
        <v>0</v>
      </c>
      <c r="AL522" s="347">
        <f>AL514*AL516</f>
        <v>0</v>
      </c>
      <c r="AM522" s="407">
        <f>SUM(Y522:AL522)</f>
        <v>0</v>
      </c>
    </row>
    <row r="523" spans="2:41" ht="15.75">
      <c r="B523" s="349" t="s">
        <v>266</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202</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0</v>
      </c>
      <c r="Z526" s="291">
        <f>SUMPRODUCT(E408:E511,Z408:Z511)</f>
        <v>0</v>
      </c>
      <c r="AA526" s="291">
        <f>IF(AA407="kW",SUMPRODUCT(N408:N511,P408:P511,AA408:AA511),SUMPRODUCT(E408:E511,AA408:AA511))</f>
        <v>0</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203</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0</v>
      </c>
      <c r="Z527" s="291">
        <f>SUMPRODUCT(F408:F511,Z408:Z511)</f>
        <v>0</v>
      </c>
      <c r="AA527" s="291">
        <f>IF(AA407="kW",SUMPRODUCT(N408:N511,Q408:Q511,AA408:AA511),SUMPRODUCT(F408:F511,AA408:AA511))</f>
        <v>0</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204</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0</v>
      </c>
      <c r="Z528" s="291">
        <f>SUMPRODUCT(G408:G511,Z408:Z511)</f>
        <v>0</v>
      </c>
      <c r="AA528" s="291">
        <f>IF(AA407="kW",SUMPRODUCT(N408:N511,R408:R511,AA408:AA511),SUMPRODUCT(G408:G511,AA408:AA511))</f>
        <v>0</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205</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0</v>
      </c>
      <c r="Z529" s="291">
        <f>SUMPRODUCT(H408:H511,Z408:Z511)</f>
        <v>0</v>
      </c>
      <c r="AA529" s="291">
        <f>IF(AA407="kW",SUMPRODUCT(N408:N511,S408:S511,AA408:AA511),SUMPRODUCT(H408:H511,AA408:AA511))</f>
        <v>0</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206</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0</v>
      </c>
      <c r="Z530" s="291">
        <f>SUMPRODUCT(I408:I511,Z408:Z511)</f>
        <v>0</v>
      </c>
      <c r="AA530" s="291">
        <f>IF(AA407="kW",SUMPRODUCT(N408:N511,T408:T511,AA408:AA511),SUMPRODUCT(I408:I511,AA408:AA511))</f>
        <v>0</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207</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0</v>
      </c>
      <c r="Z531" s="326">
        <f>SUMPRODUCT(J408:J511,Z408:Z511)</f>
        <v>0</v>
      </c>
      <c r="AA531" s="326">
        <f>IF(AA407="kW",SUMPRODUCT(N408:N511,U408:U511,AA408:AA511),SUMPRODUCT(J408:J511,AA408:AA511))</f>
        <v>0</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598</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4" t="s">
        <v>528</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38"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3:AP1088"/>
  <sheetViews>
    <sheetView view="pageBreakPreview" topLeftCell="B1" zoomScale="80" zoomScaleNormal="80" zoomScaleSheetLayoutView="80" zoomScalePageLayoutView="40" workbookViewId="0">
      <selection activeCell="B14" sqref="B14:B16"/>
    </sheetView>
  </sheetViews>
  <sheetFormatPr defaultRowHeight="15" outlineLevelRow="2" outlineLevelCol="1"/>
  <cols>
    <col min="1" max="1" width="4.5703125" style="522" customWidth="1"/>
    <col min="2" max="2" width="44.140625" style="427" customWidth="1"/>
    <col min="3" max="3" width="13.42578125" style="427" customWidth="1"/>
    <col min="4" max="4" width="17.7109375" style="427" customWidth="1"/>
    <col min="5" max="5" width="12.42578125" style="427" bestFit="1" customWidth="1" outlineLevel="1"/>
    <col min="6" max="13" width="12.42578125" style="427" hidden="1" customWidth="1" outlineLevel="1"/>
    <col min="14" max="14" width="13.5703125" style="427" customWidth="1" outlineLevel="1"/>
    <col min="15" max="15" width="15.7109375" style="427" customWidth="1"/>
    <col min="16" max="16" width="9.140625" style="427" customWidth="1" outlineLevel="1"/>
    <col min="17" max="24" width="9.140625" style="427" hidden="1" customWidth="1" outlineLevel="1"/>
    <col min="25" max="25" width="21.5703125" style="427" customWidth="1" collapsed="1"/>
    <col min="26" max="26" width="23.85546875" style="427" customWidth="1"/>
    <col min="27" max="27" width="19.7109375" style="427" customWidth="1"/>
    <col min="28" max="28" width="17.7109375" style="427" customWidth="1"/>
    <col min="29" max="29" width="19.7109375" style="427" customWidth="1"/>
    <col min="30" max="30" width="18.7109375" style="427" customWidth="1"/>
    <col min="31" max="35" width="14.85546875" style="427" hidden="1" customWidth="1" outlineLevel="1"/>
    <col min="36" max="38" width="17.28515625" style="427" hidden="1" customWidth="1" outlineLevel="1"/>
    <col min="39" max="39" width="22.28515625" style="427" customWidth="1" collapsed="1"/>
    <col min="40" max="40" width="21" style="427" customWidth="1"/>
    <col min="41" max="41" width="10.85546875" style="427" bestFit="1" customWidth="1"/>
    <col min="42" max="16384" width="9.140625" style="427"/>
  </cols>
  <sheetData>
    <row r="13" spans="2:39" ht="15.75" thickBot="1"/>
    <row r="14" spans="2:39" ht="26.25" customHeight="1" thickBot="1">
      <c r="B14" s="894" t="s">
        <v>172</v>
      </c>
      <c r="C14" s="257" t="s">
        <v>176</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94"/>
      <c r="C15" s="261" t="s">
        <v>173</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94"/>
      <c r="C16" s="867" t="s">
        <v>553</v>
      </c>
      <c r="D16" s="868"/>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137.25" customHeight="1">
      <c r="B18" s="894" t="s">
        <v>507</v>
      </c>
      <c r="C18" s="893" t="s">
        <v>681</v>
      </c>
      <c r="D18" s="893"/>
      <c r="E18" s="893"/>
      <c r="F18" s="893"/>
      <c r="G18" s="893"/>
      <c r="H18" s="893"/>
      <c r="I18" s="893"/>
      <c r="J18" s="893"/>
      <c r="K18" s="893"/>
      <c r="L18" s="893"/>
      <c r="M18" s="893"/>
      <c r="N18" s="893"/>
      <c r="O18" s="893"/>
      <c r="P18" s="893"/>
      <c r="Q18" s="893"/>
      <c r="R18" s="893"/>
      <c r="S18" s="893"/>
      <c r="T18" s="893"/>
      <c r="U18" s="893"/>
      <c r="V18" s="893"/>
      <c r="W18" s="893"/>
      <c r="X18" s="893"/>
      <c r="Y18" s="605"/>
      <c r="Z18" s="605"/>
      <c r="AA18" s="605"/>
      <c r="AB18" s="605"/>
      <c r="AC18" s="605"/>
      <c r="AD18" s="605"/>
      <c r="AE18" s="270"/>
      <c r="AF18" s="265"/>
      <c r="AG18" s="265"/>
      <c r="AH18" s="265"/>
      <c r="AI18" s="265"/>
      <c r="AJ18" s="265"/>
      <c r="AK18" s="265"/>
      <c r="AL18" s="265"/>
      <c r="AM18" s="265"/>
    </row>
    <row r="19" spans="2:39" ht="135.75" customHeight="1">
      <c r="B19" s="894"/>
      <c r="C19" s="893" t="s">
        <v>581</v>
      </c>
      <c r="D19" s="893"/>
      <c r="E19" s="893"/>
      <c r="F19" s="893"/>
      <c r="G19" s="893"/>
      <c r="H19" s="893"/>
      <c r="I19" s="893"/>
      <c r="J19" s="893"/>
      <c r="K19" s="893"/>
      <c r="L19" s="893"/>
      <c r="M19" s="893"/>
      <c r="N19" s="893"/>
      <c r="O19" s="893"/>
      <c r="P19" s="893"/>
      <c r="Q19" s="893"/>
      <c r="R19" s="893"/>
      <c r="S19" s="893"/>
      <c r="T19" s="893"/>
      <c r="U19" s="893"/>
      <c r="V19" s="893"/>
      <c r="W19" s="893"/>
      <c r="X19" s="893"/>
      <c r="Y19" s="605"/>
      <c r="Z19" s="605"/>
      <c r="AA19" s="605"/>
      <c r="AB19" s="605"/>
      <c r="AC19" s="605"/>
      <c r="AD19" s="605"/>
      <c r="AE19" s="270"/>
      <c r="AF19" s="265"/>
      <c r="AG19" s="265"/>
      <c r="AH19" s="265"/>
      <c r="AI19" s="265"/>
      <c r="AJ19" s="265"/>
      <c r="AK19" s="265"/>
      <c r="AL19" s="265"/>
      <c r="AM19" s="265"/>
    </row>
    <row r="20" spans="2:39" ht="160.5" customHeight="1">
      <c r="B20" s="273"/>
      <c r="C20" s="893" t="s">
        <v>579</v>
      </c>
      <c r="D20" s="893"/>
      <c r="E20" s="893"/>
      <c r="F20" s="893"/>
      <c r="G20" s="893"/>
      <c r="H20" s="893"/>
      <c r="I20" s="893"/>
      <c r="J20" s="893"/>
      <c r="K20" s="893"/>
      <c r="L20" s="893"/>
      <c r="M20" s="893"/>
      <c r="N20" s="893"/>
      <c r="O20" s="893"/>
      <c r="P20" s="893"/>
      <c r="Q20" s="893"/>
      <c r="R20" s="893"/>
      <c r="S20" s="893"/>
      <c r="T20" s="893"/>
      <c r="U20" s="893"/>
      <c r="V20" s="893"/>
      <c r="W20" s="893"/>
      <c r="X20" s="893"/>
      <c r="Y20" s="605"/>
      <c r="Z20" s="605"/>
      <c r="AA20" s="605"/>
      <c r="AB20" s="605"/>
      <c r="AC20" s="605"/>
      <c r="AD20" s="605"/>
      <c r="AE20" s="428"/>
      <c r="AF20" s="265"/>
      <c r="AG20" s="265"/>
      <c r="AH20" s="265"/>
      <c r="AI20" s="265"/>
      <c r="AJ20" s="265"/>
      <c r="AK20" s="265"/>
      <c r="AL20" s="265"/>
      <c r="AM20" s="265"/>
    </row>
    <row r="21" spans="2:39" ht="102" customHeight="1">
      <c r="B21" s="273"/>
      <c r="C21" s="893" t="s">
        <v>648</v>
      </c>
      <c r="D21" s="893"/>
      <c r="E21" s="893"/>
      <c r="F21" s="893"/>
      <c r="G21" s="893"/>
      <c r="H21" s="893"/>
      <c r="I21" s="893"/>
      <c r="J21" s="893"/>
      <c r="K21" s="893"/>
      <c r="L21" s="893"/>
      <c r="M21" s="893"/>
      <c r="N21" s="893"/>
      <c r="O21" s="893"/>
      <c r="P21" s="893"/>
      <c r="Q21" s="893"/>
      <c r="R21" s="893"/>
      <c r="S21" s="893"/>
      <c r="T21" s="893"/>
      <c r="U21" s="893"/>
      <c r="V21" s="893"/>
      <c r="W21" s="893"/>
      <c r="X21" s="893"/>
      <c r="Y21" s="605"/>
      <c r="Z21" s="605"/>
      <c r="AA21" s="605"/>
      <c r="AB21" s="605"/>
      <c r="AC21" s="605"/>
      <c r="AD21" s="605"/>
      <c r="AE21" s="276"/>
      <c r="AF21" s="265"/>
      <c r="AG21" s="265"/>
      <c r="AH21" s="265"/>
      <c r="AI21" s="265"/>
      <c r="AJ21" s="265"/>
      <c r="AK21" s="265"/>
      <c r="AL21" s="265"/>
      <c r="AM21" s="265"/>
    </row>
    <row r="22" spans="2:39" ht="75" customHeight="1">
      <c r="B22" s="273"/>
      <c r="C22" s="893" t="s">
        <v>630</v>
      </c>
      <c r="D22" s="893"/>
      <c r="E22" s="893"/>
      <c r="F22" s="893"/>
      <c r="G22" s="893"/>
      <c r="H22" s="893"/>
      <c r="I22" s="893"/>
      <c r="J22" s="893"/>
      <c r="K22" s="893"/>
      <c r="L22" s="893"/>
      <c r="M22" s="893"/>
      <c r="N22" s="893"/>
      <c r="O22" s="893"/>
      <c r="P22" s="893"/>
      <c r="Q22" s="893"/>
      <c r="R22" s="893"/>
      <c r="S22" s="893"/>
      <c r="T22" s="893"/>
      <c r="U22" s="893"/>
      <c r="V22" s="893"/>
      <c r="W22" s="893"/>
      <c r="X22" s="893"/>
      <c r="Y22" s="605"/>
      <c r="Z22" s="605"/>
      <c r="AA22" s="605"/>
      <c r="AB22" s="605"/>
      <c r="AC22" s="605"/>
      <c r="AD22" s="605"/>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94" t="s">
        <v>529</v>
      </c>
      <c r="C24" s="595" t="s">
        <v>531</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94"/>
      <c r="C25" s="595" t="s">
        <v>532</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8"/>
      <c r="C26" s="595" t="s">
        <v>533</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8"/>
      <c r="C27" s="595" t="s">
        <v>534</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8"/>
      <c r="C28" s="595" t="s">
        <v>535</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8"/>
      <c r="C29" s="595" t="s">
        <v>536</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8"/>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8"/>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267</v>
      </c>
      <c r="C33" s="281"/>
      <c r="D33" s="589"/>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84" t="s">
        <v>212</v>
      </c>
      <c r="C34" s="886" t="s">
        <v>33</v>
      </c>
      <c r="D34" s="284" t="s">
        <v>424</v>
      </c>
      <c r="E34" s="888" t="s">
        <v>210</v>
      </c>
      <c r="F34" s="889"/>
      <c r="G34" s="889"/>
      <c r="H34" s="889"/>
      <c r="I34" s="889"/>
      <c r="J34" s="889"/>
      <c r="K34" s="889"/>
      <c r="L34" s="889"/>
      <c r="M34" s="890"/>
      <c r="N34" s="891" t="s">
        <v>214</v>
      </c>
      <c r="O34" s="284" t="s">
        <v>425</v>
      </c>
      <c r="P34" s="888" t="s">
        <v>213</v>
      </c>
      <c r="Q34" s="889"/>
      <c r="R34" s="889"/>
      <c r="S34" s="889"/>
      <c r="T34" s="889"/>
      <c r="U34" s="889"/>
      <c r="V34" s="889"/>
      <c r="W34" s="889"/>
      <c r="X34" s="890"/>
      <c r="Y34" s="881" t="s">
        <v>244</v>
      </c>
      <c r="Z34" s="882"/>
      <c r="AA34" s="882"/>
      <c r="AB34" s="882"/>
      <c r="AC34" s="882"/>
      <c r="AD34" s="882"/>
      <c r="AE34" s="882"/>
      <c r="AF34" s="882"/>
      <c r="AG34" s="882"/>
      <c r="AH34" s="882"/>
      <c r="AI34" s="882"/>
      <c r="AJ34" s="882"/>
      <c r="AK34" s="882"/>
      <c r="AL34" s="882"/>
      <c r="AM34" s="883"/>
    </row>
    <row r="35" spans="1:39" ht="65.25" customHeight="1">
      <c r="B35" s="885"/>
      <c r="C35" s="887"/>
      <c r="D35" s="285">
        <v>2015</v>
      </c>
      <c r="E35" s="285">
        <v>2016</v>
      </c>
      <c r="F35" s="285">
        <v>2017</v>
      </c>
      <c r="G35" s="285">
        <v>2018</v>
      </c>
      <c r="H35" s="285">
        <v>2019</v>
      </c>
      <c r="I35" s="285">
        <v>2020</v>
      </c>
      <c r="J35" s="285">
        <v>2021</v>
      </c>
      <c r="K35" s="285">
        <v>2022</v>
      </c>
      <c r="L35" s="285">
        <v>2023</v>
      </c>
      <c r="M35" s="429">
        <v>2024</v>
      </c>
      <c r="N35" s="892"/>
      <c r="O35" s="285">
        <v>2015</v>
      </c>
      <c r="P35" s="285">
        <v>2016</v>
      </c>
      <c r="Q35" s="285">
        <v>2017</v>
      </c>
      <c r="R35" s="285">
        <v>2018</v>
      </c>
      <c r="S35" s="285">
        <v>2019</v>
      </c>
      <c r="T35" s="285">
        <v>2020</v>
      </c>
      <c r="U35" s="285">
        <v>2021</v>
      </c>
      <c r="V35" s="285">
        <v>2022</v>
      </c>
      <c r="W35" s="285">
        <v>2023</v>
      </c>
      <c r="X35" s="429">
        <v>2024</v>
      </c>
      <c r="Y35" s="285" t="str">
        <f>'1.  LRAMVA Summary'!D50</f>
        <v>Residential</v>
      </c>
      <c r="Z35" s="285" t="str">
        <f>'1.  LRAMVA Summary'!E50</f>
        <v>Competitive Sector Multi-Unit Residential Service</v>
      </c>
      <c r="AA35" s="285" t="str">
        <f>'1.  LRAMVA Summary'!F50</f>
        <v>GS &lt;50kW</v>
      </c>
      <c r="AB35" s="285" t="str">
        <f>'1.  LRAMVA Summary'!G50</f>
        <v>GS 50-999kW</v>
      </c>
      <c r="AC35" s="285" t="str">
        <f>'1.  LRAMVA Summary'!H50</f>
        <v>GS 1000-4999kW</v>
      </c>
      <c r="AD35" s="285" t="str">
        <f>'1.  LRAMVA Summary'!I50</f>
        <v>Large Use</v>
      </c>
      <c r="AE35" s="285" t="str">
        <f>'1.  LRAMVA Summary'!J50</f>
        <v/>
      </c>
      <c r="AF35" s="285" t="str">
        <f>'1.  LRAMVA Summary'!K50</f>
        <v/>
      </c>
      <c r="AG35" s="285" t="str">
        <f>'1.  LRAMVA Summary'!L50</f>
        <v/>
      </c>
      <c r="AH35" s="285" t="str">
        <f>'1.  LRAMVA Summary'!M50</f>
        <v/>
      </c>
      <c r="AI35" s="285" t="str">
        <f>'1.  LRAMVA Summary'!N50</f>
        <v/>
      </c>
      <c r="AJ35" s="285" t="str">
        <f>'1.  LRAMVA Summary'!O50</f>
        <v/>
      </c>
      <c r="AK35" s="285" t="str">
        <f>'1.  LRAMVA Summary'!P50</f>
        <v/>
      </c>
      <c r="AL35" s="285" t="str">
        <f>'1.  LRAMVA Summary'!Q50</f>
        <v/>
      </c>
      <c r="AM35" s="287" t="str">
        <f>'1.  LRAMVA Summary'!R50</f>
        <v>Total</v>
      </c>
    </row>
    <row r="36" spans="1:39" ht="16.5" customHeight="1">
      <c r="B36" s="518" t="s">
        <v>506</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Summary'!D51</f>
        <v>kWh</v>
      </c>
      <c r="Z36" s="291" t="str">
        <f>'1.  LRAMVA Summary'!E51</f>
        <v>kWh</v>
      </c>
      <c r="AA36" s="291" t="str">
        <f>'1.  LRAMVA Summary'!F51</f>
        <v>kWh</v>
      </c>
      <c r="AB36" s="291" t="str">
        <f>'1.  LRAMVA Summary'!G51</f>
        <v>kW</v>
      </c>
      <c r="AC36" s="291" t="str">
        <f>'1.  LRAMVA Summary'!H51</f>
        <v>kW</v>
      </c>
      <c r="AD36" s="291" t="str">
        <f>'1.  LRAMVA Summary'!I51</f>
        <v>kW</v>
      </c>
      <c r="AE36" s="291">
        <f>'1.  LRAMVA Summary'!J51</f>
        <v>0</v>
      </c>
      <c r="AF36" s="291">
        <f>'1.  LRAMVA Summary'!K51</f>
        <v>0</v>
      </c>
      <c r="AG36" s="291">
        <f>'1.  LRAMVA Summary'!L51</f>
        <v>0</v>
      </c>
      <c r="AH36" s="291">
        <f>'1.  LRAMVA Summary'!M51</f>
        <v>0</v>
      </c>
      <c r="AI36" s="291">
        <f>'1.  LRAMVA Summary'!N51</f>
        <v>0</v>
      </c>
      <c r="AJ36" s="291">
        <f>'1.  LRAMVA Summary'!O51</f>
        <v>0</v>
      </c>
      <c r="AK36" s="291">
        <f>'1.  LRAMVA Summary'!P51</f>
        <v>0</v>
      </c>
      <c r="AL36" s="291">
        <f>'1.  LRAMVA Summary'!Q51</f>
        <v>0</v>
      </c>
      <c r="AM36" s="292"/>
    </row>
    <row r="37" spans="1:39" ht="16.5" customHeight="1" outlineLevel="1">
      <c r="B37" s="288" t="s">
        <v>499</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22">
        <v>1</v>
      </c>
      <c r="B38" s="520" t="s">
        <v>95</v>
      </c>
      <c r="C38" s="291" t="s">
        <v>25</v>
      </c>
      <c r="D38" s="295">
        <f>SUMIFS('7.  Persistence Report'!AU$27:AU$242,'7.  Persistence Report'!$D$27:$D$242,$B38,'7.  Persistence Report'!$H$27:$H$242,$D$35,'7.  Persistence Report'!$J$27:$J$242,"&lt;&gt;Adjustment")</f>
        <v>2259307</v>
      </c>
      <c r="E38" s="295">
        <f>SUMIFS('7.  Persistence Report'!AV$27:AV$242,'7.  Persistence Report'!$D$27:$D$242,$B38,'7.  Persistence Report'!$H$27:$H$242,$D$35,'7.  Persistence Report'!$J$27:$J$242,"&lt;&gt;Adjustment")</f>
        <v>2241912</v>
      </c>
      <c r="F38" s="295"/>
      <c r="G38" s="295"/>
      <c r="H38" s="295"/>
      <c r="I38" s="295"/>
      <c r="J38" s="295"/>
      <c r="K38" s="295"/>
      <c r="L38" s="295"/>
      <c r="M38" s="295"/>
      <c r="N38" s="291"/>
      <c r="O38" s="295">
        <f>SUMIFS('7.  Persistence Report'!P$27:P$242,'7.  Persistence Report'!$D$27:$D$242,$B38,'7.  Persistence Report'!$H$27:$H$242,$O$35,'7.  Persistence Report'!$J$27:$J$242,"&lt;&gt;Adjustment")</f>
        <v>144</v>
      </c>
      <c r="P38" s="295">
        <f>SUMIFS('7.  Persistence Report'!Q$27:Q$242,'7.  Persistence Report'!$D$27:$D$242,$B38,'7.  Persistence Report'!$H$27:$H$242,$O$35,'7.  Persistence Report'!$J$27:$J$242,"&lt;&gt;Adjustment")</f>
        <v>143</v>
      </c>
      <c r="Q38" s="295"/>
      <c r="R38" s="295"/>
      <c r="S38" s="295"/>
      <c r="T38" s="295"/>
      <c r="U38" s="295"/>
      <c r="V38" s="295"/>
      <c r="W38" s="295"/>
      <c r="X38" s="295"/>
      <c r="Y38" s="410">
        <f>VLOOKUP(B38,'3-a.  Rate Class Allocations'!$B$20:$AA$61,4,FALSE)</f>
        <v>0.95</v>
      </c>
      <c r="Z38" s="410">
        <f>VLOOKUP(B38,'3-a.  Rate Class Allocations'!$B$20:AA$61,6,FALSE)</f>
        <v>0.05</v>
      </c>
      <c r="AA38" s="410">
        <f>VLOOKUP(B38,'3-a.  Rate Class Allocations'!$B$20:$AA$61,8,FALSE)</f>
        <v>0</v>
      </c>
      <c r="AB38" s="410">
        <f>VLOOKUP(B38,'3-a.  Rate Class Allocations'!$B$20:$AA$61,9,FALSE)</f>
        <v>0</v>
      </c>
      <c r="AC38" s="410">
        <f>VLOOKUP(B38,'3-a.  Rate Class Allocations'!$B$20:$AA$61,11,FALSE)</f>
        <v>0</v>
      </c>
      <c r="AD38" s="410">
        <f>VLOOKUP(B38,'3-a.  Rate Class Allocations'!$B$20:$AA$61,13,FALSE)</f>
        <v>0</v>
      </c>
      <c r="AE38" s="410"/>
      <c r="AF38" s="410"/>
      <c r="AG38" s="410"/>
      <c r="AH38" s="410"/>
      <c r="AI38" s="410"/>
      <c r="AJ38" s="410"/>
      <c r="AK38" s="410"/>
      <c r="AL38" s="410"/>
      <c r="AM38" s="296">
        <f>SUM(Y38:AL38)</f>
        <v>1</v>
      </c>
    </row>
    <row r="39" spans="1:39" outlineLevel="1">
      <c r="B39" s="294" t="s">
        <v>268</v>
      </c>
      <c r="C39" s="291" t="s">
        <v>164</v>
      </c>
      <c r="D39" s="295">
        <f>SUMIFS('7.  Persistence Report'!AU$27:AU$242,'7.  Persistence Report'!$D$27:$D$242,$B38,'7.  Persistence Report'!$H$27:$H$242,$D$35,'7.  Persistence Report'!$J$27:$J$242,"Adjustment")</f>
        <v>276468</v>
      </c>
      <c r="E39" s="295">
        <f>SUMIFS('7.  Persistence Report'!AV$27:AV$242,'7.  Persistence Report'!$D$27:$D$242,$B38,'7.  Persistence Report'!$H$27:$H$242,$D$35,'7.  Persistence Report'!$J$27:$J$242,"Adjustment")</f>
        <v>274563</v>
      </c>
      <c r="F39" s="295"/>
      <c r="G39" s="295"/>
      <c r="H39" s="295"/>
      <c r="I39" s="295"/>
      <c r="J39" s="295"/>
      <c r="K39" s="295"/>
      <c r="L39" s="295"/>
      <c r="M39" s="295"/>
      <c r="N39" s="468"/>
      <c r="O39" s="295">
        <f>SUMIFS('7.  Persistence Report'!P$27:P$242,'7.  Persistence Report'!$D$27:$D$242,$B38,'7.  Persistence Report'!$H$27:$H$242,$O$35,'7.  Persistence Report'!$J$27:$J$242,"Adjustment")</f>
        <v>17</v>
      </c>
      <c r="P39" s="295">
        <f>SUMIFS('7.  Persistence Report'!Q$27:Q$242,'7.  Persistence Report'!$D$27:$D$242,$B38,'7.  Persistence Report'!$H$27:$H$242,$O$35,'7.  Persistence Report'!$J$27:$J$242,"Adjustment")</f>
        <v>17</v>
      </c>
      <c r="Q39" s="295"/>
      <c r="R39" s="295"/>
      <c r="S39" s="295"/>
      <c r="T39" s="295"/>
      <c r="U39" s="295"/>
      <c r="V39" s="295"/>
      <c r="W39" s="295"/>
      <c r="X39" s="295"/>
      <c r="Y39" s="411">
        <f>Y38</f>
        <v>0.95</v>
      </c>
      <c r="Z39" s="411">
        <f t="shared" ref="Z39:AL39" si="0">Z38</f>
        <v>0.05</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7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outlineLevel="1">
      <c r="A41" s="522">
        <v>2</v>
      </c>
      <c r="B41" s="520" t="s">
        <v>96</v>
      </c>
      <c r="C41" s="291" t="s">
        <v>25</v>
      </c>
      <c r="D41" s="295">
        <f>SUMIFS('7.  Persistence Report'!AU$27:AU$242,'7.  Persistence Report'!$D$27:$D$242,$B41,'7.  Persistence Report'!$H$27:$H$242,$D$35,'7.  Persistence Report'!$J$27:$J$242,"&lt;&gt;Adjustment")</f>
        <v>4242771</v>
      </c>
      <c r="E41" s="295">
        <f>SUMIFS('7.  Persistence Report'!AV$27:AV$242,'7.  Persistence Report'!$D$27:$D$242,$B41,'7.  Persistence Report'!$H$27:$H$242,$D$35,'7.  Persistence Report'!$J$27:$J$242,"&lt;&gt;Adjustment")</f>
        <v>4096716</v>
      </c>
      <c r="F41" s="295"/>
      <c r="G41" s="295"/>
      <c r="H41" s="295"/>
      <c r="I41" s="295"/>
      <c r="J41" s="295"/>
      <c r="K41" s="295"/>
      <c r="L41" s="295"/>
      <c r="M41" s="295"/>
      <c r="N41" s="291"/>
      <c r="O41" s="295">
        <f>SUMIFS('7.  Persistence Report'!P$27:P$242,'7.  Persistence Report'!$D$27:$D$242,$B41,'7.  Persistence Report'!$H$27:$H$242,$O$35,'7.  Persistence Report'!$J$27:$J$242,"&lt;&gt;Adjustment")</f>
        <v>315</v>
      </c>
      <c r="P41" s="295">
        <f>SUMIFS('7.  Persistence Report'!Q$27:Q$242,'7.  Persistence Report'!$D$27:$D$242,$B41,'7.  Persistence Report'!$H$27:$H$242,$O$35,'7.  Persistence Report'!$J$27:$J$242,"&lt;&gt;Adjustment")</f>
        <v>306</v>
      </c>
      <c r="Q41" s="295"/>
      <c r="R41" s="295"/>
      <c r="S41" s="295"/>
      <c r="T41" s="295"/>
      <c r="U41" s="295"/>
      <c r="V41" s="295"/>
      <c r="W41" s="295"/>
      <c r="X41" s="295"/>
      <c r="Y41" s="410">
        <f>VLOOKUP(B41,'3-a.  Rate Class Allocations'!$B$20:$AA$61,4,FALSE)</f>
        <v>0.95</v>
      </c>
      <c r="Z41" s="410">
        <f>VLOOKUP(B41,'3-a.  Rate Class Allocations'!$B$20:AA$61,6,FALSE)</f>
        <v>0.05</v>
      </c>
      <c r="AA41" s="410">
        <f>VLOOKUP(B41,'3-a.  Rate Class Allocations'!$B$20:$AA$61,8,FALSE)</f>
        <v>0</v>
      </c>
      <c r="AB41" s="410">
        <f>VLOOKUP(B41,'3-a.  Rate Class Allocations'!$B$20:$AA$61,9,FALSE)</f>
        <v>0</v>
      </c>
      <c r="AC41" s="410">
        <f>VLOOKUP(B41,'3-a.  Rate Class Allocations'!$B$20:$AA$61,11,FALSE)</f>
        <v>0</v>
      </c>
      <c r="AD41" s="410">
        <f>VLOOKUP(B41,'3-a.  Rate Class Allocations'!$B$20:$AA$61,13,FALSE)</f>
        <v>0</v>
      </c>
      <c r="AE41" s="410"/>
      <c r="AF41" s="410"/>
      <c r="AG41" s="410"/>
      <c r="AH41" s="410"/>
      <c r="AI41" s="410"/>
      <c r="AJ41" s="410"/>
      <c r="AK41" s="410"/>
      <c r="AL41" s="410"/>
      <c r="AM41" s="296">
        <f>SUM(Y41:AL41)</f>
        <v>1</v>
      </c>
    </row>
    <row r="42" spans="1:39" outlineLevel="1">
      <c r="B42" s="294" t="s">
        <v>268</v>
      </c>
      <c r="C42" s="291" t="s">
        <v>164</v>
      </c>
      <c r="D42" s="295">
        <f>SUMIFS('7.  Persistence Report'!AU$27:AU$242,'7.  Persistence Report'!$D$27:$D$242,$B41,'7.  Persistence Report'!$H$27:$H$242,$D$35,'7.  Persistence Report'!$J$27:$J$242,"Adjustment")</f>
        <v>0</v>
      </c>
      <c r="E42" s="295">
        <f>SUMIFS('7.  Persistence Report'!AV$27:AV$242,'7.  Persistence Report'!$D$27:$D$242,$B41,'7.  Persistence Report'!$H$27:$H$242,$D$35,'7.  Persistence Report'!$J$27:$J$242,"Adjustment")</f>
        <v>0</v>
      </c>
      <c r="F42" s="295"/>
      <c r="G42" s="295"/>
      <c r="H42" s="295"/>
      <c r="I42" s="295"/>
      <c r="J42" s="295"/>
      <c r="K42" s="295"/>
      <c r="L42" s="295"/>
      <c r="M42" s="295"/>
      <c r="N42" s="468"/>
      <c r="O42" s="295">
        <f>SUMIFS('7.  Persistence Report'!P$27:P$242,'7.  Persistence Report'!$D$27:$D$242,$B41,'7.  Persistence Report'!$H$27:$H$242,$O$35,'7.  Persistence Report'!$J$27:$J$242,"Adjustment")</f>
        <v>0</v>
      </c>
      <c r="P42" s="295">
        <f>SUMIFS('7.  Persistence Report'!Q$27:Q$242,'7.  Persistence Report'!$D$27:$D$242,$B41,'7.  Persistence Report'!$H$27:$H$242,$O$35,'7.  Persistence Report'!$J$27:$J$242,"Adjustment")</f>
        <v>0</v>
      </c>
      <c r="Q42" s="295"/>
      <c r="R42" s="295"/>
      <c r="S42" s="295"/>
      <c r="T42" s="295"/>
      <c r="U42" s="295"/>
      <c r="V42" s="295"/>
      <c r="W42" s="295"/>
      <c r="X42" s="295"/>
      <c r="Y42" s="411">
        <f>Y41</f>
        <v>0.95</v>
      </c>
      <c r="Z42" s="411">
        <f t="shared" ref="Z42" si="1">Z41</f>
        <v>0.05</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7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outlineLevel="1">
      <c r="A44" s="522">
        <v>3</v>
      </c>
      <c r="B44" s="520" t="s">
        <v>97</v>
      </c>
      <c r="C44" s="291" t="s">
        <v>25</v>
      </c>
      <c r="D44" s="295">
        <f>SUMIFS('7.  Persistence Report'!AU$27:AU$242,'7.  Persistence Report'!$D$27:$D$242,$B44,'7.  Persistence Report'!$H$27:$H$242,$D$35,'7.  Persistence Report'!$J$27:$J$242,"&lt;&gt;Adjustment")</f>
        <v>315844</v>
      </c>
      <c r="E44" s="295">
        <f>SUMIFS('7.  Persistence Report'!AV$27:AV$242,'7.  Persistence Report'!$D$27:$D$242,$B44,'7.  Persistence Report'!$H$27:$H$242,$D$35,'7.  Persistence Report'!$J$27:$J$242,"&lt;&gt;Adjustment")</f>
        <v>315844</v>
      </c>
      <c r="F44" s="295"/>
      <c r="G44" s="295"/>
      <c r="H44" s="295"/>
      <c r="I44" s="295"/>
      <c r="J44" s="295"/>
      <c r="K44" s="295"/>
      <c r="L44" s="295"/>
      <c r="M44" s="295"/>
      <c r="N44" s="291"/>
      <c r="O44" s="295">
        <f>SUMIFS('7.  Persistence Report'!P$27:P$242,'7.  Persistence Report'!$D$27:$D$242,$B44,'7.  Persistence Report'!$H$27:$H$242,$O$35,'7.  Persistence Report'!$J$27:$J$242,"&lt;&gt;Adjustment")</f>
        <v>50</v>
      </c>
      <c r="P44" s="295">
        <f>SUMIFS('7.  Persistence Report'!Q$27:Q$242,'7.  Persistence Report'!$D$27:$D$242,$B44,'7.  Persistence Report'!$H$27:$H$242,$O$35,'7.  Persistence Report'!$J$27:$J$242,"&lt;&gt;Adjustment")</f>
        <v>50</v>
      </c>
      <c r="Q44" s="295"/>
      <c r="R44" s="295"/>
      <c r="S44" s="295"/>
      <c r="T44" s="295"/>
      <c r="U44" s="295"/>
      <c r="V44" s="295"/>
      <c r="W44" s="295"/>
      <c r="X44" s="295"/>
      <c r="Y44" s="410">
        <f>VLOOKUP(B44,'3-a.  Rate Class Allocations'!$B$20:$AA$61,4,FALSE)</f>
        <v>1</v>
      </c>
      <c r="Z44" s="410">
        <f>VLOOKUP(B44,'3-a.  Rate Class Allocations'!$B$20:AA$61,6,FALSE)</f>
        <v>0</v>
      </c>
      <c r="AA44" s="410">
        <f>VLOOKUP(B44,'3-a.  Rate Class Allocations'!$B$20:$AA$61,8,FALSE)</f>
        <v>0</v>
      </c>
      <c r="AB44" s="410">
        <f>VLOOKUP(B44,'3-a.  Rate Class Allocations'!$B$20:$AA$61,9,FALSE)</f>
        <v>0</v>
      </c>
      <c r="AC44" s="410">
        <f>VLOOKUP(B44,'3-a.  Rate Class Allocations'!$B$20:$AA$61,11,FALSE)</f>
        <v>0</v>
      </c>
      <c r="AD44" s="410">
        <f>VLOOKUP(B44,'3-a.  Rate Class Allocations'!$B$20:$AA$61,13,FALSE)</f>
        <v>0</v>
      </c>
      <c r="AE44" s="410"/>
      <c r="AF44" s="410"/>
      <c r="AG44" s="410"/>
      <c r="AH44" s="410"/>
      <c r="AI44" s="410"/>
      <c r="AJ44" s="410"/>
      <c r="AK44" s="410"/>
      <c r="AL44" s="410"/>
      <c r="AM44" s="296">
        <f>SUM(Y44:AL44)</f>
        <v>1</v>
      </c>
    </row>
    <row r="45" spans="1:39" outlineLevel="1">
      <c r="B45" s="294" t="s">
        <v>268</v>
      </c>
      <c r="C45" s="291" t="s">
        <v>164</v>
      </c>
      <c r="D45" s="295">
        <f>SUMIFS('7.  Persistence Report'!AU$27:AU$242,'7.  Persistence Report'!$D$27:$D$242,$B44,'7.  Persistence Report'!$H$27:$H$242,$D$35,'7.  Persistence Report'!$J$27:$J$242,"Adjustment")</f>
        <v>0</v>
      </c>
      <c r="E45" s="295">
        <f>SUMIFS('7.  Persistence Report'!AV$27:AV$242,'7.  Persistence Report'!$D$27:$D$242,$B44,'7.  Persistence Report'!$H$27:$H$242,$D$35,'7.  Persistence Report'!$J$27:$J$242,"Adjustment")</f>
        <v>0</v>
      </c>
      <c r="F45" s="295"/>
      <c r="G45" s="295"/>
      <c r="H45" s="295"/>
      <c r="I45" s="295"/>
      <c r="J45" s="295"/>
      <c r="K45" s="295"/>
      <c r="L45" s="295"/>
      <c r="M45" s="295"/>
      <c r="N45" s="468"/>
      <c r="O45" s="295">
        <f>SUMIFS('7.  Persistence Report'!P$27:P$242,'7.  Persistence Report'!$D$27:$D$242,$B44,'7.  Persistence Report'!$H$27:$H$242,$O$35,'7.  Persistence Report'!$J$27:$J$242,"Adjustment")</f>
        <v>0</v>
      </c>
      <c r="P45" s="295">
        <f>SUMIFS('7.  Persistence Report'!Q$27:Q$242,'7.  Persistence Report'!$D$27:$D$242,$B44,'7.  Persistence Report'!$H$27:$H$242,$O$35,'7.  Persistence Report'!$J$27:$J$242,"Adjustment")</f>
        <v>0</v>
      </c>
      <c r="Q45" s="295"/>
      <c r="R45" s="295"/>
      <c r="S45" s="295"/>
      <c r="T45" s="295"/>
      <c r="U45" s="295"/>
      <c r="V45" s="295"/>
      <c r="W45" s="295"/>
      <c r="X45" s="295"/>
      <c r="Y45" s="411">
        <f>Y44</f>
        <v>1</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outlineLevel="1">
      <c r="A47" s="522">
        <v>4</v>
      </c>
      <c r="B47" s="520" t="s">
        <v>707</v>
      </c>
      <c r="C47" s="291" t="s">
        <v>25</v>
      </c>
      <c r="D47" s="295">
        <f>SUMIFS('7.  Persistence Report'!AU$27:AU$242,'7.  Persistence Report'!$D$27:$D$242,$B47,'7.  Persistence Report'!$H$27:$H$242,$D$35,'7.  Persistence Report'!$J$27:$J$242,"&lt;&gt;Adjustment")</f>
        <v>3324661</v>
      </c>
      <c r="E47" s="295">
        <f>SUMIFS('7.  Persistence Report'!AV$27:AV$242,'7.  Persistence Report'!$D$27:$D$242,$B47,'7.  Persistence Report'!$H$27:$H$242,$D$35,'7.  Persistence Report'!$J$27:$J$242,"&lt;&gt;Adjustment")</f>
        <v>3324661</v>
      </c>
      <c r="F47" s="295"/>
      <c r="G47" s="295"/>
      <c r="H47" s="295"/>
      <c r="I47" s="295"/>
      <c r="J47" s="295"/>
      <c r="K47" s="295"/>
      <c r="L47" s="295"/>
      <c r="M47" s="295"/>
      <c r="N47" s="291"/>
      <c r="O47" s="295">
        <f>SUMIFS('7.  Persistence Report'!P$27:P$242,'7.  Persistence Report'!$D$27:$D$242,$B47,'7.  Persistence Report'!$H$27:$H$242,$O$35,'7.  Persistence Report'!$J$27:$J$242,"&lt;&gt;Adjustment")</f>
        <v>1730</v>
      </c>
      <c r="P47" s="295">
        <f>SUMIFS('7.  Persistence Report'!Q$27:Q$242,'7.  Persistence Report'!$D$27:$D$242,$B47,'7.  Persistence Report'!$H$27:$H$242,$O$35,'7.  Persistence Report'!$J$27:$J$242,"&lt;&gt;Adjustment")</f>
        <v>1730</v>
      </c>
      <c r="Q47" s="295"/>
      <c r="R47" s="295"/>
      <c r="S47" s="295"/>
      <c r="T47" s="295"/>
      <c r="U47" s="295"/>
      <c r="V47" s="295"/>
      <c r="W47" s="295"/>
      <c r="X47" s="295"/>
      <c r="Y47" s="410">
        <f>VLOOKUP(B47,'3-a.  Rate Class Allocations'!$B$20:$AA$61,4,FALSE)</f>
        <v>1</v>
      </c>
      <c r="Z47" s="410">
        <f>VLOOKUP(B47,'3-a.  Rate Class Allocations'!$B$20:AA$61,6,FALSE)</f>
        <v>0</v>
      </c>
      <c r="AA47" s="410">
        <f>VLOOKUP(B47,'3-a.  Rate Class Allocations'!$B$20:$AA$61,8,FALSE)</f>
        <v>0</v>
      </c>
      <c r="AB47" s="410">
        <f>VLOOKUP(B47,'3-a.  Rate Class Allocations'!$B$20:$AA$61,9,FALSE)</f>
        <v>0</v>
      </c>
      <c r="AC47" s="410">
        <f>VLOOKUP(B47,'3-a.  Rate Class Allocations'!$B$20:$AA$61,11,FALSE)</f>
        <v>0</v>
      </c>
      <c r="AD47" s="410">
        <f>VLOOKUP(B47,'3-a.  Rate Class Allocations'!$B$20:$AA$61,13,FALSE)</f>
        <v>0</v>
      </c>
      <c r="AE47" s="410"/>
      <c r="AF47" s="410"/>
      <c r="AG47" s="410"/>
      <c r="AH47" s="410"/>
      <c r="AI47" s="410"/>
      <c r="AJ47" s="410"/>
      <c r="AK47" s="410"/>
      <c r="AL47" s="410"/>
      <c r="AM47" s="296">
        <f>SUM(Y47:AL47)</f>
        <v>1</v>
      </c>
    </row>
    <row r="48" spans="1:39" outlineLevel="1">
      <c r="B48" s="294" t="s">
        <v>268</v>
      </c>
      <c r="C48" s="291" t="s">
        <v>164</v>
      </c>
      <c r="D48" s="295">
        <f>SUMIFS('7.  Persistence Report'!AU$27:AU$242,'7.  Persistence Report'!$D$27:$D$242,$B47,'7.  Persistence Report'!$H$27:$H$242,$D$35,'7.  Persistence Report'!$J$27:$J$242,"Adjustment")</f>
        <v>74313</v>
      </c>
      <c r="E48" s="295">
        <f>SUMIFS('7.  Persistence Report'!AV$27:AV$242,'7.  Persistence Report'!$D$27:$D$242,$B47,'7.  Persistence Report'!$H$27:$H$242,$D$35,'7.  Persistence Report'!$J$27:$J$242,"Adjustment")</f>
        <v>74313</v>
      </c>
      <c r="F48" s="295"/>
      <c r="G48" s="295"/>
      <c r="H48" s="295"/>
      <c r="I48" s="295"/>
      <c r="J48" s="295"/>
      <c r="K48" s="295"/>
      <c r="L48" s="295"/>
      <c r="M48" s="295"/>
      <c r="N48" s="468"/>
      <c r="O48" s="295">
        <f>SUMIFS('7.  Persistence Report'!P$27:P$242,'7.  Persistence Report'!$D$27:$D$242,$B47,'7.  Persistence Report'!$H$27:$H$242,$O$35,'7.  Persistence Report'!$J$27:$J$242,"Adjustment")</f>
        <v>38</v>
      </c>
      <c r="P48" s="295">
        <f>SUMIFS('7.  Persistence Report'!Q$27:Q$242,'7.  Persistence Report'!$D$27:$D$242,$B47,'7.  Persistence Report'!$H$27:$H$242,$O$35,'7.  Persistence Report'!$J$27:$J$242,"Adjustment")</f>
        <v>38</v>
      </c>
      <c r="Q48" s="295"/>
      <c r="R48" s="295"/>
      <c r="S48" s="295"/>
      <c r="T48" s="295"/>
      <c r="U48" s="295"/>
      <c r="V48" s="295"/>
      <c r="W48" s="295"/>
      <c r="X48" s="295"/>
      <c r="Y48" s="411">
        <f>Y47</f>
        <v>1</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99</v>
      </c>
      <c r="C50" s="291" t="s">
        <v>25</v>
      </c>
      <c r="D50" s="295">
        <f>SUMIFS('7.  Persistence Report'!AU$27:AU$242,'7.  Persistence Report'!$D$27:$D$242,$B50,'7.  Persistence Report'!$H$27:$H$242,$D$35,'7.  Persistence Report'!$J$27:$J$242,"&lt;&gt;Adjustment")</f>
        <v>0</v>
      </c>
      <c r="E50" s="295">
        <f>SUMIFS('7.  Persistence Report'!AV$27:AV$242,'7.  Persistence Report'!$D$27:$D$242,$B50,'7.  Persistence Report'!$H$27:$H$242,$D$35,'7.  Persistence Report'!$J$27:$J$242,"&lt;&gt;Adjustment")</f>
        <v>0</v>
      </c>
      <c r="F50" s="295"/>
      <c r="G50" s="295"/>
      <c r="H50" s="295"/>
      <c r="I50" s="295"/>
      <c r="J50" s="295"/>
      <c r="K50" s="295"/>
      <c r="L50" s="295"/>
      <c r="M50" s="295"/>
      <c r="N50" s="291"/>
      <c r="O50" s="295">
        <f>SUMIFS('7.  Persistence Report'!P$27:P$242,'7.  Persistence Report'!$D$27:$D$242,$B50,'7.  Persistence Report'!$H$27:$H$242,$O$35,'7.  Persistence Report'!$J$27:$J$242,"&lt;&gt;Adjustment")</f>
        <v>0</v>
      </c>
      <c r="P50" s="295">
        <f>SUMIFS('7.  Persistence Report'!Q$27:Q$242,'7.  Persistence Report'!$D$27:$D$242,$B50,'7.  Persistence Report'!$H$27:$H$242,$O$35,'7.  Persistence Report'!$J$27:$J$242,"&lt;&gt;Adjustment")</f>
        <v>0</v>
      </c>
      <c r="Q50" s="295"/>
      <c r="R50" s="295"/>
      <c r="S50" s="295"/>
      <c r="T50" s="295"/>
      <c r="U50" s="295"/>
      <c r="V50" s="295"/>
      <c r="W50" s="295"/>
      <c r="X50" s="295"/>
      <c r="Y50" s="410">
        <f>VLOOKUP(B50,'3-a.  Rate Class Allocations'!$B$20:$AA$61,4,FALSE)</f>
        <v>1</v>
      </c>
      <c r="Z50" s="410">
        <f>VLOOKUP(B50,'3-a.  Rate Class Allocations'!$B$20:AA$61,6,FALSE)</f>
        <v>0</v>
      </c>
      <c r="AA50" s="410">
        <f>VLOOKUP(B50,'3-a.  Rate Class Allocations'!$B$20:$AA$61,8,FALSE)</f>
        <v>0</v>
      </c>
      <c r="AB50" s="410">
        <f>VLOOKUP(B50,'3-a.  Rate Class Allocations'!$B$20:$AA$61,9,FALSE)</f>
        <v>0</v>
      </c>
      <c r="AC50" s="410">
        <f>VLOOKUP(B50,'3-a.  Rate Class Allocations'!$B$20:$AA$61,11,FALSE)</f>
        <v>0</v>
      </c>
      <c r="AD50" s="410">
        <f>VLOOKUP(B50,'3-a.  Rate Class Allocations'!$B$20:$AA$61,13,FALSE)</f>
        <v>0</v>
      </c>
      <c r="AE50" s="410"/>
      <c r="AF50" s="410"/>
      <c r="AG50" s="410"/>
      <c r="AH50" s="410"/>
      <c r="AI50" s="410"/>
      <c r="AJ50" s="410"/>
      <c r="AK50" s="410"/>
      <c r="AL50" s="410"/>
      <c r="AM50" s="296">
        <f>SUM(Y50:AL50)</f>
        <v>1</v>
      </c>
    </row>
    <row r="51" spans="1:39" outlineLevel="1">
      <c r="B51" s="294" t="s">
        <v>268</v>
      </c>
      <c r="C51" s="291" t="s">
        <v>164</v>
      </c>
      <c r="D51" s="295">
        <f>SUMIFS('7.  Persistence Report'!AU$27:AU$242,'7.  Persistence Report'!$D$27:$D$242,$B50,'7.  Persistence Report'!$H$27:$H$242,$D$35,'7.  Persistence Report'!$J$27:$J$242,"Adjustment")</f>
        <v>0</v>
      </c>
      <c r="E51" s="295">
        <f>SUMIFS('7.  Persistence Report'!AV$27:AV$242,'7.  Persistence Report'!$D$27:$D$242,$B50,'7.  Persistence Report'!$H$27:$H$242,$D$35,'7.  Persistence Report'!$J$27:$J$242,"Adjustment")</f>
        <v>0</v>
      </c>
      <c r="F51" s="295"/>
      <c r="G51" s="295"/>
      <c r="H51" s="295"/>
      <c r="I51" s="295"/>
      <c r="J51" s="295"/>
      <c r="K51" s="295"/>
      <c r="L51" s="295"/>
      <c r="M51" s="295"/>
      <c r="N51" s="468"/>
      <c r="O51" s="295">
        <f>SUMIFS('7.  Persistence Report'!P$27:P$242,'7.  Persistence Report'!$D$27:$D$242,$B50,'7.  Persistence Report'!$H$27:$H$242,$O$35,'7.  Persistence Report'!$J$27:$J$242,"Adjustment")</f>
        <v>0</v>
      </c>
      <c r="P51" s="295">
        <f>SUMIFS('7.  Persistence Report'!Q$27:Q$242,'7.  Persistence Report'!$D$27:$D$242,$B50,'7.  Persistence Report'!$H$27:$H$242,$O$35,'7.  Persistence Report'!$J$27:$J$242,"Adjustment")</f>
        <v>0</v>
      </c>
      <c r="Q51" s="295"/>
      <c r="R51" s="295"/>
      <c r="S51" s="295"/>
      <c r="T51" s="295"/>
      <c r="U51" s="295"/>
      <c r="V51" s="295"/>
      <c r="W51" s="295"/>
      <c r="X51" s="295"/>
      <c r="Y51" s="411">
        <f>Y50</f>
        <v>1</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500</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outlineLevel="1">
      <c r="A54" s="522">
        <v>6</v>
      </c>
      <c r="B54" s="520" t="s">
        <v>100</v>
      </c>
      <c r="C54" s="291" t="s">
        <v>25</v>
      </c>
      <c r="D54" s="295">
        <f>SUMIFS('7.  Persistence Report'!AU$27:AU$242,'7.  Persistence Report'!$D$27:$D$242,$B54,'7.  Persistence Report'!$H$27:$H$242,$D$35,'7.  Persistence Report'!$J$27:$J$242,"&lt;&gt;Adjustment")</f>
        <v>4229721</v>
      </c>
      <c r="E54" s="295">
        <f>SUMIFS('7.  Persistence Report'!AV$27:AV$242,'7.  Persistence Report'!$D$27:$D$242,$B54,'7.  Persistence Report'!$H$27:$H$242,$D$35,'7.  Persistence Report'!$J$27:$J$242,"&lt;&gt;Adjustment")</f>
        <v>4229721</v>
      </c>
      <c r="F54" s="295"/>
      <c r="G54" s="295"/>
      <c r="H54" s="295"/>
      <c r="I54" s="295"/>
      <c r="J54" s="295"/>
      <c r="K54" s="295"/>
      <c r="L54" s="295"/>
      <c r="M54" s="295"/>
      <c r="N54" s="295">
        <v>12</v>
      </c>
      <c r="O54" s="295">
        <f>SUMIFS('7.  Persistence Report'!P$27:P$242,'7.  Persistence Report'!$D$27:$D$242,$B54,'7.  Persistence Report'!$H$27:$H$242,$O$35,'7.  Persistence Report'!$J$27:$J$242,"&lt;&gt;Adjustment")</f>
        <v>902</v>
      </c>
      <c r="P54" s="295">
        <f>SUMIFS('7.  Persistence Report'!Q$27:Q$242,'7.  Persistence Report'!$D$27:$D$242,$B54,'7.  Persistence Report'!$H$27:$H$242,$O$35,'7.  Persistence Report'!$J$27:$J$242,"&lt;&gt;Adjustment")</f>
        <v>902</v>
      </c>
      <c r="Q54" s="295"/>
      <c r="R54" s="295"/>
      <c r="S54" s="295"/>
      <c r="T54" s="295"/>
      <c r="U54" s="295"/>
      <c r="V54" s="295"/>
      <c r="W54" s="295"/>
      <c r="X54" s="295"/>
      <c r="Y54" s="410">
        <f>VLOOKUP(B54,'3-a.  Rate Class Allocations'!$B$20:$AA$61,4,FALSE)</f>
        <v>0</v>
      </c>
      <c r="Z54" s="410">
        <f>VLOOKUP(B54,'3-a.  Rate Class Allocations'!$B$20:AA$61,6,FALSE)</f>
        <v>0</v>
      </c>
      <c r="AA54" s="410">
        <f>VLOOKUP(B54,'3-a.  Rate Class Allocations'!$B$20:$AA$61,8,FALSE)</f>
        <v>0.04</v>
      </c>
      <c r="AB54" s="410">
        <f>VLOOKUP(B54,'3-a.  Rate Class Allocations'!$B$20:$AA$61,9,FALSE)</f>
        <v>0.66400000000000003</v>
      </c>
      <c r="AC54" s="410">
        <f>VLOOKUP(B54,'3-a.  Rate Class Allocations'!$B$20:$AA$61,11,FALSE)</f>
        <v>0.24</v>
      </c>
      <c r="AD54" s="410">
        <f>VLOOKUP(B54,'3-a.  Rate Class Allocations'!$B$20:$AA$61,13,FALSE)</f>
        <v>5.6000000000000001E-2</v>
      </c>
      <c r="AE54" s="410"/>
      <c r="AF54" s="415"/>
      <c r="AG54" s="415"/>
      <c r="AH54" s="415"/>
      <c r="AI54" s="415"/>
      <c r="AJ54" s="415"/>
      <c r="AK54" s="415"/>
      <c r="AL54" s="415"/>
      <c r="AM54" s="296">
        <f>SUM(Y54:AL54)</f>
        <v>1</v>
      </c>
    </row>
    <row r="55" spans="1:39" outlineLevel="1">
      <c r="B55" s="294" t="s">
        <v>268</v>
      </c>
      <c r="C55" s="291" t="s">
        <v>164</v>
      </c>
      <c r="D55" s="295">
        <f>SUMIFS('7.  Persistence Report'!AU$27:AU$242,'7.  Persistence Report'!$D$27:$D$242,$B54,'7.  Persistence Report'!$H$27:$H$242,$D$35,'7.  Persistence Report'!$J$27:$J$242,"Adjustment")</f>
        <v>2775299</v>
      </c>
      <c r="E55" s="295">
        <f>SUMIFS('7.  Persistence Report'!AV$27:AV$242,'7.  Persistence Report'!$D$27:$D$242,$B54,'7.  Persistence Report'!$H$27:$H$242,$D$35,'7.  Persistence Report'!$J$27:$J$242,"Adjustment")</f>
        <v>2775299</v>
      </c>
      <c r="F55" s="295"/>
      <c r="G55" s="295"/>
      <c r="H55" s="295"/>
      <c r="I55" s="295"/>
      <c r="J55" s="295"/>
      <c r="K55" s="295"/>
      <c r="L55" s="295"/>
      <c r="M55" s="295"/>
      <c r="N55" s="295">
        <f>N54</f>
        <v>12</v>
      </c>
      <c r="O55" s="295">
        <f>SUMIFS('7.  Persistence Report'!P$27:P$242,'7.  Persistence Report'!$D$27:$D$242,$B54,'7.  Persistence Report'!$H$27:$H$242,$O$35,'7.  Persistence Report'!$J$27:$J$242,"Adjustment")</f>
        <v>591</v>
      </c>
      <c r="P55" s="295">
        <f>SUMIFS('7.  Persistence Report'!Q$27:Q$242,'7.  Persistence Report'!$D$27:$D$242,$B54,'7.  Persistence Report'!$H$27:$H$242,$O$35,'7.  Persistence Report'!$J$27:$J$242,"Adjustment")</f>
        <v>591</v>
      </c>
      <c r="Q55" s="295"/>
      <c r="R55" s="295"/>
      <c r="S55" s="295"/>
      <c r="T55" s="295"/>
      <c r="U55" s="295"/>
      <c r="V55" s="295"/>
      <c r="W55" s="295"/>
      <c r="X55" s="295"/>
      <c r="Y55" s="411">
        <f>Y54</f>
        <v>0</v>
      </c>
      <c r="Z55" s="411">
        <f t="shared" ref="Z55" si="53">Z54</f>
        <v>0</v>
      </c>
      <c r="AA55" s="411">
        <f t="shared" ref="AA55" si="54">AA54</f>
        <v>0.04</v>
      </c>
      <c r="AB55" s="411">
        <f t="shared" ref="AB55" si="55">AB54</f>
        <v>0.66400000000000003</v>
      </c>
      <c r="AC55" s="411">
        <f t="shared" ref="AC55" si="56">AC54</f>
        <v>0.24</v>
      </c>
      <c r="AD55" s="411">
        <f t="shared" ref="AD55" si="57">AD54</f>
        <v>5.6000000000000001E-2</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101</v>
      </c>
      <c r="C57" s="291" t="s">
        <v>25</v>
      </c>
      <c r="D57" s="295">
        <f>SUMIFS('7.  Persistence Report'!AU$27:AU$242,'7.  Persistence Report'!$D$27:$D$242,$B57,'7.  Persistence Report'!$H$27:$H$242,$D$35,'7.  Persistence Report'!$J$27:$J$242,"&lt;&gt;Adjustment")</f>
        <v>144998266</v>
      </c>
      <c r="E57" s="295">
        <f>SUMIFS('7.  Persistence Report'!AV$27:AV$242,'7.  Persistence Report'!$D$27:$D$242,$B57,'7.  Persistence Report'!$H$27:$H$242,$D$35,'7.  Persistence Report'!$J$27:$J$242,"&lt;&gt;Adjustment")</f>
        <v>144998266</v>
      </c>
      <c r="F57" s="295"/>
      <c r="G57" s="295"/>
      <c r="H57" s="295"/>
      <c r="I57" s="295"/>
      <c r="J57" s="295"/>
      <c r="K57" s="295"/>
      <c r="L57" s="295"/>
      <c r="M57" s="295"/>
      <c r="N57" s="295">
        <v>12</v>
      </c>
      <c r="O57" s="295">
        <f>SUMIFS('7.  Persistence Report'!P$27:P$242,'7.  Persistence Report'!$D$27:$D$242,$B57,'7.  Persistence Report'!$H$27:$H$242,$O$35,'7.  Persistence Report'!$J$27:$J$242,"&lt;&gt;Adjustment")</f>
        <v>21487</v>
      </c>
      <c r="P57" s="295">
        <f>SUMIFS('7.  Persistence Report'!Q$27:Q$242,'7.  Persistence Report'!$D$27:$D$242,$B57,'7.  Persistence Report'!$H$27:$H$242,$O$35,'7.  Persistence Report'!$J$27:$J$242,"&lt;&gt;Adjustment")</f>
        <v>21487</v>
      </c>
      <c r="Q57" s="295"/>
      <c r="R57" s="295"/>
      <c r="S57" s="295"/>
      <c r="T57" s="295"/>
      <c r="U57" s="295"/>
      <c r="V57" s="295"/>
      <c r="W57" s="295"/>
      <c r="X57" s="295"/>
      <c r="Y57" s="410">
        <f>VLOOKUP(B57,'3-a.  Rate Class Allocations'!$B$20:$AA$61,4,FALSE)</f>
        <v>0</v>
      </c>
      <c r="Z57" s="410">
        <f>VLOOKUP(B57,'3-a.  Rate Class Allocations'!$B$20:AA$61,6,FALSE)</f>
        <v>0</v>
      </c>
      <c r="AA57" s="410">
        <f>VLOOKUP(B57,'3-a.  Rate Class Allocations'!$B$20:$AA$61,8,FALSE)</f>
        <v>7.545681505798478E-2</v>
      </c>
      <c r="AB57" s="410">
        <f>VLOOKUP(B57,'3-a.  Rate Class Allocations'!$B$20:$AA$61,9,FALSE)</f>
        <v>0.45098188546754531</v>
      </c>
      <c r="AC57" s="410">
        <f>VLOOKUP(B57,'3-a.  Rate Class Allocations'!$B$20:$AA$61,11,FALSE)</f>
        <v>0.26118359642960731</v>
      </c>
      <c r="AD57" s="410">
        <f>VLOOKUP(B57,'3-a.  Rate Class Allocations'!$B$20:$AA$61,13,FALSE)</f>
        <v>0.18336987766470034</v>
      </c>
      <c r="AE57" s="410"/>
      <c r="AF57" s="415"/>
      <c r="AG57" s="415"/>
      <c r="AH57" s="415"/>
      <c r="AI57" s="415"/>
      <c r="AJ57" s="415"/>
      <c r="AK57" s="415"/>
      <c r="AL57" s="415"/>
      <c r="AM57" s="296">
        <f>SUM(Y57:AL57)</f>
        <v>0.97099217461983778</v>
      </c>
    </row>
    <row r="58" spans="1:39" outlineLevel="1">
      <c r="B58" s="294" t="s">
        <v>268</v>
      </c>
      <c r="C58" s="291" t="s">
        <v>164</v>
      </c>
      <c r="D58" s="295">
        <f>SUMIFS('7.  Persistence Report'!AU$27:AU$242,'7.  Persistence Report'!$D$27:$D$242,$B57,'7.  Persistence Report'!$H$27:$H$242,$D$35,'7.  Persistence Report'!$J$27:$J$242,"Adjustment")</f>
        <v>15778202</v>
      </c>
      <c r="E58" s="295">
        <f>SUMIFS('7.  Persistence Report'!AV$27:AV$242,'7.  Persistence Report'!$D$27:$D$242,$B57,'7.  Persistence Report'!$H$27:$H$242,$D$35,'7.  Persistence Report'!$J$27:$J$242,"Adjustment")</f>
        <v>15766691</v>
      </c>
      <c r="F58" s="295"/>
      <c r="G58" s="295"/>
      <c r="H58" s="295"/>
      <c r="I58" s="295"/>
      <c r="J58" s="295"/>
      <c r="K58" s="295"/>
      <c r="L58" s="295"/>
      <c r="M58" s="295"/>
      <c r="N58" s="295">
        <f>N57</f>
        <v>12</v>
      </c>
      <c r="O58" s="295">
        <f>SUMIFS('7.  Persistence Report'!P$27:P$242,'7.  Persistence Report'!$D$27:$D$242,$B57,'7.  Persistence Report'!$H$27:$H$242,$O$35,'7.  Persistence Report'!$J$27:$J$242,"Adjustment")</f>
        <v>2679</v>
      </c>
      <c r="P58" s="295">
        <f>SUMIFS('7.  Persistence Report'!Q$27:Q$242,'7.  Persistence Report'!$D$27:$D$242,$B57,'7.  Persistence Report'!$H$27:$H$242,$O$35,'7.  Persistence Report'!$J$27:$J$242,"Adjustment")</f>
        <v>2675</v>
      </c>
      <c r="Q58" s="295"/>
      <c r="R58" s="295"/>
      <c r="S58" s="295"/>
      <c r="T58" s="295"/>
      <c r="U58" s="295"/>
      <c r="V58" s="295"/>
      <c r="W58" s="295"/>
      <c r="X58" s="295"/>
      <c r="Y58" s="411">
        <f>Y57</f>
        <v>0</v>
      </c>
      <c r="Z58" s="411">
        <f>Z57</f>
        <v>0</v>
      </c>
      <c r="AA58" s="411">
        <f t="shared" ref="AA58" si="66">AA57</f>
        <v>7.545681505798478E-2</v>
      </c>
      <c r="AB58" s="411">
        <f t="shared" ref="AB58" si="67">AB57</f>
        <v>0.45098188546754531</v>
      </c>
      <c r="AC58" s="411">
        <f t="shared" ref="AC58" si="68">AC57</f>
        <v>0.26118359642960731</v>
      </c>
      <c r="AD58" s="411">
        <f t="shared" ref="AD58" si="69">AD57</f>
        <v>0.18336987766470034</v>
      </c>
      <c r="AE58" s="411">
        <f t="shared" ref="AE58" si="70">AE57</f>
        <v>0</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22">
        <v>8</v>
      </c>
      <c r="B60" s="520" t="s">
        <v>102</v>
      </c>
      <c r="C60" s="291" t="s">
        <v>25</v>
      </c>
      <c r="D60" s="295">
        <f>SUMIFS('7.  Persistence Report'!AU$27:AU$242,'7.  Persistence Report'!$D$27:$D$242,$B60,'7.  Persistence Report'!$H$27:$H$242,$D$35,'7.  Persistence Report'!$J$27:$J$242,"&lt;&gt;Adjustment")</f>
        <v>9534129</v>
      </c>
      <c r="E60" s="295">
        <f>SUMIFS('7.  Persistence Report'!AV$27:AV$242,'7.  Persistence Report'!$D$27:$D$242,$B60,'7.  Persistence Report'!$H$27:$H$242,$D$35,'7.  Persistence Report'!$J$27:$J$242,"&lt;&gt;Adjustment")</f>
        <v>8635489</v>
      </c>
      <c r="F60" s="295"/>
      <c r="G60" s="295"/>
      <c r="H60" s="295"/>
      <c r="I60" s="295"/>
      <c r="J60" s="295"/>
      <c r="K60" s="295"/>
      <c r="L60" s="295"/>
      <c r="M60" s="295"/>
      <c r="N60" s="295">
        <v>12</v>
      </c>
      <c r="O60" s="295">
        <f>SUMIFS('7.  Persistence Report'!P$27:P$242,'7.  Persistence Report'!$D$27:$D$242,$B60,'7.  Persistence Report'!$H$27:$H$242,$O$35,'7.  Persistence Report'!$J$27:$J$242,"&lt;&gt;Adjustment")</f>
        <v>2198</v>
      </c>
      <c r="P60" s="295">
        <f>SUMIFS('7.  Persistence Report'!Q$27:Q$242,'7.  Persistence Report'!$D$27:$D$242,$B60,'7.  Persistence Report'!$H$27:$H$242,$O$35,'7.  Persistence Report'!$J$27:$J$242,"&lt;&gt;Adjustment")</f>
        <v>2005</v>
      </c>
      <c r="Q60" s="295"/>
      <c r="R60" s="295"/>
      <c r="S60" s="295"/>
      <c r="T60" s="295"/>
      <c r="U60" s="295"/>
      <c r="V60" s="295"/>
      <c r="W60" s="295"/>
      <c r="X60" s="295"/>
      <c r="Y60" s="410">
        <f>VLOOKUP(B60,'3-a.  Rate Class Allocations'!$B$20:$AA$61,4,FALSE)</f>
        <v>0</v>
      </c>
      <c r="Z60" s="410">
        <f>VLOOKUP(B60,'3-a.  Rate Class Allocations'!$B$20:AA$61,6,FALSE)</f>
        <v>0</v>
      </c>
      <c r="AA60" s="410">
        <f>VLOOKUP(B60,'3-a.  Rate Class Allocations'!$B$20:$AA$61,8,FALSE)</f>
        <v>1</v>
      </c>
      <c r="AB60" s="410">
        <f>VLOOKUP(B60,'3-a.  Rate Class Allocations'!$B$20:$AA$61,9,FALSE)</f>
        <v>0</v>
      </c>
      <c r="AC60" s="410">
        <f>VLOOKUP(B60,'3-a.  Rate Class Allocations'!$B$20:$AA$61,11,FALSE)</f>
        <v>0</v>
      </c>
      <c r="AD60" s="410">
        <f>VLOOKUP(B60,'3-a.  Rate Class Allocations'!$B$20:$AA$61,13,FALSE)</f>
        <v>0</v>
      </c>
      <c r="AE60" s="410"/>
      <c r="AF60" s="415"/>
      <c r="AG60" s="415"/>
      <c r="AH60" s="415"/>
      <c r="AI60" s="415"/>
      <c r="AJ60" s="415"/>
      <c r="AK60" s="415"/>
      <c r="AL60" s="415"/>
      <c r="AM60" s="296">
        <f>SUM(Y60:AL60)</f>
        <v>1</v>
      </c>
    </row>
    <row r="61" spans="1:39" outlineLevel="1">
      <c r="B61" s="294" t="s">
        <v>268</v>
      </c>
      <c r="C61" s="291" t="s">
        <v>164</v>
      </c>
      <c r="D61" s="295">
        <f>SUMIFS('7.  Persistence Report'!AU$27:AU$242,'7.  Persistence Report'!$D$27:$D$242,$B60,'7.  Persistence Report'!$H$27:$H$242,$D$35,'7.  Persistence Report'!$J$27:$J$242,"Adjustment")</f>
        <v>0</v>
      </c>
      <c r="E61" s="295">
        <f>SUMIFS('7.  Persistence Report'!AV$27:AV$242,'7.  Persistence Report'!$D$27:$D$242,$B60,'7.  Persistence Report'!$H$27:$H$242,$D$35,'7.  Persistence Report'!$J$27:$J$242,"Adjustment")</f>
        <v>0</v>
      </c>
      <c r="F61" s="295"/>
      <c r="G61" s="295"/>
      <c r="H61" s="295"/>
      <c r="I61" s="295"/>
      <c r="J61" s="295"/>
      <c r="K61" s="295"/>
      <c r="L61" s="295"/>
      <c r="M61" s="295"/>
      <c r="N61" s="295">
        <f>N60</f>
        <v>12</v>
      </c>
      <c r="O61" s="295">
        <f>SUMIFS('7.  Persistence Report'!P$27:P$242,'7.  Persistence Report'!$D$27:$D$242,$B60,'7.  Persistence Report'!$H$27:$H$242,$O$35,'7.  Persistence Report'!$J$27:$J$242,"Adjustment")</f>
        <v>0</v>
      </c>
      <c r="P61" s="295">
        <f>SUMIFS('7.  Persistence Report'!Q$27:Q$242,'7.  Persistence Report'!$D$27:$D$242,$B60,'7.  Persistence Report'!$H$27:$H$242,$O$35,'7.  Persistence Report'!$J$27:$J$242,"Adjustment")</f>
        <v>0</v>
      </c>
      <c r="Q61" s="295"/>
      <c r="R61" s="295"/>
      <c r="S61" s="295"/>
      <c r="T61" s="295"/>
      <c r="U61" s="295"/>
      <c r="V61" s="295"/>
      <c r="W61" s="295"/>
      <c r="X61" s="295"/>
      <c r="Y61" s="411">
        <f>Y60</f>
        <v>0</v>
      </c>
      <c r="Z61" s="411">
        <f t="shared" ref="Z61" si="78">Z60</f>
        <v>0</v>
      </c>
      <c r="AA61" s="411">
        <f t="shared" ref="AA61" si="79">AA60</f>
        <v>1</v>
      </c>
      <c r="AB61" s="411">
        <f t="shared" ref="AB61" si="80">AB60</f>
        <v>0</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22">
        <v>9</v>
      </c>
      <c r="B63" s="520" t="s">
        <v>103</v>
      </c>
      <c r="C63" s="291" t="s">
        <v>25</v>
      </c>
      <c r="D63" s="295">
        <f>SUMIFS('7.  Persistence Report'!AU$27:AU$242,'7.  Persistence Report'!$D$27:$D$242,$B63,'7.  Persistence Report'!$H$27:$H$242,$D$35,'7.  Persistence Report'!$J$27:$J$242,"&lt;&gt;Adjustment")</f>
        <v>5139438</v>
      </c>
      <c r="E63" s="295">
        <f>SUMIFS('7.  Persistence Report'!AV$27:AV$242,'7.  Persistence Report'!$D$27:$D$242,$B63,'7.  Persistence Report'!$H$27:$H$242,$D$35,'7.  Persistence Report'!$J$27:$J$242,"&lt;&gt;Adjustment")</f>
        <v>5139438</v>
      </c>
      <c r="F63" s="295"/>
      <c r="G63" s="295"/>
      <c r="H63" s="295"/>
      <c r="I63" s="295"/>
      <c r="J63" s="295"/>
      <c r="K63" s="295"/>
      <c r="L63" s="295"/>
      <c r="M63" s="295"/>
      <c r="N63" s="295">
        <v>12</v>
      </c>
      <c r="O63" s="295">
        <f>SUMIFS('7.  Persistence Report'!P$27:P$242,'7.  Persistence Report'!$D$27:$D$242,$B63,'7.  Persistence Report'!$H$27:$H$242,$O$35,'7.  Persistence Report'!$J$27:$J$242,"&lt;&gt;Adjustment")</f>
        <v>1596</v>
      </c>
      <c r="P63" s="295">
        <f>SUMIFS('7.  Persistence Report'!Q$27:Q$242,'7.  Persistence Report'!$D$27:$D$242,$B63,'7.  Persistence Report'!$H$27:$H$242,$O$35,'7.  Persistence Report'!$J$27:$J$242,"&lt;&gt;Adjustment")</f>
        <v>1596</v>
      </c>
      <c r="Q63" s="295"/>
      <c r="R63" s="295"/>
      <c r="S63" s="295"/>
      <c r="T63" s="295"/>
      <c r="U63" s="295"/>
      <c r="V63" s="295"/>
      <c r="W63" s="295"/>
      <c r="X63" s="295"/>
      <c r="Y63" s="410">
        <f>VLOOKUP(B63,'3-a.  Rate Class Allocations'!$B$20:$AA$61,4,FALSE)</f>
        <v>0</v>
      </c>
      <c r="Z63" s="410">
        <f>VLOOKUP(B63,'3-a.  Rate Class Allocations'!$B$20:AA$61,6,FALSE)</f>
        <v>0</v>
      </c>
      <c r="AA63" s="410">
        <f>VLOOKUP(B63,'3-a.  Rate Class Allocations'!$B$20:$AA$61,8,FALSE)</f>
        <v>2.8167959637823508E-3</v>
      </c>
      <c r="AB63" s="410">
        <f>VLOOKUP(B63,'3-a.  Rate Class Allocations'!$B$20:$AA$61,9,FALSE)</f>
        <v>0.45132922434504064</v>
      </c>
      <c r="AC63" s="410">
        <f>VLOOKUP(B63,'3-a.  Rate Class Allocations'!$B$20:$AA$61,11,FALSE)</f>
        <v>5.993164397666171E-2</v>
      </c>
      <c r="AD63" s="410">
        <f>VLOOKUP(B63,'3-a.  Rate Class Allocations'!$B$20:$AA$61,13,FALSE)</f>
        <v>0.48359741448346871</v>
      </c>
      <c r="AE63" s="410"/>
      <c r="AF63" s="415"/>
      <c r="AG63" s="415"/>
      <c r="AH63" s="415"/>
      <c r="AI63" s="415"/>
      <c r="AJ63" s="415"/>
      <c r="AK63" s="415"/>
      <c r="AL63" s="415"/>
      <c r="AM63" s="296">
        <f>SUM(Y63:AL63)</f>
        <v>0.99767507876895345</v>
      </c>
    </row>
    <row r="64" spans="1:39" outlineLevel="1">
      <c r="B64" s="294" t="s">
        <v>268</v>
      </c>
      <c r="C64" s="291" t="s">
        <v>164</v>
      </c>
      <c r="D64" s="295">
        <f>SUMIFS('7.  Persistence Report'!AU$27:AU$242,'7.  Persistence Report'!$D$27:$D$242,$B63,'7.  Persistence Report'!$H$27:$H$242,$D$35,'7.  Persistence Report'!$J$27:$J$242,"Adjustment")</f>
        <v>20332548</v>
      </c>
      <c r="E64" s="295">
        <f>SUMIFS('7.  Persistence Report'!AV$27:AV$242,'7.  Persistence Report'!$D$27:$D$242,$B63,'7.  Persistence Report'!$H$27:$H$242,$D$35,'7.  Persistence Report'!$J$27:$J$242,"Adjustment")</f>
        <v>20332548</v>
      </c>
      <c r="F64" s="295"/>
      <c r="G64" s="295"/>
      <c r="H64" s="295"/>
      <c r="I64" s="295"/>
      <c r="J64" s="295"/>
      <c r="K64" s="295"/>
      <c r="L64" s="295"/>
      <c r="M64" s="295"/>
      <c r="N64" s="295">
        <f>N63</f>
        <v>12</v>
      </c>
      <c r="O64" s="295">
        <f>SUMIFS('7.  Persistence Report'!P$27:P$242,'7.  Persistence Report'!$D$27:$D$242,$B63,'7.  Persistence Report'!$H$27:$H$242,$O$35,'7.  Persistence Report'!$J$27:$J$242,"Adjustment")</f>
        <v>5499</v>
      </c>
      <c r="P64" s="295">
        <f>SUMIFS('7.  Persistence Report'!Q$27:Q$242,'7.  Persistence Report'!$D$27:$D$242,$B63,'7.  Persistence Report'!$H$27:$H$242,$O$35,'7.  Persistence Report'!$J$27:$J$242,"Adjustment")</f>
        <v>5499</v>
      </c>
      <c r="Q64" s="295"/>
      <c r="R64" s="295"/>
      <c r="S64" s="295"/>
      <c r="T64" s="295"/>
      <c r="U64" s="295"/>
      <c r="V64" s="295"/>
      <c r="W64" s="295"/>
      <c r="X64" s="295"/>
      <c r="Y64" s="411">
        <f>Y63</f>
        <v>0</v>
      </c>
      <c r="Z64" s="411">
        <f t="shared" ref="Z64" si="91">Z63</f>
        <v>0</v>
      </c>
      <c r="AA64" s="411">
        <f t="shared" ref="AA64" si="92">AA63</f>
        <v>2.8167959637823508E-3</v>
      </c>
      <c r="AB64" s="411">
        <f t="shared" ref="AB64" si="93">AB63</f>
        <v>0.45132922434504064</v>
      </c>
      <c r="AC64" s="411">
        <f t="shared" ref="AC64" si="94">AC63</f>
        <v>5.993164397666171E-2</v>
      </c>
      <c r="AD64" s="411">
        <f t="shared" ref="AD64" si="95">AD63</f>
        <v>0.48359741448346871</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2">
        <v>10</v>
      </c>
      <c r="B66" s="520" t="s">
        <v>104</v>
      </c>
      <c r="C66" s="291" t="s">
        <v>25</v>
      </c>
      <c r="D66" s="295">
        <f>SUMIFS('7.  Persistence Report'!AU$27:AU$242,'7.  Persistence Report'!$D$27:$D$242,$B66,'7.  Persistence Report'!$H$27:$H$242,$D$35,'7.  Persistence Report'!$J$27:$J$242,"&lt;&gt;Adjustment")</f>
        <v>278667</v>
      </c>
      <c r="E66" s="295">
        <f>SUMIFS('7.  Persistence Report'!AV$27:AV$242,'7.  Persistence Report'!$D$27:$D$242,$B66,'7.  Persistence Report'!$H$27:$H$242,$D$35,'7.  Persistence Report'!$J$27:$J$242,"&lt;&gt;Adjustment")</f>
        <v>278667</v>
      </c>
      <c r="F66" s="295"/>
      <c r="G66" s="295"/>
      <c r="H66" s="295"/>
      <c r="I66" s="295"/>
      <c r="J66" s="295"/>
      <c r="K66" s="295"/>
      <c r="L66" s="295"/>
      <c r="M66" s="295"/>
      <c r="N66" s="295">
        <v>3</v>
      </c>
      <c r="O66" s="295">
        <f>SUMIFS('7.  Persistence Report'!P$27:P$242,'7.  Persistence Report'!$D$27:$D$242,$B66,'7.  Persistence Report'!$H$27:$H$242,$O$35,'7.  Persistence Report'!$J$27:$J$242,"&lt;&gt;Adjustment")</f>
        <v>147</v>
      </c>
      <c r="P66" s="295">
        <f>SUMIFS('7.  Persistence Report'!Q$27:Q$242,'7.  Persistence Report'!$D$27:$D$242,$B66,'7.  Persistence Report'!$H$27:$H$242,$O$35,'7.  Persistence Report'!$J$27:$J$242,"&lt;&gt;Adjustment")</f>
        <v>147</v>
      </c>
      <c r="Q66" s="295"/>
      <c r="R66" s="295"/>
      <c r="S66" s="295"/>
      <c r="T66" s="295"/>
      <c r="U66" s="295"/>
      <c r="V66" s="295"/>
      <c r="W66" s="295"/>
      <c r="X66" s="295"/>
      <c r="Y66" s="410">
        <f>VLOOKUP(B66,'3-a.  Rate Class Allocations'!$B$20:$AA$61,4,FALSE)</f>
        <v>0</v>
      </c>
      <c r="Z66" s="410">
        <f>VLOOKUP(B66,'3-a.  Rate Class Allocations'!$B$20:AA$61,6,FALSE)</f>
        <v>0</v>
      </c>
      <c r="AA66" s="410">
        <f>VLOOKUP(B66,'3-a.  Rate Class Allocations'!$B$20:$AA$61,8,FALSE)</f>
        <v>0</v>
      </c>
      <c r="AB66" s="410">
        <f>VLOOKUP(B66,'3-a.  Rate Class Allocations'!$B$20:$AA$61,9,FALSE)</f>
        <v>1</v>
      </c>
      <c r="AC66" s="410">
        <f>VLOOKUP(B66,'3-a.  Rate Class Allocations'!$B$20:$AA$61,11,FALSE)</f>
        <v>0</v>
      </c>
      <c r="AD66" s="410">
        <f>VLOOKUP(B66,'3-a.  Rate Class Allocations'!$B$20:$AA$61,13,FALSE)</f>
        <v>0</v>
      </c>
      <c r="AE66" s="410"/>
      <c r="AF66" s="415"/>
      <c r="AG66" s="415"/>
      <c r="AH66" s="415"/>
      <c r="AI66" s="415"/>
      <c r="AJ66" s="415"/>
      <c r="AK66" s="415"/>
      <c r="AL66" s="415"/>
      <c r="AM66" s="296">
        <f>SUM(Y66:AL66)</f>
        <v>1</v>
      </c>
    </row>
    <row r="67" spans="1:39" outlineLevel="1">
      <c r="B67" s="294" t="s">
        <v>268</v>
      </c>
      <c r="C67" s="291" t="s">
        <v>164</v>
      </c>
      <c r="D67" s="295">
        <f>SUMIFS('7.  Persistence Report'!AU$27:AU$242,'7.  Persistence Report'!$D$27:$D$242,$B66,'7.  Persistence Report'!$H$27:$H$242,$D$35,'7.  Persistence Report'!$J$27:$J$242,"Adjustment")</f>
        <v>243087</v>
      </c>
      <c r="E67" s="295">
        <f>SUMIFS('7.  Persistence Report'!AV$27:AV$242,'7.  Persistence Report'!$D$27:$D$242,$B66,'7.  Persistence Report'!$H$27:$H$242,$D$35,'7.  Persistence Report'!$J$27:$J$242,"Adjustment")</f>
        <v>243087</v>
      </c>
      <c r="F67" s="295"/>
      <c r="G67" s="295"/>
      <c r="H67" s="295"/>
      <c r="I67" s="295"/>
      <c r="J67" s="295"/>
      <c r="K67" s="295"/>
      <c r="L67" s="295"/>
      <c r="M67" s="295"/>
      <c r="N67" s="295">
        <f>N66</f>
        <v>3</v>
      </c>
      <c r="O67" s="295">
        <f>SUMIFS('7.  Persistence Report'!P$27:P$242,'7.  Persistence Report'!$D$27:$D$242,$B66,'7.  Persistence Report'!$H$27:$H$242,$O$35,'7.  Persistence Report'!$J$27:$J$242,"Adjustment")</f>
        <v>74</v>
      </c>
      <c r="P67" s="295">
        <f>SUMIFS('7.  Persistence Report'!Q$27:Q$242,'7.  Persistence Report'!$D$27:$D$242,$B66,'7.  Persistence Report'!$H$27:$H$242,$O$35,'7.  Persistence Report'!$J$27:$J$242,"Adjustment")</f>
        <v>74</v>
      </c>
      <c r="Q67" s="295"/>
      <c r="R67" s="295"/>
      <c r="S67" s="295"/>
      <c r="T67" s="295"/>
      <c r="U67" s="295"/>
      <c r="V67" s="295"/>
      <c r="W67" s="295"/>
      <c r="X67" s="295"/>
      <c r="Y67" s="411">
        <f>Y66</f>
        <v>0</v>
      </c>
      <c r="Z67" s="411">
        <f t="shared" ref="Z67" si="104">Z66</f>
        <v>0</v>
      </c>
      <c r="AA67" s="411">
        <f t="shared" ref="AA67" si="105">AA66</f>
        <v>0</v>
      </c>
      <c r="AB67" s="411">
        <f t="shared" ref="AB67" si="106">AB66</f>
        <v>1</v>
      </c>
      <c r="AC67" s="411">
        <f t="shared" ref="AC67" si="107">AC66</f>
        <v>0</v>
      </c>
      <c r="AD67" s="411">
        <f t="shared" ref="AD67" si="108">AD66</f>
        <v>0</v>
      </c>
      <c r="AE67" s="411">
        <f t="shared" ref="AE67" si="109">AE66</f>
        <v>0</v>
      </c>
      <c r="AF67" s="411">
        <f t="shared" ref="AF67" si="110">AF66</f>
        <v>0</v>
      </c>
      <c r="AG67" s="411">
        <f t="shared" ref="AG67" si="111">AG66</f>
        <v>0</v>
      </c>
      <c r="AH67" s="411">
        <f t="shared" ref="AH67" si="112">AH66</f>
        <v>0</v>
      </c>
      <c r="AI67" s="411">
        <f t="shared" ref="AI67" si="113">AI66</f>
        <v>0</v>
      </c>
      <c r="AJ67" s="411">
        <f t="shared" ref="AJ67" si="114">AJ66</f>
        <v>0</v>
      </c>
      <c r="AK67" s="411">
        <f t="shared" ref="AK67" si="115">AK66</f>
        <v>0</v>
      </c>
      <c r="AL67" s="411">
        <f t="shared" ref="AL67" si="116">AL66</f>
        <v>0</v>
      </c>
      <c r="AM67" s="311"/>
    </row>
    <row r="68" spans="1:39"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7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2">
        <v>11</v>
      </c>
      <c r="B70" s="520" t="s">
        <v>105</v>
      </c>
      <c r="C70" s="291" t="s">
        <v>25</v>
      </c>
      <c r="D70" s="295">
        <f>SUMIFS('7.  Persistence Report'!AU$27:AU$242,'7.  Persistence Report'!$D$27:$D$242,$B70,'7.  Persistence Report'!$H$27:$H$242,$D$35,'7.  Persistence Report'!$J$27:$J$242,"&lt;&gt;Adjustment")</f>
        <v>0</v>
      </c>
      <c r="E70" s="295">
        <f>SUMIFS('7.  Persistence Report'!AV$27:AV$242,'7.  Persistence Report'!$D$27:$D$242,$B70,'7.  Persistence Report'!$H$27:$H$242,$D$35,'7.  Persistence Report'!$J$27:$J$242,"&lt;&gt;Adjustment")</f>
        <v>0</v>
      </c>
      <c r="F70" s="295"/>
      <c r="G70" s="295"/>
      <c r="H70" s="295"/>
      <c r="I70" s="295"/>
      <c r="J70" s="295"/>
      <c r="K70" s="295"/>
      <c r="L70" s="295"/>
      <c r="M70" s="295"/>
      <c r="N70" s="295">
        <v>12</v>
      </c>
      <c r="O70" s="295">
        <f>SUMIFS('7.  Persistence Report'!P$27:P$242,'7.  Persistence Report'!$D$27:$D$242,$B70,'7.  Persistence Report'!$H$27:$H$242,$O$35,'7.  Persistence Report'!$J$27:$J$242,"&lt;&gt;Adjustment")</f>
        <v>0</v>
      </c>
      <c r="P70" s="295">
        <f>SUMIFS('7.  Persistence Report'!Q$27:Q$242,'7.  Persistence Report'!$D$27:$D$242,$B70,'7.  Persistence Report'!$H$27:$H$242,$O$35,'7.  Persistence Report'!$J$27:$J$242,"&lt;&gt;Adjustment")</f>
        <v>0</v>
      </c>
      <c r="Q70" s="295"/>
      <c r="R70" s="295"/>
      <c r="S70" s="295"/>
      <c r="T70" s="295"/>
      <c r="U70" s="295"/>
      <c r="V70" s="295"/>
      <c r="W70" s="295"/>
      <c r="X70" s="295"/>
      <c r="Y70" s="410">
        <f>VLOOKUP(B70,'3-a.  Rate Class Allocations'!$B$20:$AA$61,4,FALSE)</f>
        <v>0</v>
      </c>
      <c r="Z70" s="410">
        <f>VLOOKUP(B70,'3-a.  Rate Class Allocations'!$B$20:AA$61,6,FALSE)</f>
        <v>0</v>
      </c>
      <c r="AA70" s="410">
        <f>VLOOKUP(B70,'3-a.  Rate Class Allocations'!$B$20:$AA$61,8,FALSE)</f>
        <v>0</v>
      </c>
      <c r="AB70" s="410">
        <f>VLOOKUP(B70,'3-a.  Rate Class Allocations'!$B$20:$AA$61,9,FALSE)</f>
        <v>0</v>
      </c>
      <c r="AC70" s="410">
        <f>VLOOKUP(B70,'3-a.  Rate Class Allocations'!$B$20:$AA$61,11,FALSE)</f>
        <v>1</v>
      </c>
      <c r="AD70" s="410">
        <f>VLOOKUP(B70,'3-a.  Rate Class Allocations'!$B$20:$AA$61,13,FALSE)</f>
        <v>0</v>
      </c>
      <c r="AE70" s="410"/>
      <c r="AF70" s="415"/>
      <c r="AG70" s="415"/>
      <c r="AH70" s="415"/>
      <c r="AI70" s="415"/>
      <c r="AJ70" s="415"/>
      <c r="AK70" s="415"/>
      <c r="AL70" s="415"/>
      <c r="AM70" s="296">
        <f>SUM(Y70:AL70)</f>
        <v>1</v>
      </c>
    </row>
    <row r="71" spans="1:39" outlineLevel="1">
      <c r="B71" s="294" t="s">
        <v>268</v>
      </c>
      <c r="C71" s="291" t="s">
        <v>164</v>
      </c>
      <c r="D71" s="295">
        <f>SUMIFS('7.  Persistence Report'!AU$27:AU$242,'7.  Persistence Report'!$D$27:$D$242,$B70,'7.  Persistence Report'!$H$27:$H$242,$D$35,'7.  Persistence Report'!$J$27:$J$242,"Adjustment")</f>
        <v>5326500</v>
      </c>
      <c r="E71" s="295">
        <f>SUMIFS('7.  Persistence Report'!AV$27:AV$242,'7.  Persistence Report'!$D$27:$D$242,$B70,'7.  Persistence Report'!$H$27:$H$242,$D$35,'7.  Persistence Report'!$J$27:$J$242,"Adjustment")</f>
        <v>5326500</v>
      </c>
      <c r="F71" s="295"/>
      <c r="G71" s="295"/>
      <c r="H71" s="295"/>
      <c r="I71" s="295"/>
      <c r="J71" s="295"/>
      <c r="K71" s="295"/>
      <c r="L71" s="295"/>
      <c r="M71" s="295"/>
      <c r="N71" s="295">
        <f>N70</f>
        <v>12</v>
      </c>
      <c r="O71" s="295">
        <f>SUMIFS('7.  Persistence Report'!P$27:P$242,'7.  Persistence Report'!$D$27:$D$242,$B70,'7.  Persistence Report'!$H$27:$H$242,$O$35,'7.  Persistence Report'!$J$27:$J$242,"Adjustment")</f>
        <v>0</v>
      </c>
      <c r="P71" s="295">
        <f>SUMIFS('7.  Persistence Report'!Q$27:Q$242,'7.  Persistence Report'!$D$27:$D$242,$B70,'7.  Persistence Report'!$H$27:$H$242,$O$35,'7.  Persistence Report'!$J$27:$J$242,"Adjustment")</f>
        <v>0</v>
      </c>
      <c r="Q71" s="295"/>
      <c r="R71" s="295"/>
      <c r="S71" s="295"/>
      <c r="T71" s="295"/>
      <c r="U71" s="295"/>
      <c r="V71" s="295"/>
      <c r="W71" s="295"/>
      <c r="X71" s="295"/>
      <c r="Y71" s="411">
        <f>Y70</f>
        <v>0</v>
      </c>
      <c r="Z71" s="411">
        <f t="shared" ref="Z71" si="117">Z70</f>
        <v>0</v>
      </c>
      <c r="AA71" s="411">
        <f t="shared" ref="AA71" si="118">AA70</f>
        <v>0</v>
      </c>
      <c r="AB71" s="411">
        <f t="shared" ref="AB71" si="119">AB70</f>
        <v>0</v>
      </c>
      <c r="AC71" s="411">
        <f t="shared" ref="AC71" si="120">AC70</f>
        <v>1</v>
      </c>
      <c r="AD71" s="411">
        <f t="shared" ref="AD71" si="121">AD70</f>
        <v>0</v>
      </c>
      <c r="AE71" s="411">
        <f t="shared" ref="AE71" si="122">AE70</f>
        <v>0</v>
      </c>
      <c r="AF71" s="411">
        <f t="shared" ref="AF71" si="123">AF70</f>
        <v>0</v>
      </c>
      <c r="AG71" s="411">
        <f t="shared" ref="AG71" si="124">AG70</f>
        <v>0</v>
      </c>
      <c r="AH71" s="411">
        <f t="shared" ref="AH71" si="125">AH70</f>
        <v>0</v>
      </c>
      <c r="AI71" s="411">
        <f t="shared" ref="AI71" si="126">AI70</f>
        <v>0</v>
      </c>
      <c r="AJ71" s="411">
        <f t="shared" ref="AJ71" si="127">AJ70</f>
        <v>0</v>
      </c>
      <c r="AK71" s="411">
        <f t="shared" ref="AK71" si="128">AK70</f>
        <v>0</v>
      </c>
      <c r="AL71" s="411">
        <f t="shared" ref="AL71" si="129">AL70</f>
        <v>0</v>
      </c>
      <c r="AM71" s="297"/>
    </row>
    <row r="72" spans="1:39"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45" outlineLevel="1">
      <c r="A73" s="522">
        <v>12</v>
      </c>
      <c r="B73" s="520" t="s">
        <v>106</v>
      </c>
      <c r="C73" s="291" t="s">
        <v>25</v>
      </c>
      <c r="D73" s="295">
        <f>SUMIFS('7.  Persistence Report'!AU$27:AU$242,'7.  Persistence Report'!$D$27:$D$242,$B73,'7.  Persistence Report'!$H$27:$H$242,$D$35,'7.  Persistence Report'!$J$27:$J$242,"&lt;&gt;Adjustment")</f>
        <v>0</v>
      </c>
      <c r="E73" s="295">
        <f>SUMIFS('7.  Persistence Report'!AV$27:AV$242,'7.  Persistence Report'!$D$27:$D$242,$B73,'7.  Persistence Report'!$H$27:$H$242,$D$35,'7.  Persistence Report'!$J$27:$J$242,"&lt;&gt;Adjustment")</f>
        <v>0</v>
      </c>
      <c r="F73" s="295"/>
      <c r="G73" s="295"/>
      <c r="H73" s="295"/>
      <c r="I73" s="295"/>
      <c r="J73" s="295"/>
      <c r="K73" s="295"/>
      <c r="L73" s="295"/>
      <c r="M73" s="295"/>
      <c r="N73" s="295">
        <v>12</v>
      </c>
      <c r="O73" s="295">
        <f>SUMIFS('7.  Persistence Report'!P$27:P$242,'7.  Persistence Report'!$D$27:$D$242,$B73,'7.  Persistence Report'!$H$27:$H$242,$O$35,'7.  Persistence Report'!$J$27:$J$242,"&lt;&gt;Adjustment")</f>
        <v>0</v>
      </c>
      <c r="P73" s="295">
        <f>SUMIFS('7.  Persistence Report'!Q$27:Q$242,'7.  Persistence Report'!$D$27:$D$242,$B73,'7.  Persistence Report'!$H$27:$H$242,$O$35,'7.  Persistence Report'!$J$27:$J$242,"&lt;&gt;Adjustment")</f>
        <v>0</v>
      </c>
      <c r="Q73" s="295"/>
      <c r="R73" s="295"/>
      <c r="S73" s="295"/>
      <c r="T73" s="295"/>
      <c r="U73" s="295"/>
      <c r="V73" s="295"/>
      <c r="W73" s="295"/>
      <c r="X73" s="295"/>
      <c r="Y73" s="410">
        <f>VLOOKUP(B73,'3-a.  Rate Class Allocations'!$B$20:$AA$61,4,FALSE)</f>
        <v>0</v>
      </c>
      <c r="Z73" s="410">
        <f>VLOOKUP(B73,'3-a.  Rate Class Allocations'!$B$20:AA$61,6,FALSE)</f>
        <v>0</v>
      </c>
      <c r="AA73" s="410">
        <f>VLOOKUP(B73,'3-a.  Rate Class Allocations'!$B$20:$AA$61,8,FALSE)</f>
        <v>0</v>
      </c>
      <c r="AB73" s="410">
        <f>VLOOKUP(B73,'3-a.  Rate Class Allocations'!$B$20:$AA$61,9,FALSE)</f>
        <v>0</v>
      </c>
      <c r="AC73" s="410">
        <f>VLOOKUP(B73,'3-a.  Rate Class Allocations'!$B$20:$AA$61,11,FALSE)</f>
        <v>0</v>
      </c>
      <c r="AD73" s="410">
        <f>VLOOKUP(B73,'3-a.  Rate Class Allocations'!$B$20:$AA$61,13,FALSE)</f>
        <v>0</v>
      </c>
      <c r="AE73" s="410"/>
      <c r="AF73" s="415"/>
      <c r="AG73" s="415"/>
      <c r="AH73" s="415"/>
      <c r="AI73" s="415"/>
      <c r="AJ73" s="415"/>
      <c r="AK73" s="415"/>
      <c r="AL73" s="415"/>
      <c r="AM73" s="296">
        <f>SUM(Y73:AL73)</f>
        <v>0</v>
      </c>
    </row>
    <row r="74" spans="1:39" outlineLevel="1">
      <c r="B74" s="520" t="s">
        <v>268</v>
      </c>
      <c r="C74" s="291" t="s">
        <v>164</v>
      </c>
      <c r="D74" s="295">
        <f>SUMIFS('7.  Persistence Report'!AU$27:AU$242,'7.  Persistence Report'!$D$27:$D$242,$B73,'7.  Persistence Report'!$H$27:$H$242,$D$35,'7.  Persistence Report'!$J$27:$J$242,"Adjustment")</f>
        <v>0</v>
      </c>
      <c r="E74" s="295">
        <f>SUMIFS('7.  Persistence Report'!AV$27:AV$242,'7.  Persistence Report'!$D$27:$D$242,$B73,'7.  Persistence Report'!$H$27:$H$242,$D$35,'7.  Persistence Report'!$J$27:$J$242,"Adjustment")</f>
        <v>0</v>
      </c>
      <c r="F74" s="295"/>
      <c r="G74" s="295"/>
      <c r="H74" s="295"/>
      <c r="I74" s="295"/>
      <c r="J74" s="295"/>
      <c r="K74" s="295"/>
      <c r="L74" s="295"/>
      <c r="M74" s="295"/>
      <c r="N74" s="295">
        <f>N73</f>
        <v>12</v>
      </c>
      <c r="O74" s="295">
        <f>SUMIFS('7.  Persistence Report'!P$27:P$242,'7.  Persistence Report'!$D$27:$D$242,$B73,'7.  Persistence Report'!$H$27:$H$242,$O$35,'7.  Persistence Report'!$J$27:$J$242,"Adjustment")</f>
        <v>0</v>
      </c>
      <c r="P74" s="295">
        <f>SUMIFS('7.  Persistence Report'!Q$27:Q$242,'7.  Persistence Report'!$D$27:$D$242,$B73,'7.  Persistence Report'!$H$27:$H$242,$O$35,'7.  Persistence Report'!$J$27:$J$242,"Adjustment")</f>
        <v>0</v>
      </c>
      <c r="Q74" s="295"/>
      <c r="R74" s="295"/>
      <c r="S74" s="295"/>
      <c r="T74" s="295"/>
      <c r="U74" s="295"/>
      <c r="V74" s="295"/>
      <c r="W74" s="295"/>
      <c r="X74" s="295"/>
      <c r="Y74" s="411">
        <f>Y73</f>
        <v>0</v>
      </c>
      <c r="Z74" s="411">
        <f t="shared" ref="Z74" si="130">Z73</f>
        <v>0</v>
      </c>
      <c r="AA74" s="411">
        <f t="shared" ref="AA74" si="131">AA73</f>
        <v>0</v>
      </c>
      <c r="AB74" s="411">
        <f t="shared" ref="AB74" si="132">AB73</f>
        <v>0</v>
      </c>
      <c r="AC74" s="411">
        <f t="shared" ref="AC74" si="133">AC73</f>
        <v>0</v>
      </c>
      <c r="AD74" s="411">
        <f t="shared" ref="AD74" si="134">AD73</f>
        <v>0</v>
      </c>
      <c r="AE74" s="411">
        <f t="shared" ref="AE74" si="135">AE73</f>
        <v>0</v>
      </c>
      <c r="AF74" s="411">
        <f t="shared" ref="AF74" si="136">AF73</f>
        <v>0</v>
      </c>
      <c r="AG74" s="411">
        <f t="shared" ref="AG74" si="137">AG73</f>
        <v>0</v>
      </c>
      <c r="AH74" s="411">
        <f t="shared" ref="AH74" si="138">AH73</f>
        <v>0</v>
      </c>
      <c r="AI74" s="411">
        <f t="shared" ref="AI74" si="139">AI73</f>
        <v>0</v>
      </c>
      <c r="AJ74" s="411">
        <f t="shared" ref="AJ74" si="140">AJ73</f>
        <v>0</v>
      </c>
      <c r="AK74" s="411">
        <f t="shared" ref="AK74" si="141">AK73</f>
        <v>0</v>
      </c>
      <c r="AL74" s="411">
        <f t="shared" ref="AL74" si="142">AL73</f>
        <v>0</v>
      </c>
      <c r="AM74" s="297"/>
    </row>
    <row r="75" spans="1:39"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22">
        <v>13</v>
      </c>
      <c r="B76" s="520" t="s">
        <v>107</v>
      </c>
      <c r="C76" s="291" t="s">
        <v>25</v>
      </c>
      <c r="D76" s="295">
        <f>SUMIFS('7.  Persistence Report'!AU$27:AU$242,'7.  Persistence Report'!$D$27:$D$242,$B76,'7.  Persistence Report'!$H$27:$H$242,$D$35,'7.  Persistence Report'!$J$27:$J$242,"&lt;&gt;Adjustment")</f>
        <v>8278171</v>
      </c>
      <c r="E76" s="295">
        <f>SUMIFS('7.  Persistence Report'!AV$27:AV$242,'7.  Persistence Report'!$D$27:$D$242,$B76,'7.  Persistence Report'!$H$27:$H$242,$D$35,'7.  Persistence Report'!$J$27:$J$242,"&lt;&gt;Adjustment")</f>
        <v>5798837</v>
      </c>
      <c r="F76" s="295"/>
      <c r="G76" s="295"/>
      <c r="H76" s="295"/>
      <c r="I76" s="295"/>
      <c r="J76" s="295"/>
      <c r="K76" s="295"/>
      <c r="L76" s="295"/>
      <c r="M76" s="295"/>
      <c r="N76" s="295">
        <v>12</v>
      </c>
      <c r="O76" s="295">
        <f>SUMIFS('7.  Persistence Report'!P$27:P$242,'7.  Persistence Report'!$D$27:$D$242,$B76,'7.  Persistence Report'!$H$27:$H$242,$O$35,'7.  Persistence Report'!$J$27:$J$242,"&lt;&gt;Adjustment")</f>
        <v>2711</v>
      </c>
      <c r="P76" s="295">
        <f>SUMIFS('7.  Persistence Report'!Q$27:Q$242,'7.  Persistence Report'!$D$27:$D$242,$B76,'7.  Persistence Report'!$H$27:$H$242,$O$35,'7.  Persistence Report'!$J$27:$J$242,"&lt;&gt;Adjustment")</f>
        <v>1899</v>
      </c>
      <c r="Q76" s="295"/>
      <c r="R76" s="295"/>
      <c r="S76" s="295"/>
      <c r="T76" s="295"/>
      <c r="U76" s="295"/>
      <c r="V76" s="295"/>
      <c r="W76" s="295"/>
      <c r="X76" s="295"/>
      <c r="Y76" s="410">
        <f>VLOOKUP(B76,'3-a.  Rate Class Allocations'!$B$20:$AA$61,4,FALSE)</f>
        <v>0</v>
      </c>
      <c r="Z76" s="410">
        <f>VLOOKUP(B76,'3-a.  Rate Class Allocations'!$B$20:AA$61,6,FALSE)</f>
        <v>0</v>
      </c>
      <c r="AA76" s="410">
        <f>VLOOKUP(B76,'3-a.  Rate Class Allocations'!$B$20:$AA$61,8,FALSE)</f>
        <v>4.5590421665809991E-3</v>
      </c>
      <c r="AB76" s="410">
        <f>VLOOKUP(B76,'3-a.  Rate Class Allocations'!$B$20:$AA$61,9,FALSE)</f>
        <v>3.1388044266773683E-2</v>
      </c>
      <c r="AC76" s="410">
        <f>VLOOKUP(B76,'3-a.  Rate Class Allocations'!$B$20:$AA$61,11,FALSE)</f>
        <v>1.6451866829245706E-2</v>
      </c>
      <c r="AD76" s="410">
        <f>VLOOKUP(B76,'3-a.  Rate Class Allocations'!$B$20:$AA$61,13,FALSE)</f>
        <v>0.95216008890398063</v>
      </c>
      <c r="AE76" s="410"/>
      <c r="AF76" s="415"/>
      <c r="AG76" s="415"/>
      <c r="AH76" s="415"/>
      <c r="AI76" s="415"/>
      <c r="AJ76" s="415"/>
      <c r="AK76" s="415"/>
      <c r="AL76" s="415"/>
      <c r="AM76" s="296">
        <f>SUM(Y76:AL76)</f>
        <v>1.0045590421665811</v>
      </c>
    </row>
    <row r="77" spans="1:39" outlineLevel="1">
      <c r="B77" s="520" t="s">
        <v>268</v>
      </c>
      <c r="C77" s="291" t="s">
        <v>164</v>
      </c>
      <c r="D77" s="295">
        <f>SUMIFS('7.  Persistence Report'!AU$27:AU$242,'7.  Persistence Report'!$D$27:$D$242,$B76,'7.  Persistence Report'!$H$27:$H$242,$D$35,'7.  Persistence Report'!$J$27:$J$242,"Adjustment")</f>
        <v>125317</v>
      </c>
      <c r="E77" s="295">
        <f>SUMIFS('7.  Persistence Report'!AV$27:AV$242,'7.  Persistence Report'!$D$27:$D$242,$B76,'7.  Persistence Report'!$H$27:$H$242,$D$35,'7.  Persistence Report'!$J$27:$J$242,"Adjustment")</f>
        <v>125317</v>
      </c>
      <c r="F77" s="295"/>
      <c r="G77" s="295"/>
      <c r="H77" s="295"/>
      <c r="I77" s="295"/>
      <c r="J77" s="295"/>
      <c r="K77" s="295"/>
      <c r="L77" s="295"/>
      <c r="M77" s="295"/>
      <c r="N77" s="295">
        <f>N76</f>
        <v>12</v>
      </c>
      <c r="O77" s="295">
        <f>SUMIFS('7.  Persistence Report'!P$27:P$242,'7.  Persistence Report'!$D$27:$D$242,$B76,'7.  Persistence Report'!$H$27:$H$242,$O$35,'7.  Persistence Report'!$J$27:$J$242,"Adjustment")</f>
        <v>0</v>
      </c>
      <c r="P77" s="295">
        <f>SUMIFS('7.  Persistence Report'!Q$27:Q$242,'7.  Persistence Report'!$D$27:$D$242,$B76,'7.  Persistence Report'!$H$27:$H$242,$O$35,'7.  Persistence Report'!$J$27:$J$242,"Adjustment")</f>
        <v>0</v>
      </c>
      <c r="Q77" s="295"/>
      <c r="R77" s="295"/>
      <c r="S77" s="295"/>
      <c r="T77" s="295"/>
      <c r="U77" s="295"/>
      <c r="V77" s="295"/>
      <c r="W77" s="295"/>
      <c r="X77" s="295"/>
      <c r="Y77" s="411">
        <f>Y76</f>
        <v>0</v>
      </c>
      <c r="Z77" s="411">
        <f t="shared" ref="Z77:AL77" si="143">Z76</f>
        <v>0</v>
      </c>
      <c r="AA77" s="411">
        <f t="shared" si="143"/>
        <v>4.5590421665809991E-3</v>
      </c>
      <c r="AB77" s="411">
        <f t="shared" si="143"/>
        <v>3.1388044266773683E-2</v>
      </c>
      <c r="AC77" s="411">
        <f t="shared" si="143"/>
        <v>1.6451866829245706E-2</v>
      </c>
      <c r="AD77" s="411">
        <f t="shared" si="143"/>
        <v>0.95216008890398063</v>
      </c>
      <c r="AE77" s="411">
        <f t="shared" si="143"/>
        <v>0</v>
      </c>
      <c r="AF77" s="411">
        <f t="shared" si="143"/>
        <v>0</v>
      </c>
      <c r="AG77" s="411">
        <f t="shared" si="143"/>
        <v>0</v>
      </c>
      <c r="AH77" s="411">
        <f t="shared" si="143"/>
        <v>0</v>
      </c>
      <c r="AI77" s="411">
        <f t="shared" si="143"/>
        <v>0</v>
      </c>
      <c r="AJ77" s="411">
        <f t="shared" si="143"/>
        <v>0</v>
      </c>
      <c r="AK77" s="411">
        <f t="shared" si="143"/>
        <v>0</v>
      </c>
      <c r="AL77" s="411">
        <f t="shared" si="143"/>
        <v>0</v>
      </c>
      <c r="AM77" s="306"/>
    </row>
    <row r="78" spans="1:39"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75" outlineLevel="1">
      <c r="B79" s="288" t="s">
        <v>108</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outlineLevel="1">
      <c r="A80" s="522">
        <v>14</v>
      </c>
      <c r="B80" s="315" t="s">
        <v>109</v>
      </c>
      <c r="C80" s="291" t="s">
        <v>25</v>
      </c>
      <c r="D80" s="295">
        <f>SUMIFS('7.  Persistence Report'!AU$27:AU$242,'7.  Persistence Report'!$D$27:$D$242,$B80,'7.  Persistence Report'!$H$27:$H$242,$D$35,'7.  Persistence Report'!$J$27:$J$242,"&lt;&gt;Adjustment")</f>
        <v>1664203</v>
      </c>
      <c r="E80" s="295">
        <f>SUMIFS('7.  Persistence Report'!AV$27:AV$242,'7.  Persistence Report'!$D$27:$D$242,$B80,'7.  Persistence Report'!$H$27:$H$242,$D$35,'7.  Persistence Report'!$J$27:$J$242,"&lt;&gt;Adjustment")</f>
        <v>1344143</v>
      </c>
      <c r="F80" s="295"/>
      <c r="G80" s="295"/>
      <c r="H80" s="295"/>
      <c r="I80" s="295"/>
      <c r="J80" s="295"/>
      <c r="K80" s="295"/>
      <c r="L80" s="295"/>
      <c r="M80" s="295"/>
      <c r="N80" s="295">
        <v>12</v>
      </c>
      <c r="O80" s="295">
        <f>SUMIFS('7.  Persistence Report'!P$27:P$242,'7.  Persistence Report'!$D$27:$D$242,$B80,'7.  Persistence Report'!$H$27:$H$242,$O$35,'7.  Persistence Report'!$J$27:$J$242,"&lt;&gt;Adjustment")</f>
        <v>148</v>
      </c>
      <c r="P80" s="295">
        <f>SUMIFS('7.  Persistence Report'!Q$27:Q$242,'7.  Persistence Report'!$D$27:$D$242,$B80,'7.  Persistence Report'!$H$27:$H$242,$O$35,'7.  Persistence Report'!$J$27:$J$242,"&lt;&gt;Adjustment")</f>
        <v>132</v>
      </c>
      <c r="Q80" s="295"/>
      <c r="R80" s="295"/>
      <c r="S80" s="295"/>
      <c r="T80" s="295"/>
      <c r="U80" s="295"/>
      <c r="V80" s="295"/>
      <c r="W80" s="295"/>
      <c r="X80" s="295"/>
      <c r="Y80" s="410">
        <f>VLOOKUP(B80,'3-a.  Rate Class Allocations'!$B$20:$AA$61,4,FALSE)</f>
        <v>0.6</v>
      </c>
      <c r="Z80" s="410">
        <f>VLOOKUP(B80,'3-a.  Rate Class Allocations'!$B$20:AA$61,6,FALSE)</f>
        <v>0</v>
      </c>
      <c r="AA80" s="410">
        <f>VLOOKUP(B80,'3-a.  Rate Class Allocations'!$B$20:$AA$61,8,FALSE)</f>
        <v>0.26</v>
      </c>
      <c r="AB80" s="410">
        <f>VLOOKUP(B80,'3-a.  Rate Class Allocations'!$B$20:$AA$61,9,FALSE)</f>
        <v>0.14000000000000001</v>
      </c>
      <c r="AC80" s="410">
        <f>VLOOKUP(B80,'3-a.  Rate Class Allocations'!$B$20:$AA$61,11,FALSE)</f>
        <v>0</v>
      </c>
      <c r="AD80" s="410">
        <f>VLOOKUP(B80,'3-a.  Rate Class Allocations'!$B$20:$AA$61,13,FALSE)</f>
        <v>0</v>
      </c>
      <c r="AE80" s="410"/>
      <c r="AF80" s="410"/>
      <c r="AG80" s="410"/>
      <c r="AH80" s="410"/>
      <c r="AI80" s="410"/>
      <c r="AJ80" s="410"/>
      <c r="AK80" s="410"/>
      <c r="AL80" s="410"/>
      <c r="AM80" s="296">
        <f>SUM(Y80:AL80)</f>
        <v>1</v>
      </c>
    </row>
    <row r="81" spans="1:40" outlineLevel="1">
      <c r="B81" s="294" t="s">
        <v>268</v>
      </c>
      <c r="C81" s="291" t="s">
        <v>164</v>
      </c>
      <c r="D81" s="295">
        <f>SUMIFS('7.  Persistence Report'!AU$27:AU$242,'7.  Persistence Report'!$D$27:$D$242,$B80,'7.  Persistence Report'!$H$27:$H$242,$D$35,'7.  Persistence Report'!$J$27:$J$242,"Adjustment")</f>
        <v>15871</v>
      </c>
      <c r="E81" s="295">
        <f>SUMIFS('7.  Persistence Report'!AV$27:AV$242,'7.  Persistence Report'!$D$27:$D$242,$B80,'7.  Persistence Report'!$H$27:$H$242,$D$35,'7.  Persistence Report'!$J$27:$J$242,"Adjustment")</f>
        <v>15220</v>
      </c>
      <c r="F81" s="295"/>
      <c r="G81" s="295"/>
      <c r="H81" s="295"/>
      <c r="I81" s="295"/>
      <c r="J81" s="295"/>
      <c r="K81" s="295"/>
      <c r="L81" s="295"/>
      <c r="M81" s="295"/>
      <c r="N81" s="295">
        <f>N80</f>
        <v>12</v>
      </c>
      <c r="O81" s="295">
        <f>SUMIFS('7.  Persistence Report'!P$27:P$242,'7.  Persistence Report'!$D$27:$D$242,$B80,'7.  Persistence Report'!$H$27:$H$242,$O$35,'7.  Persistence Report'!$J$27:$J$242,"Adjustment")</f>
        <v>3</v>
      </c>
      <c r="P81" s="295">
        <f>SUMIFS('7.  Persistence Report'!Q$27:Q$242,'7.  Persistence Report'!$D$27:$D$242,$B80,'7.  Persistence Report'!$H$27:$H$242,$O$35,'7.  Persistence Report'!$J$27:$J$242,"Adjustment")</f>
        <v>3</v>
      </c>
      <c r="Q81" s="295"/>
      <c r="R81" s="295"/>
      <c r="S81" s="295"/>
      <c r="T81" s="295"/>
      <c r="U81" s="295"/>
      <c r="V81" s="295"/>
      <c r="W81" s="295"/>
      <c r="X81" s="295"/>
      <c r="Y81" s="411">
        <f>Y80</f>
        <v>0.6</v>
      </c>
      <c r="Z81" s="411">
        <f t="shared" ref="Z81" si="144">Z80</f>
        <v>0</v>
      </c>
      <c r="AA81" s="411">
        <f t="shared" ref="AA81" si="145">AA80</f>
        <v>0.26</v>
      </c>
      <c r="AB81" s="411">
        <f t="shared" ref="AB81" si="146">AB80</f>
        <v>0.14000000000000001</v>
      </c>
      <c r="AC81" s="411">
        <f t="shared" ref="AC81" si="147">AC80</f>
        <v>0</v>
      </c>
      <c r="AD81" s="411">
        <f>AD80</f>
        <v>0</v>
      </c>
      <c r="AE81" s="411">
        <f t="shared" ref="AE81" si="148">AE80</f>
        <v>0</v>
      </c>
      <c r="AF81" s="411">
        <f t="shared" ref="AF81" si="149">AF80</f>
        <v>0</v>
      </c>
      <c r="AG81" s="411">
        <f t="shared" ref="AG81" si="150">AG80</f>
        <v>0</v>
      </c>
      <c r="AH81" s="411">
        <f t="shared" ref="AH81" si="151">AH80</f>
        <v>0</v>
      </c>
      <c r="AI81" s="411">
        <f t="shared" ref="AI81" si="152">AI80</f>
        <v>0</v>
      </c>
      <c r="AJ81" s="411">
        <f t="shared" ref="AJ81" si="153">AJ80</f>
        <v>0</v>
      </c>
      <c r="AK81" s="411">
        <f t="shared" ref="AK81" si="154">AK80</f>
        <v>0</v>
      </c>
      <c r="AL81" s="411">
        <f t="shared" ref="AL81" si="155">AL80</f>
        <v>0</v>
      </c>
      <c r="AM81" s="297"/>
    </row>
    <row r="82" spans="1:40" s="515" customFormat="1"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29"/>
    </row>
    <row r="83" spans="1:40" s="309" customFormat="1" ht="15.75" outlineLevel="1">
      <c r="A83" s="523"/>
      <c r="B83" s="288" t="s">
        <v>492</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0"/>
    </row>
    <row r="84" spans="1:40" outlineLevel="1">
      <c r="A84" s="522">
        <v>15</v>
      </c>
      <c r="B84" s="294" t="s">
        <v>497</v>
      </c>
      <c r="C84" s="291" t="s">
        <v>25</v>
      </c>
      <c r="D84" s="295">
        <f>SUMIFS('7.  Persistence Report'!AU$27:AU$242,'7.  Persistence Report'!$D$27:$D$242,$B84,'7.  Persistence Report'!$H$27:$H$242,$D$35,'7.  Persistence Report'!$J$27:$J$242,"&lt;&gt;Adjustment")</f>
        <v>0</v>
      </c>
      <c r="E84" s="295">
        <f>SUMIFS('7.  Persistence Report'!AV$27:AV$242,'7.  Persistence Report'!$D$27:$D$242,$B84,'7.  Persistence Report'!$H$27:$H$242,$D$35,'7.  Persistence Report'!$J$27:$J$242,"&lt;&gt;Adjustment")</f>
        <v>0</v>
      </c>
      <c r="F84" s="295"/>
      <c r="G84" s="295"/>
      <c r="H84" s="295"/>
      <c r="I84" s="295"/>
      <c r="J84" s="295"/>
      <c r="K84" s="295"/>
      <c r="L84" s="295"/>
      <c r="M84" s="295"/>
      <c r="N84" s="295">
        <v>0</v>
      </c>
      <c r="O84" s="295">
        <f>SUMIFS('7.  Persistence Report'!P$27:P$242,'7.  Persistence Report'!$D$27:$D$242,$B84,'7.  Persistence Report'!$H$27:$H$242,$O$35,'7.  Persistence Report'!$J$27:$J$242,"&lt;&gt;Adjustment")</f>
        <v>0</v>
      </c>
      <c r="P84" s="295">
        <f>SUMIFS('7.  Persistence Report'!Q$27:Q$242,'7.  Persistence Report'!$D$27:$D$242,$B84,'7.  Persistence Report'!$H$27:$H$242,$O$35,'7.  Persistence Report'!$J$27:$J$242,"&lt;&gt;Adjustment")</f>
        <v>0</v>
      </c>
      <c r="Q84" s="295"/>
      <c r="R84" s="295"/>
      <c r="S84" s="295"/>
      <c r="T84" s="295"/>
      <c r="U84" s="295"/>
      <c r="V84" s="295"/>
      <c r="W84" s="295"/>
      <c r="X84" s="295"/>
      <c r="Y84" s="410">
        <f>VLOOKUP(B84,'3-a.  Rate Class Allocations'!$B$20:$AA$61,4,FALSE)</f>
        <v>0</v>
      </c>
      <c r="Z84" s="410">
        <f>VLOOKUP(B84,'3-a.  Rate Class Allocations'!$B$20:AA$61,6,FALSE)</f>
        <v>0</v>
      </c>
      <c r="AA84" s="410">
        <f>VLOOKUP(B84,'3-a.  Rate Class Allocations'!$B$20:$AA$61,8,FALSE)</f>
        <v>0</v>
      </c>
      <c r="AB84" s="410">
        <f>VLOOKUP(B84,'3-a.  Rate Class Allocations'!$B$20:$AA$61,9,FALSE)</f>
        <v>0</v>
      </c>
      <c r="AC84" s="410">
        <f>VLOOKUP(B84,'3-a.  Rate Class Allocations'!$B$20:$AA$61,11,FALSE)</f>
        <v>0</v>
      </c>
      <c r="AD84" s="410">
        <f>VLOOKUP(B84,'3-a.  Rate Class Allocations'!$B$20:$AA$61,13,FALSE)</f>
        <v>0</v>
      </c>
      <c r="AE84" s="410"/>
      <c r="AF84" s="410"/>
      <c r="AG84" s="410"/>
      <c r="AH84" s="410"/>
      <c r="AI84" s="410"/>
      <c r="AJ84" s="410"/>
      <c r="AK84" s="410"/>
      <c r="AL84" s="410"/>
      <c r="AM84" s="296">
        <f>SUM(Y84:AL84)</f>
        <v>0</v>
      </c>
    </row>
    <row r="85" spans="1:40" outlineLevel="1">
      <c r="B85" s="294" t="s">
        <v>268</v>
      </c>
      <c r="C85" s="291" t="s">
        <v>164</v>
      </c>
      <c r="D85" s="295">
        <f>SUMIFS('7.  Persistence Report'!AU$27:AU$242,'7.  Persistence Report'!$D$27:$D$242,$B84,'7.  Persistence Report'!$H$27:$H$242,$D$35,'7.  Persistence Report'!$J$27:$J$242,"Adjustment")</f>
        <v>0</v>
      </c>
      <c r="E85" s="295">
        <f>SUMIFS('7.  Persistence Report'!AV$27:AV$242,'7.  Persistence Report'!$D$27:$D$242,$B84,'7.  Persistence Report'!$H$27:$H$242,$D$35,'7.  Persistence Report'!$J$27:$J$242,"Adjustment")</f>
        <v>0</v>
      </c>
      <c r="F85" s="295"/>
      <c r="G85" s="295"/>
      <c r="H85" s="295"/>
      <c r="I85" s="295"/>
      <c r="J85" s="295"/>
      <c r="K85" s="295"/>
      <c r="L85" s="295"/>
      <c r="M85" s="295"/>
      <c r="N85" s="295">
        <f>N84</f>
        <v>0</v>
      </c>
      <c r="O85" s="295">
        <f>SUMIFS('7.  Persistence Report'!P$27:P$242,'7.  Persistence Report'!$D$27:$D$242,$B84,'7.  Persistence Report'!$H$27:$H$242,$O$35,'7.  Persistence Report'!$J$27:$J$242,"Adjustment")</f>
        <v>0</v>
      </c>
      <c r="P85" s="295">
        <f>SUMIFS('7.  Persistence Report'!Q$27:Q$242,'7.  Persistence Report'!$D$27:$D$242,$B84,'7.  Persistence Report'!$H$27:$H$242,$O$35,'7.  Persistence Report'!$J$27:$J$242,"Adjustment")</f>
        <v>0</v>
      </c>
      <c r="Q85" s="295"/>
      <c r="R85" s="295"/>
      <c r="S85" s="295"/>
      <c r="T85" s="295"/>
      <c r="U85" s="295"/>
      <c r="V85" s="295"/>
      <c r="W85" s="295"/>
      <c r="X85" s="295"/>
      <c r="Y85" s="411">
        <f>Y84</f>
        <v>0</v>
      </c>
      <c r="Z85" s="411">
        <f t="shared" ref="Z85:AC85" si="156">Z84</f>
        <v>0</v>
      </c>
      <c r="AA85" s="411">
        <f t="shared" si="156"/>
        <v>0</v>
      </c>
      <c r="AB85" s="411">
        <f t="shared" si="156"/>
        <v>0</v>
      </c>
      <c r="AC85" s="411">
        <f t="shared" si="156"/>
        <v>0</v>
      </c>
      <c r="AD85" s="411">
        <f>AD84</f>
        <v>0</v>
      </c>
      <c r="AE85" s="411">
        <f t="shared" ref="AE85:AL85" si="157">AE84</f>
        <v>0</v>
      </c>
      <c r="AF85" s="411">
        <f t="shared" si="157"/>
        <v>0</v>
      </c>
      <c r="AG85" s="411">
        <f t="shared" si="157"/>
        <v>0</v>
      </c>
      <c r="AH85" s="411">
        <f t="shared" si="157"/>
        <v>0</v>
      </c>
      <c r="AI85" s="411">
        <f t="shared" si="157"/>
        <v>0</v>
      </c>
      <c r="AJ85" s="411">
        <f t="shared" si="157"/>
        <v>0</v>
      </c>
      <c r="AK85" s="411">
        <f t="shared" si="157"/>
        <v>0</v>
      </c>
      <c r="AL85" s="411">
        <f t="shared" si="157"/>
        <v>0</v>
      </c>
      <c r="AM85" s="297"/>
    </row>
    <row r="86" spans="1:40"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outlineLevel="1">
      <c r="A87" s="522">
        <v>16</v>
      </c>
      <c r="B87" s="324" t="s">
        <v>493</v>
      </c>
      <c r="C87" s="291" t="s">
        <v>25</v>
      </c>
      <c r="D87" s="295">
        <f>SUMIFS('7.  Persistence Report'!AU$27:AU$242,'7.  Persistence Report'!$D$27:$D$242,$B87,'7.  Persistence Report'!$H$27:$H$242,$D$35,'7.  Persistence Report'!$J$27:$J$242,"&lt;&gt;Adjustment")</f>
        <v>311368</v>
      </c>
      <c r="E87" s="295">
        <f>SUMIFS('7.  Persistence Report'!AV$27:AV$242,'7.  Persistence Report'!$D$27:$D$242,$B87,'7.  Persistence Report'!$H$27:$H$242,$D$35,'7.  Persistence Report'!$J$27:$J$242,"&lt;&gt;Adjustment")</f>
        <v>311368</v>
      </c>
      <c r="F87" s="295"/>
      <c r="G87" s="295"/>
      <c r="H87" s="295"/>
      <c r="I87" s="295"/>
      <c r="J87" s="295"/>
      <c r="K87" s="295"/>
      <c r="L87" s="295"/>
      <c r="M87" s="295"/>
      <c r="N87" s="755">
        <v>12</v>
      </c>
      <c r="O87" s="295">
        <f>SUMIFS('7.  Persistence Report'!P$27:P$242,'7.  Persistence Report'!$D$27:$D$242,$B87,'7.  Persistence Report'!$H$27:$H$242,$O$35,'7.  Persistence Report'!$J$27:$J$242,"&lt;&gt;Adjustment")</f>
        <v>26</v>
      </c>
      <c r="P87" s="295">
        <f>SUMIFS('7.  Persistence Report'!Q$27:Q$242,'7.  Persistence Report'!$D$27:$D$242,$B87,'7.  Persistence Report'!$H$27:$H$242,$O$35,'7.  Persistence Report'!$J$27:$J$242,"&lt;&gt;Adjustment")</f>
        <v>26</v>
      </c>
      <c r="Q87" s="295"/>
      <c r="R87" s="295"/>
      <c r="S87" s="295"/>
      <c r="T87" s="295"/>
      <c r="U87" s="295"/>
      <c r="V87" s="295"/>
      <c r="W87" s="295"/>
      <c r="X87" s="295"/>
      <c r="Y87" s="410">
        <f>VLOOKUP(B87,'3-a.  Rate Class Allocations'!$B$20:$AA$61,4,FALSE)</f>
        <v>0</v>
      </c>
      <c r="Z87" s="410">
        <f>VLOOKUP(B87,'3-a.  Rate Class Allocations'!$B$20:AA$61,6,FALSE)</f>
        <v>0</v>
      </c>
      <c r="AA87" s="410">
        <f>VLOOKUP(B87,'3-a.  Rate Class Allocations'!$B$20:$AA$61,8,FALSE)</f>
        <v>0</v>
      </c>
      <c r="AB87" s="410">
        <f>VLOOKUP(B87,'3-a.  Rate Class Allocations'!$B$20:$AA$61,9,FALSE)</f>
        <v>1</v>
      </c>
      <c r="AC87" s="410">
        <f>VLOOKUP(B87,'3-a.  Rate Class Allocations'!$B$20:$AA$61,11,FALSE)</f>
        <v>0</v>
      </c>
      <c r="AD87" s="410">
        <f>VLOOKUP(B87,'3-a.  Rate Class Allocations'!$B$20:$AA$61,13,FALSE)</f>
        <v>0</v>
      </c>
      <c r="AE87" s="410"/>
      <c r="AF87" s="410"/>
      <c r="AG87" s="410"/>
      <c r="AH87" s="410"/>
      <c r="AI87" s="410"/>
      <c r="AJ87" s="410"/>
      <c r="AK87" s="410"/>
      <c r="AL87" s="410"/>
      <c r="AM87" s="296">
        <f>SUM(Y87:AL87)</f>
        <v>1</v>
      </c>
    </row>
    <row r="88" spans="1:40" s="283" customFormat="1" outlineLevel="1">
      <c r="A88" s="522"/>
      <c r="B88" s="324" t="s">
        <v>268</v>
      </c>
      <c r="C88" s="291" t="s">
        <v>164</v>
      </c>
      <c r="D88" s="295">
        <f>SUMIFS('7.  Persistence Report'!AU$27:AU$242,'7.  Persistence Report'!$D$27:$D$242,$B87,'7.  Persistence Report'!$H$27:$H$242,$D$35,'7.  Persistence Report'!$J$27:$J$242,"Adjustment")</f>
        <v>0</v>
      </c>
      <c r="E88" s="295">
        <f>SUMIFS('7.  Persistence Report'!AV$27:AV$242,'7.  Persistence Report'!$D$27:$D$242,$B87,'7.  Persistence Report'!$H$27:$H$242,$D$35,'7.  Persistence Report'!$J$27:$J$242,"Adjustment")</f>
        <v>0</v>
      </c>
      <c r="F88" s="295"/>
      <c r="G88" s="295"/>
      <c r="H88" s="295"/>
      <c r="I88" s="295"/>
      <c r="J88" s="295"/>
      <c r="K88" s="295"/>
      <c r="L88" s="295"/>
      <c r="M88" s="295"/>
      <c r="N88" s="755">
        <f>N87</f>
        <v>12</v>
      </c>
      <c r="O88" s="295">
        <f>SUMIFS('7.  Persistence Report'!P$27:P$242,'7.  Persistence Report'!$D$27:$D$242,$B87,'7.  Persistence Report'!$H$27:$H$242,$O$35,'7.  Persistence Report'!$J$27:$J$242,"Adjustment")</f>
        <v>0</v>
      </c>
      <c r="P88" s="295">
        <f>SUMIFS('7.  Persistence Report'!Q$27:Q$242,'7.  Persistence Report'!$D$27:$D$242,$B87,'7.  Persistence Report'!$H$27:$H$242,$O$35,'7.  Persistence Report'!$J$27:$J$242,"Adjustment")</f>
        <v>0</v>
      </c>
      <c r="Q88" s="295"/>
      <c r="R88" s="295"/>
      <c r="S88" s="295"/>
      <c r="T88" s="295"/>
      <c r="U88" s="295"/>
      <c r="V88" s="295"/>
      <c r="W88" s="295"/>
      <c r="X88" s="295"/>
      <c r="Y88" s="411">
        <f>Y87</f>
        <v>0</v>
      </c>
      <c r="Z88" s="411">
        <f t="shared" ref="Z88:AC88" si="158">Z87</f>
        <v>0</v>
      </c>
      <c r="AA88" s="411">
        <f t="shared" si="158"/>
        <v>0</v>
      </c>
      <c r="AB88" s="411">
        <f t="shared" si="158"/>
        <v>1</v>
      </c>
      <c r="AC88" s="411">
        <f t="shared" si="158"/>
        <v>0</v>
      </c>
      <c r="AD88" s="411">
        <f>AD87</f>
        <v>0</v>
      </c>
      <c r="AE88" s="411">
        <f t="shared" ref="AE88:AL88" si="159">AE87</f>
        <v>0</v>
      </c>
      <c r="AF88" s="411">
        <f t="shared" si="159"/>
        <v>0</v>
      </c>
      <c r="AG88" s="411">
        <f t="shared" si="159"/>
        <v>0</v>
      </c>
      <c r="AH88" s="411">
        <f t="shared" si="159"/>
        <v>0</v>
      </c>
      <c r="AI88" s="411">
        <f t="shared" si="159"/>
        <v>0</v>
      </c>
      <c r="AJ88" s="411">
        <f t="shared" si="159"/>
        <v>0</v>
      </c>
      <c r="AK88" s="411">
        <f t="shared" si="159"/>
        <v>0</v>
      </c>
      <c r="AL88" s="411">
        <f t="shared" si="159"/>
        <v>0</v>
      </c>
      <c r="AM88" s="297"/>
    </row>
    <row r="89" spans="1:40" s="283" customFormat="1"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75" outlineLevel="1">
      <c r="B90" s="519" t="s">
        <v>498</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ht="30" outlineLevel="1">
      <c r="A91" s="522">
        <v>17</v>
      </c>
      <c r="B91" s="520" t="s">
        <v>701</v>
      </c>
      <c r="C91" s="291" t="s">
        <v>25</v>
      </c>
      <c r="D91" s="295">
        <f>SUMIFS('7.  Persistence Report'!AU$27:AU$242,'7.  Persistence Report'!$D$27:$D$242,$B91,'7.  Persistence Report'!$H$27:$H$242,$D$35,'7.  Persistence Report'!$J$27:$J$242,"&lt;&gt;Adjustment")</f>
        <v>198755</v>
      </c>
      <c r="E91" s="295">
        <f>SUMIFS('7.  Persistence Report'!AV$27:AV$242,'7.  Persistence Report'!$D$27:$D$242,$B91,'7.  Persistence Report'!$H$27:$H$242,$D$35,'7.  Persistence Report'!$J$27:$J$242,"&lt;&gt;Adjustment")</f>
        <v>0</v>
      </c>
      <c r="F91" s="295"/>
      <c r="G91" s="295"/>
      <c r="H91" s="295"/>
      <c r="I91" s="295"/>
      <c r="J91" s="295"/>
      <c r="K91" s="295"/>
      <c r="L91" s="295"/>
      <c r="M91" s="295"/>
      <c r="N91" s="755">
        <v>12</v>
      </c>
      <c r="O91" s="295">
        <f>SUMIFS('7.  Persistence Report'!P$27:P$242,'7.  Persistence Report'!$D$27:$D$242,$B91,'7.  Persistence Report'!$H$27:$H$242,$O$35,'7.  Persistence Report'!$J$27:$J$242,"&lt;&gt;Adjustment")</f>
        <v>0</v>
      </c>
      <c r="P91" s="295">
        <f>SUMIFS('7.  Persistence Report'!Q$27:Q$242,'7.  Persistence Report'!$D$27:$D$242,$B91,'7.  Persistence Report'!$H$27:$H$242,$O$35,'7.  Persistence Report'!$J$27:$J$242,"&lt;&gt;Adjustment")</f>
        <v>0</v>
      </c>
      <c r="Q91" s="295"/>
      <c r="R91" s="295"/>
      <c r="S91" s="295"/>
      <c r="T91" s="295"/>
      <c r="U91" s="295"/>
      <c r="V91" s="295"/>
      <c r="W91" s="295"/>
      <c r="X91" s="295"/>
      <c r="Y91" s="410">
        <f>VLOOKUP(B91,'3-a.  Rate Class Allocations'!$B$20:$AA$61,4,FALSE)</f>
        <v>0</v>
      </c>
      <c r="Z91" s="410">
        <f>VLOOKUP(B91,'3-a.  Rate Class Allocations'!$B$20:AA$61,6,FALSE)</f>
        <v>0</v>
      </c>
      <c r="AA91" s="410">
        <f>VLOOKUP(B91,'3-a.  Rate Class Allocations'!$B$20:$AA$61,8,FALSE)</f>
        <v>0</v>
      </c>
      <c r="AB91" s="410">
        <f>VLOOKUP(B91,'3-a.  Rate Class Allocations'!$B$20:$AA$61,9,FALSE)</f>
        <v>0</v>
      </c>
      <c r="AC91" s="410">
        <f>VLOOKUP(B91,'3-a.  Rate Class Allocations'!$B$20:$AA$61,11,FALSE)</f>
        <v>0</v>
      </c>
      <c r="AD91" s="410">
        <f>VLOOKUP(B91,'3-a.  Rate Class Allocations'!$B$20:$AA$61,13,FALSE)</f>
        <v>0</v>
      </c>
      <c r="AE91" s="410"/>
      <c r="AF91" s="415"/>
      <c r="AG91" s="415"/>
      <c r="AH91" s="415"/>
      <c r="AI91" s="415"/>
      <c r="AJ91" s="415"/>
      <c r="AK91" s="415"/>
      <c r="AL91" s="415"/>
      <c r="AM91" s="296">
        <f>SUM(Y91:AL91)</f>
        <v>0</v>
      </c>
    </row>
    <row r="92" spans="1:40" outlineLevel="1">
      <c r="B92" s="294" t="s">
        <v>268</v>
      </c>
      <c r="C92" s="291" t="s">
        <v>164</v>
      </c>
      <c r="D92" s="295">
        <f>SUMIFS('7.  Persistence Report'!AU$27:AU$242,'7.  Persistence Report'!$D$27:$D$242,$B91,'7.  Persistence Report'!$H$27:$H$242,$D$35,'7.  Persistence Report'!$J$27:$J$242,"Adjustment")</f>
        <v>0</v>
      </c>
      <c r="E92" s="295">
        <f>SUMIFS('7.  Persistence Report'!AV$27:AV$242,'7.  Persistence Report'!$D$27:$D$242,$B91,'7.  Persistence Report'!$H$27:$H$242,$D$35,'7.  Persistence Report'!$J$27:$J$242,"Adjustment")</f>
        <v>0</v>
      </c>
      <c r="F92" s="295"/>
      <c r="G92" s="295"/>
      <c r="H92" s="295"/>
      <c r="I92" s="295"/>
      <c r="J92" s="295"/>
      <c r="K92" s="295"/>
      <c r="L92" s="295"/>
      <c r="M92" s="295"/>
      <c r="N92" s="755">
        <f>N91</f>
        <v>12</v>
      </c>
      <c r="O92" s="295">
        <f>SUMIFS('7.  Persistence Report'!P$27:P$242,'7.  Persistence Report'!$D$27:$D$242,$B91,'7.  Persistence Report'!$H$27:$H$242,$O$35,'7.  Persistence Report'!$J$27:$J$242,"Adjustment")</f>
        <v>0</v>
      </c>
      <c r="P92" s="295">
        <f>SUMIFS('7.  Persistence Report'!Q$27:Q$242,'7.  Persistence Report'!$D$27:$D$242,$B91,'7.  Persistence Report'!$H$27:$H$242,$O$35,'7.  Persistence Report'!$J$27:$J$242,"Adjustment")</f>
        <v>0</v>
      </c>
      <c r="Q92" s="295"/>
      <c r="R92" s="295"/>
      <c r="S92" s="295"/>
      <c r="T92" s="295"/>
      <c r="U92" s="295"/>
      <c r="V92" s="295"/>
      <c r="W92" s="295"/>
      <c r="X92" s="295"/>
      <c r="Y92" s="411">
        <f>Y91</f>
        <v>0</v>
      </c>
      <c r="Z92" s="411">
        <f t="shared" ref="Z92:AL92" si="160">Z91</f>
        <v>0</v>
      </c>
      <c r="AA92" s="411">
        <f t="shared" si="160"/>
        <v>0</v>
      </c>
      <c r="AB92" s="411">
        <f t="shared" si="160"/>
        <v>0</v>
      </c>
      <c r="AC92" s="411">
        <f t="shared" si="160"/>
        <v>0</v>
      </c>
      <c r="AD92" s="411">
        <f t="shared" si="160"/>
        <v>0</v>
      </c>
      <c r="AE92" s="411">
        <f t="shared" si="160"/>
        <v>0</v>
      </c>
      <c r="AF92" s="411">
        <f t="shared" si="160"/>
        <v>0</v>
      </c>
      <c r="AG92" s="411">
        <f t="shared" si="160"/>
        <v>0</v>
      </c>
      <c r="AH92" s="411">
        <f t="shared" si="160"/>
        <v>0</v>
      </c>
      <c r="AI92" s="411">
        <f t="shared" si="160"/>
        <v>0</v>
      </c>
      <c r="AJ92" s="411">
        <f t="shared" si="160"/>
        <v>0</v>
      </c>
      <c r="AK92" s="411">
        <f t="shared" si="160"/>
        <v>0</v>
      </c>
      <c r="AL92" s="411">
        <f t="shared" si="160"/>
        <v>0</v>
      </c>
      <c r="AM92" s="306"/>
    </row>
    <row r="93" spans="1:40"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ht="30" outlineLevel="1">
      <c r="A94" s="522">
        <v>18</v>
      </c>
      <c r="B94" s="520" t="s">
        <v>703</v>
      </c>
      <c r="C94" s="291" t="s">
        <v>25</v>
      </c>
      <c r="D94" s="295">
        <f>SUMIFS('7.  Persistence Report'!AU$27:AU$242,'7.  Persistence Report'!$D$27:$D$242,$B94,'7.  Persistence Report'!$H$27:$H$242,$D$35,'7.  Persistence Report'!$J$27:$J$242,"&lt;&gt;Adjustment")</f>
        <v>0</v>
      </c>
      <c r="E94" s="295">
        <f>SUMIFS('7.  Persistence Report'!AV$27:AV$242,'7.  Persistence Report'!$D$27:$D$242,$B94,'7.  Persistence Report'!$H$27:$H$242,$D$35,'7.  Persistence Report'!$J$27:$J$242,"&lt;&gt;Adjustment")</f>
        <v>0</v>
      </c>
      <c r="F94" s="295"/>
      <c r="G94" s="295"/>
      <c r="H94" s="295"/>
      <c r="I94" s="295"/>
      <c r="J94" s="295"/>
      <c r="K94" s="295"/>
      <c r="L94" s="295"/>
      <c r="M94" s="295"/>
      <c r="N94" s="295">
        <v>0</v>
      </c>
      <c r="O94" s="295">
        <f>SUMIFS('7.  Persistence Report'!P$27:P$242,'7.  Persistence Report'!$D$27:$D$242,$B94,'7.  Persistence Report'!$H$27:$H$242,$O$35,'7.  Persistence Report'!$J$27:$J$242,"&lt;&gt;Adjustment")</f>
        <v>0</v>
      </c>
      <c r="P94" s="295">
        <f>SUMIFS('7.  Persistence Report'!Q$27:Q$242,'7.  Persistence Report'!$D$27:$D$242,$B94,'7.  Persistence Report'!$H$27:$H$242,$O$35,'7.  Persistence Report'!$J$27:$J$242,"&lt;&gt;Adjustment")</f>
        <v>0</v>
      </c>
      <c r="Q94" s="295"/>
      <c r="R94" s="295"/>
      <c r="S94" s="295"/>
      <c r="T94" s="295"/>
      <c r="U94" s="295"/>
      <c r="V94" s="295"/>
      <c r="W94" s="295"/>
      <c r="X94" s="295"/>
      <c r="Y94" s="410">
        <f>VLOOKUP(B94,'3-a.  Rate Class Allocations'!$B$20:$AA$61,4,FALSE)</f>
        <v>0</v>
      </c>
      <c r="Z94" s="410">
        <f>VLOOKUP(B94,'3-a.  Rate Class Allocations'!$B$20:AA$61,6,FALSE)</f>
        <v>0</v>
      </c>
      <c r="AA94" s="410">
        <f>VLOOKUP(B94,'3-a.  Rate Class Allocations'!$B$20:$AA$61,8,FALSE)</f>
        <v>0</v>
      </c>
      <c r="AB94" s="410">
        <f>VLOOKUP(B94,'3-a.  Rate Class Allocations'!$B$20:$AA$61,9,FALSE)</f>
        <v>0</v>
      </c>
      <c r="AC94" s="410">
        <f>VLOOKUP(B94,'3-a.  Rate Class Allocations'!$B$20:$AA$61,11,FALSE)</f>
        <v>0</v>
      </c>
      <c r="AD94" s="410">
        <f>VLOOKUP(B94,'3-a.  Rate Class Allocations'!$B$20:$AA$61,13,FALSE)</f>
        <v>0</v>
      </c>
      <c r="AE94" s="410"/>
      <c r="AF94" s="415"/>
      <c r="AG94" s="415"/>
      <c r="AH94" s="415"/>
      <c r="AI94" s="415"/>
      <c r="AJ94" s="415"/>
      <c r="AK94" s="415"/>
      <c r="AL94" s="415"/>
      <c r="AM94" s="296">
        <f>SUM(Y94:AL94)</f>
        <v>0</v>
      </c>
    </row>
    <row r="95" spans="1:40" outlineLevel="1">
      <c r="B95" s="294" t="s">
        <v>268</v>
      </c>
      <c r="C95" s="291" t="s">
        <v>164</v>
      </c>
      <c r="D95" s="295">
        <f>SUMIFS('7.  Persistence Report'!AU$27:AU$242,'7.  Persistence Report'!$D$27:$D$242,$B94,'7.  Persistence Report'!$H$27:$H$242,$D$35,'7.  Persistence Report'!$J$27:$J$242,"Adjustment")</f>
        <v>0</v>
      </c>
      <c r="E95" s="295">
        <f>SUMIFS('7.  Persistence Report'!AV$27:AV$242,'7.  Persistence Report'!$D$27:$D$242,$B94,'7.  Persistence Report'!$H$27:$H$242,$D$35,'7.  Persistence Report'!$J$27:$J$242,"Adjustment")</f>
        <v>0</v>
      </c>
      <c r="F95" s="295"/>
      <c r="G95" s="295"/>
      <c r="H95" s="295"/>
      <c r="I95" s="295"/>
      <c r="J95" s="295"/>
      <c r="K95" s="295"/>
      <c r="L95" s="295"/>
      <c r="M95" s="295"/>
      <c r="N95" s="295">
        <f>N94</f>
        <v>0</v>
      </c>
      <c r="O95" s="295">
        <f>SUMIFS('7.  Persistence Report'!P$27:P$242,'7.  Persistence Report'!$D$27:$D$242,$B94,'7.  Persistence Report'!$H$27:$H$242,$O$35,'7.  Persistence Report'!$J$27:$J$242,"Adjustment")</f>
        <v>0</v>
      </c>
      <c r="P95" s="295">
        <f>SUMIFS('7.  Persistence Report'!Q$27:Q$242,'7.  Persistence Report'!$D$27:$D$242,$B94,'7.  Persistence Report'!$H$27:$H$242,$O$35,'7.  Persistence Report'!$J$27:$J$242,"Adjustment")</f>
        <v>0</v>
      </c>
      <c r="Q95" s="295"/>
      <c r="R95" s="295"/>
      <c r="S95" s="295"/>
      <c r="T95" s="295"/>
      <c r="U95" s="295"/>
      <c r="V95" s="295"/>
      <c r="W95" s="295"/>
      <c r="X95" s="295"/>
      <c r="Y95" s="411">
        <f>Y94</f>
        <v>0</v>
      </c>
      <c r="Z95" s="411">
        <f t="shared" ref="Z95" si="161">Z94</f>
        <v>0</v>
      </c>
      <c r="AA95" s="411">
        <f t="shared" ref="AA95" si="162">AA94</f>
        <v>0</v>
      </c>
      <c r="AB95" s="411">
        <f t="shared" ref="AB95" si="163">AB94</f>
        <v>0</v>
      </c>
      <c r="AC95" s="411">
        <f t="shared" ref="AC95" si="164">AC94</f>
        <v>0</v>
      </c>
      <c r="AD95" s="411">
        <f t="shared" ref="AD95" si="165">AD94</f>
        <v>0</v>
      </c>
      <c r="AE95" s="411">
        <f t="shared" ref="AE95" si="166">AE94</f>
        <v>0</v>
      </c>
      <c r="AF95" s="411">
        <f t="shared" ref="AF95" si="167">AF94</f>
        <v>0</v>
      </c>
      <c r="AG95" s="411">
        <f t="shared" ref="AG95" si="168">AG94</f>
        <v>0</v>
      </c>
      <c r="AH95" s="411">
        <f t="shared" ref="AH95" si="169">AH94</f>
        <v>0</v>
      </c>
      <c r="AI95" s="411">
        <f t="shared" ref="AI95" si="170">AI94</f>
        <v>0</v>
      </c>
      <c r="AJ95" s="411">
        <f t="shared" ref="AJ95" si="171">AJ94</f>
        <v>0</v>
      </c>
      <c r="AK95" s="411">
        <f t="shared" ref="AK95" si="172">AK94</f>
        <v>0</v>
      </c>
      <c r="AL95" s="411">
        <f t="shared" ref="AL95" si="173">AL94</f>
        <v>0</v>
      </c>
      <c r="AM95" s="306"/>
    </row>
    <row r="96" spans="1:40"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ht="30" outlineLevel="1">
      <c r="A97" s="522">
        <v>19</v>
      </c>
      <c r="B97" s="520" t="s">
        <v>704</v>
      </c>
      <c r="C97" s="291" t="s">
        <v>25</v>
      </c>
      <c r="D97" s="295">
        <f>SUMIFS('7.  Persistence Report'!AU$27:AU$242,'7.  Persistence Report'!$D$27:$D$242,$B97,'7.  Persistence Report'!$H$27:$H$242,$D$35,'7.  Persistence Report'!$J$27:$J$242,"&lt;&gt;Adjustment")</f>
        <v>2469300</v>
      </c>
      <c r="E97" s="295">
        <f>SUMIFS('7.  Persistence Report'!AV$27:AV$242,'7.  Persistence Report'!$D$27:$D$242,$B97,'7.  Persistence Report'!$H$27:$H$242,$D$35,'7.  Persistence Report'!$J$27:$J$242,"&lt;&gt;Adjustment")</f>
        <v>2469300</v>
      </c>
      <c r="F97" s="295"/>
      <c r="G97" s="295"/>
      <c r="H97" s="295"/>
      <c r="I97" s="295"/>
      <c r="J97" s="295"/>
      <c r="K97" s="295"/>
      <c r="L97" s="295"/>
      <c r="M97" s="295"/>
      <c r="N97" s="755">
        <v>12</v>
      </c>
      <c r="O97" s="295">
        <f>SUMIFS('7.  Persistence Report'!P$27:P$242,'7.  Persistence Report'!$D$27:$D$242,$B97,'7.  Persistence Report'!$H$27:$H$242,$O$35,'7.  Persistence Report'!$J$27:$J$242,"&lt;&gt;Adjustment")</f>
        <v>193</v>
      </c>
      <c r="P97" s="295">
        <f>SUMIFS('7.  Persistence Report'!Q$27:Q$242,'7.  Persistence Report'!$D$27:$D$242,$B97,'7.  Persistence Report'!$H$27:$H$242,$O$35,'7.  Persistence Report'!$J$27:$J$242,"&lt;&gt;Adjustment")</f>
        <v>193</v>
      </c>
      <c r="Q97" s="295"/>
      <c r="R97" s="295"/>
      <c r="S97" s="295"/>
      <c r="T97" s="295"/>
      <c r="U97" s="295"/>
      <c r="V97" s="295"/>
      <c r="W97" s="295"/>
      <c r="X97" s="295"/>
      <c r="Y97" s="410">
        <f>VLOOKUP(B97,'3-a.  Rate Class Allocations'!$B$20:$AA$61,4,FALSE)</f>
        <v>0</v>
      </c>
      <c r="Z97" s="410">
        <f>VLOOKUP(B97,'3-a.  Rate Class Allocations'!$B$20:AA$61,6,FALSE)</f>
        <v>0</v>
      </c>
      <c r="AA97" s="410">
        <f>VLOOKUP(B97,'3-a.  Rate Class Allocations'!$B$20:$AA$61,8,FALSE)</f>
        <v>0</v>
      </c>
      <c r="AB97" s="410">
        <f>VLOOKUP(B97,'3-a.  Rate Class Allocations'!$B$20:$AA$61,9,FALSE)</f>
        <v>1</v>
      </c>
      <c r="AC97" s="410">
        <f>VLOOKUP(B97,'3-a.  Rate Class Allocations'!$B$20:$AA$61,11,FALSE)</f>
        <v>0</v>
      </c>
      <c r="AD97" s="410">
        <f>VLOOKUP(B97,'3-a.  Rate Class Allocations'!$B$20:$AA$61,13,FALSE)</f>
        <v>0</v>
      </c>
      <c r="AE97" s="410"/>
      <c r="AF97" s="415"/>
      <c r="AG97" s="415"/>
      <c r="AH97" s="415"/>
      <c r="AI97" s="415"/>
      <c r="AJ97" s="415"/>
      <c r="AK97" s="415"/>
      <c r="AL97" s="415"/>
      <c r="AM97" s="296">
        <f>SUM(Y97:AL97)</f>
        <v>1</v>
      </c>
    </row>
    <row r="98" spans="1:39" outlineLevel="1">
      <c r="B98" s="294" t="s">
        <v>268</v>
      </c>
      <c r="C98" s="291" t="s">
        <v>164</v>
      </c>
      <c r="D98" s="295">
        <f>SUMIFS('7.  Persistence Report'!AU$27:AU$242,'7.  Persistence Report'!$D$27:$D$242,$B97,'7.  Persistence Report'!$H$27:$H$242,$D$35,'7.  Persistence Report'!$J$27:$J$242,"Adjustment")</f>
        <v>0</v>
      </c>
      <c r="E98" s="295">
        <f>SUMIFS('7.  Persistence Report'!AV$27:AV$242,'7.  Persistence Report'!$D$27:$D$242,$B97,'7.  Persistence Report'!$H$27:$H$242,$D$35,'7.  Persistence Report'!$J$27:$J$242,"Adjustment")</f>
        <v>0</v>
      </c>
      <c r="F98" s="295"/>
      <c r="G98" s="295"/>
      <c r="H98" s="295"/>
      <c r="I98" s="295"/>
      <c r="J98" s="295"/>
      <c r="K98" s="295"/>
      <c r="L98" s="295"/>
      <c r="M98" s="295"/>
      <c r="N98" s="755">
        <f>N97</f>
        <v>12</v>
      </c>
      <c r="O98" s="295">
        <f>SUMIFS('7.  Persistence Report'!P$27:P$242,'7.  Persistence Report'!$D$27:$D$242,$B97,'7.  Persistence Report'!$H$27:$H$242,$O$35,'7.  Persistence Report'!$J$27:$J$242,"Adjustment")</f>
        <v>0</v>
      </c>
      <c r="P98" s="295">
        <f>SUMIFS('7.  Persistence Report'!Q$27:Q$242,'7.  Persistence Report'!$D$27:$D$242,$B97,'7.  Persistence Report'!$H$27:$H$242,$O$35,'7.  Persistence Report'!$J$27:$J$242,"Adjustment")</f>
        <v>0</v>
      </c>
      <c r="Q98" s="295"/>
      <c r="R98" s="295"/>
      <c r="S98" s="295"/>
      <c r="T98" s="295"/>
      <c r="U98" s="295"/>
      <c r="V98" s="295"/>
      <c r="W98" s="295"/>
      <c r="X98" s="295"/>
      <c r="Y98" s="411">
        <f>Y97</f>
        <v>0</v>
      </c>
      <c r="Z98" s="411">
        <f t="shared" ref="Z98:AL98" si="174">Z97</f>
        <v>0</v>
      </c>
      <c r="AA98" s="411">
        <f t="shared" si="174"/>
        <v>0</v>
      </c>
      <c r="AB98" s="411">
        <f t="shared" si="174"/>
        <v>1</v>
      </c>
      <c r="AC98" s="411">
        <f t="shared" si="174"/>
        <v>0</v>
      </c>
      <c r="AD98" s="411">
        <f t="shared" si="174"/>
        <v>0</v>
      </c>
      <c r="AE98" s="411">
        <f t="shared" si="174"/>
        <v>0</v>
      </c>
      <c r="AF98" s="411">
        <f t="shared" si="174"/>
        <v>0</v>
      </c>
      <c r="AG98" s="411">
        <f t="shared" si="174"/>
        <v>0</v>
      </c>
      <c r="AH98" s="411">
        <f t="shared" si="174"/>
        <v>0</v>
      </c>
      <c r="AI98" s="411">
        <f t="shared" si="174"/>
        <v>0</v>
      </c>
      <c r="AJ98" s="411">
        <f t="shared" si="174"/>
        <v>0</v>
      </c>
      <c r="AK98" s="411">
        <f t="shared" si="174"/>
        <v>0</v>
      </c>
      <c r="AL98" s="411">
        <f t="shared" si="174"/>
        <v>0</v>
      </c>
      <c r="AM98" s="297"/>
    </row>
    <row r="99" spans="1:39"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ht="30" outlineLevel="1">
      <c r="A100" s="522">
        <v>20</v>
      </c>
      <c r="B100" s="520" t="s">
        <v>705</v>
      </c>
      <c r="C100" s="291" t="s">
        <v>25</v>
      </c>
      <c r="D100" s="295">
        <f>SUMIFS('7.  Persistence Report'!AU$27:AU$242,'7.  Persistence Report'!$D$27:$D$242,$B100,'7.  Persistence Report'!$H$27:$H$242,$D$35,'7.  Persistence Report'!$J$27:$J$242,"&lt;&gt;Adjustment")</f>
        <v>2577024</v>
      </c>
      <c r="E100" s="295">
        <f>SUMIFS('7.  Persistence Report'!AV$27:AV$242,'7.  Persistence Report'!$D$27:$D$242,$B100,'7.  Persistence Report'!$H$27:$H$242,$D$35,'7.  Persistence Report'!$J$27:$J$242,"&lt;&gt;Adjustment")</f>
        <v>0</v>
      </c>
      <c r="F100" s="295"/>
      <c r="G100" s="295"/>
      <c r="H100" s="295"/>
      <c r="I100" s="295"/>
      <c r="J100" s="295"/>
      <c r="K100" s="295"/>
      <c r="L100" s="295"/>
      <c r="M100" s="295"/>
      <c r="N100" s="755">
        <v>12</v>
      </c>
      <c r="O100" s="295">
        <f>SUMIFS('7.  Persistence Report'!P$27:P$242,'7.  Persistence Report'!$D$27:$D$242,$B100,'7.  Persistence Report'!$H$27:$H$242,$O$35,'7.  Persistence Report'!$J$27:$J$242,"&lt;&gt;Adjustment")</f>
        <v>294</v>
      </c>
      <c r="P100" s="295">
        <f>SUMIFS('7.  Persistence Report'!Q$27:Q$242,'7.  Persistence Report'!$D$27:$D$242,$B100,'7.  Persistence Report'!$H$27:$H$242,$O$35,'7.  Persistence Report'!$J$27:$J$242,"&lt;&gt;Adjustment")</f>
        <v>0</v>
      </c>
      <c r="Q100" s="295"/>
      <c r="R100" s="295"/>
      <c r="S100" s="295"/>
      <c r="T100" s="295"/>
      <c r="U100" s="295"/>
      <c r="V100" s="295"/>
      <c r="W100" s="295"/>
      <c r="X100" s="295"/>
      <c r="Y100" s="410">
        <f>VLOOKUP(B100,'3-a.  Rate Class Allocations'!$B$20:$AA$61,4,FALSE)</f>
        <v>0</v>
      </c>
      <c r="Z100" s="410">
        <f>VLOOKUP(B100,'3-a.  Rate Class Allocations'!$B$20:AA$61,6,FALSE)</f>
        <v>0</v>
      </c>
      <c r="AA100" s="410">
        <f>VLOOKUP(B100,'3-a.  Rate Class Allocations'!$B$20:$AA$61,8,FALSE)</f>
        <v>0</v>
      </c>
      <c r="AB100" s="410">
        <f>VLOOKUP(B100,'3-a.  Rate Class Allocations'!$B$20:$AA$61,9,FALSE)</f>
        <v>0</v>
      </c>
      <c r="AC100" s="410">
        <f>VLOOKUP(B100,'3-a.  Rate Class Allocations'!$B$20:$AA$61,11,FALSE)</f>
        <v>1</v>
      </c>
      <c r="AD100" s="410">
        <f>VLOOKUP(B100,'3-a.  Rate Class Allocations'!$B$20:$AA$61,13,FALSE)</f>
        <v>0</v>
      </c>
      <c r="AE100" s="410"/>
      <c r="AF100" s="415"/>
      <c r="AG100" s="415"/>
      <c r="AH100" s="415"/>
      <c r="AI100" s="415"/>
      <c r="AJ100" s="415"/>
      <c r="AK100" s="415"/>
      <c r="AL100" s="415"/>
      <c r="AM100" s="296">
        <f>SUM(Y100:AL100)</f>
        <v>1</v>
      </c>
    </row>
    <row r="101" spans="1:39" outlineLevel="1">
      <c r="B101" s="294" t="s">
        <v>268</v>
      </c>
      <c r="C101" s="291" t="s">
        <v>164</v>
      </c>
      <c r="D101" s="295">
        <f>SUMIFS('7.  Persistence Report'!AU$27:AU$242,'7.  Persistence Report'!$D$27:$D$242,$B100,'7.  Persistence Report'!$H$27:$H$242,$D$35,'7.  Persistence Report'!$J$27:$J$242,"Adjustment")</f>
        <v>0</v>
      </c>
      <c r="E101" s="295">
        <f>SUMIFS('7.  Persistence Report'!AV$27:AV$242,'7.  Persistence Report'!$D$27:$D$242,$B100,'7.  Persistence Report'!$H$27:$H$242,$D$35,'7.  Persistence Report'!$J$27:$J$242,"Adjustment")</f>
        <v>0</v>
      </c>
      <c r="F101" s="295"/>
      <c r="G101" s="295"/>
      <c r="H101" s="295"/>
      <c r="I101" s="295"/>
      <c r="J101" s="295"/>
      <c r="K101" s="295"/>
      <c r="L101" s="295"/>
      <c r="M101" s="295"/>
      <c r="N101" s="755">
        <f>N100</f>
        <v>12</v>
      </c>
      <c r="O101" s="295">
        <f>SUMIFS('7.  Persistence Report'!P$27:P$242,'7.  Persistence Report'!$D$27:$D$242,$B100,'7.  Persistence Report'!$H$27:$H$242,$O$35,'7.  Persistence Report'!$J$27:$J$242,"Adjustment")</f>
        <v>0</v>
      </c>
      <c r="P101" s="295">
        <f>SUMIFS('7.  Persistence Report'!Q$27:Q$242,'7.  Persistence Report'!$D$27:$D$242,$B100,'7.  Persistence Report'!$H$27:$H$242,$O$35,'7.  Persistence Report'!$J$27:$J$242,"Adjustment")</f>
        <v>0</v>
      </c>
      <c r="Q101" s="295"/>
      <c r="R101" s="295"/>
      <c r="S101" s="295"/>
      <c r="T101" s="295"/>
      <c r="U101" s="295"/>
      <c r="V101" s="295"/>
      <c r="W101" s="295"/>
      <c r="X101" s="295"/>
      <c r="Y101" s="411">
        <f t="shared" ref="Y101:AL101" si="175">Y100</f>
        <v>0</v>
      </c>
      <c r="Z101" s="411">
        <f t="shared" si="175"/>
        <v>0</v>
      </c>
      <c r="AA101" s="411">
        <f t="shared" si="175"/>
        <v>0</v>
      </c>
      <c r="AB101" s="411">
        <f t="shared" si="175"/>
        <v>0</v>
      </c>
      <c r="AC101" s="411">
        <f t="shared" si="175"/>
        <v>1</v>
      </c>
      <c r="AD101" s="411">
        <f t="shared" si="175"/>
        <v>0</v>
      </c>
      <c r="AE101" s="411">
        <f t="shared" si="175"/>
        <v>0</v>
      </c>
      <c r="AF101" s="411">
        <f t="shared" si="175"/>
        <v>0</v>
      </c>
      <c r="AG101" s="411">
        <f t="shared" si="175"/>
        <v>0</v>
      </c>
      <c r="AH101" s="411">
        <f t="shared" si="175"/>
        <v>0</v>
      </c>
      <c r="AI101" s="411">
        <f t="shared" si="175"/>
        <v>0</v>
      </c>
      <c r="AJ101" s="411">
        <f t="shared" si="175"/>
        <v>0</v>
      </c>
      <c r="AK101" s="411">
        <f t="shared" si="175"/>
        <v>0</v>
      </c>
      <c r="AL101" s="411">
        <f t="shared" si="175"/>
        <v>0</v>
      </c>
      <c r="AM101" s="306"/>
    </row>
    <row r="102" spans="1:39" ht="15.7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75" outlineLevel="1">
      <c r="B103" s="518" t="s">
        <v>505</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75" outlineLevel="1">
      <c r="B104" s="288" t="s">
        <v>501</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outlineLevel="1">
      <c r="A105" s="522">
        <v>21</v>
      </c>
      <c r="B105" s="520" t="s">
        <v>114</v>
      </c>
      <c r="C105" s="291" t="s">
        <v>25</v>
      </c>
      <c r="D105" s="295">
        <f>SUMIFS('7.  Persistence Report'!AU$27:AU$242,'7.  Persistence Report'!$D$27:$D$242,$B105,'7.  Persistence Report'!$H$27:$H$242,$D$35,'7.  Persistence Report'!$J$27:$J$242,"&lt;&gt;Adjustment")</f>
        <v>13376491</v>
      </c>
      <c r="E105" s="295">
        <f>SUMIFS('7.  Persistence Report'!AV$27:AV$242,'7.  Persistence Report'!$D$27:$D$242,$B105,'7.  Persistence Report'!$H$27:$H$242,$D$35,'7.  Persistence Report'!$J$27:$J$242,"&lt;&gt;Adjustment")</f>
        <v>13269295</v>
      </c>
      <c r="F105" s="295"/>
      <c r="G105" s="295"/>
      <c r="H105" s="295"/>
      <c r="I105" s="295"/>
      <c r="J105" s="295"/>
      <c r="K105" s="295"/>
      <c r="L105" s="295"/>
      <c r="M105" s="295"/>
      <c r="N105" s="291"/>
      <c r="O105" s="295">
        <f>SUMIFS('7.  Persistence Report'!P$27:P$242,'7.  Persistence Report'!$D$27:$D$242,$B105,'7.  Persistence Report'!$H$27:$H$242,$O$35,'7.  Persistence Report'!$J$27:$J$242,"&lt;&gt;Adjustment")</f>
        <v>857</v>
      </c>
      <c r="P105" s="295">
        <f>SUMIFS('7.  Persistence Report'!Q$27:Q$242,'7.  Persistence Report'!$D$27:$D$242,$B105,'7.  Persistence Report'!$H$27:$H$242,$O$35,'7.  Persistence Report'!$J$27:$J$242,"&lt;&gt;Adjustment")</f>
        <v>850</v>
      </c>
      <c r="Q105" s="295"/>
      <c r="R105" s="295"/>
      <c r="S105" s="295"/>
      <c r="T105" s="295"/>
      <c r="U105" s="295"/>
      <c r="V105" s="295"/>
      <c r="W105" s="295"/>
      <c r="X105" s="295"/>
      <c r="Y105" s="410">
        <f>VLOOKUP(B105,'3-a.  Rate Class Allocations'!$B$20:$AA$61,4,FALSE)</f>
        <v>0.95</v>
      </c>
      <c r="Z105" s="410">
        <f>VLOOKUP(B105,'3-a.  Rate Class Allocations'!$B$20:AA$61,6,FALSE)</f>
        <v>0.05</v>
      </c>
      <c r="AA105" s="410">
        <f>VLOOKUP(B105,'3-a.  Rate Class Allocations'!$B$20:$AA$61,8,FALSE)</f>
        <v>0</v>
      </c>
      <c r="AB105" s="410">
        <f>VLOOKUP(B105,'3-a.  Rate Class Allocations'!$B$20:$AA$61,9,FALSE)</f>
        <v>0</v>
      </c>
      <c r="AC105" s="410">
        <f>VLOOKUP(B105,'3-a.  Rate Class Allocations'!$B$20:$AA$61,11,FALSE)</f>
        <v>0</v>
      </c>
      <c r="AD105" s="410">
        <f>VLOOKUP(B105,'3-a.  Rate Class Allocations'!$B$20:$AA$61,13,FALSE)</f>
        <v>0</v>
      </c>
      <c r="AE105" s="410"/>
      <c r="AF105" s="410"/>
      <c r="AG105" s="410"/>
      <c r="AH105" s="410"/>
      <c r="AI105" s="410"/>
      <c r="AJ105" s="410"/>
      <c r="AK105" s="410"/>
      <c r="AL105" s="410"/>
      <c r="AM105" s="296">
        <f>SUM(Y105:AL105)</f>
        <v>1</v>
      </c>
    </row>
    <row r="106" spans="1:39" outlineLevel="1">
      <c r="B106" s="294" t="s">
        <v>268</v>
      </c>
      <c r="C106" s="291" t="s">
        <v>164</v>
      </c>
      <c r="D106" s="295">
        <f>SUMIFS('7.  Persistence Report'!AU$27:AU$242,'7.  Persistence Report'!$D$27:$D$242,$B105,'7.  Persistence Report'!$H$27:$H$242,$D$35,'7.  Persistence Report'!$J$27:$J$242,"Adjustment")</f>
        <v>2212339</v>
      </c>
      <c r="E106" s="295">
        <f>SUMIFS('7.  Persistence Report'!AV$27:AV$242,'7.  Persistence Report'!$D$27:$D$242,$B105,'7.  Persistence Report'!$H$27:$H$242,$D$35,'7.  Persistence Report'!$J$27:$J$242,"Adjustment")</f>
        <v>2190586</v>
      </c>
      <c r="F106" s="295"/>
      <c r="G106" s="295"/>
      <c r="H106" s="295"/>
      <c r="I106" s="295"/>
      <c r="J106" s="295"/>
      <c r="K106" s="295"/>
      <c r="L106" s="295"/>
      <c r="M106" s="295"/>
      <c r="N106" s="291"/>
      <c r="O106" s="295">
        <f>SUMIFS('7.  Persistence Report'!P$27:P$242,'7.  Persistence Report'!$D$27:$D$242,$B105,'7.  Persistence Report'!$H$27:$H$242,$O$35,'7.  Persistence Report'!$J$27:$J$242,"Adjustment")</f>
        <v>142</v>
      </c>
      <c r="P106" s="295">
        <f>SUMIFS('7.  Persistence Report'!Q$27:Q$242,'7.  Persistence Report'!$D$27:$D$242,$B105,'7.  Persistence Report'!$H$27:$H$242,$O$35,'7.  Persistence Report'!$J$27:$J$242,"Adjustment")</f>
        <v>140</v>
      </c>
      <c r="Q106" s="295"/>
      <c r="R106" s="295"/>
      <c r="S106" s="295"/>
      <c r="T106" s="295"/>
      <c r="U106" s="295"/>
      <c r="V106" s="295"/>
      <c r="W106" s="295"/>
      <c r="X106" s="295"/>
      <c r="Y106" s="411">
        <f>Y105</f>
        <v>0.95</v>
      </c>
      <c r="Z106" s="411">
        <f t="shared" ref="Z106" si="176">Z105</f>
        <v>0.05</v>
      </c>
      <c r="AA106" s="411">
        <f t="shared" ref="AA106" si="177">AA105</f>
        <v>0</v>
      </c>
      <c r="AB106" s="411">
        <f t="shared" ref="AB106" si="178">AB105</f>
        <v>0</v>
      </c>
      <c r="AC106" s="411">
        <f t="shared" ref="AC106" si="179">AC105</f>
        <v>0</v>
      </c>
      <c r="AD106" s="411">
        <f t="shared" ref="AD106" si="180">AD105</f>
        <v>0</v>
      </c>
      <c r="AE106" s="411">
        <f t="shared" ref="AE106" si="181">AE105</f>
        <v>0</v>
      </c>
      <c r="AF106" s="411">
        <f t="shared" ref="AF106" si="182">AF105</f>
        <v>0</v>
      </c>
      <c r="AG106" s="411">
        <f t="shared" ref="AG106" si="183">AG105</f>
        <v>0</v>
      </c>
      <c r="AH106" s="411">
        <f t="shared" ref="AH106" si="184">AH105</f>
        <v>0</v>
      </c>
      <c r="AI106" s="411">
        <f t="shared" ref="AI106" si="185">AI105</f>
        <v>0</v>
      </c>
      <c r="AJ106" s="411">
        <f t="shared" ref="AJ106" si="186">AJ105</f>
        <v>0</v>
      </c>
      <c r="AK106" s="411">
        <f t="shared" ref="AK106" si="187">AK105</f>
        <v>0</v>
      </c>
      <c r="AL106" s="411">
        <f t="shared" ref="AL106" si="188">AL105</f>
        <v>0</v>
      </c>
      <c r="AM106" s="306"/>
    </row>
    <row r="107" spans="1:39"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522">
        <v>22</v>
      </c>
      <c r="B108" s="520" t="s">
        <v>690</v>
      </c>
      <c r="C108" s="291" t="s">
        <v>25</v>
      </c>
      <c r="D108" s="295">
        <f>SUMIFS('7.  Persistence Report'!AU$27:AU$242,'7.  Persistence Report'!$D$27:$D$242,$B108,'7.  Persistence Report'!$H$27:$H$242,$D$35,'7.  Persistence Report'!$J$27:$J$242,"&lt;&gt;Adjustment")</f>
        <v>3565130</v>
      </c>
      <c r="E108" s="295">
        <f>SUMIFS('7.  Persistence Report'!AV$27:AV$242,'7.  Persistence Report'!$D$27:$D$242,$B108,'7.  Persistence Report'!$H$27:$H$242,$D$35,'7.  Persistence Report'!$J$27:$J$242,"&lt;&gt;Adjustment")</f>
        <v>3565130</v>
      </c>
      <c r="F108" s="295"/>
      <c r="G108" s="295"/>
      <c r="H108" s="295"/>
      <c r="I108" s="295"/>
      <c r="J108" s="295"/>
      <c r="K108" s="295"/>
      <c r="L108" s="295"/>
      <c r="M108" s="295"/>
      <c r="N108" s="291"/>
      <c r="O108" s="295">
        <f>SUMIFS('7.  Persistence Report'!P$27:P$242,'7.  Persistence Report'!$D$27:$D$242,$B108,'7.  Persistence Report'!$H$27:$H$242,$O$35,'7.  Persistence Report'!$J$27:$J$242,"&lt;&gt;Adjustment")</f>
        <v>1861</v>
      </c>
      <c r="P108" s="295">
        <f>SUMIFS('7.  Persistence Report'!Q$27:Q$242,'7.  Persistence Report'!$D$27:$D$242,$B108,'7.  Persistence Report'!$H$27:$H$242,$O$35,'7.  Persistence Report'!$J$27:$J$242,"&lt;&gt;Adjustment")</f>
        <v>1861</v>
      </c>
      <c r="Q108" s="295"/>
      <c r="R108" s="295"/>
      <c r="S108" s="295"/>
      <c r="T108" s="295"/>
      <c r="U108" s="295"/>
      <c r="V108" s="295"/>
      <c r="W108" s="295"/>
      <c r="X108" s="295"/>
      <c r="Y108" s="410">
        <f>VLOOKUP(B108,'3-a.  Rate Class Allocations'!$B$20:$AA$61,4,FALSE)</f>
        <v>1</v>
      </c>
      <c r="Z108" s="410">
        <f>VLOOKUP(B108,'3-a.  Rate Class Allocations'!$B$20:AA$61,6,FALSE)</f>
        <v>0</v>
      </c>
      <c r="AA108" s="410">
        <f>VLOOKUP(B108,'3-a.  Rate Class Allocations'!$B$20:$AA$61,8,FALSE)</f>
        <v>0</v>
      </c>
      <c r="AB108" s="410">
        <f>VLOOKUP(B108,'3-a.  Rate Class Allocations'!$B$20:$AA$61,9,FALSE)</f>
        <v>0</v>
      </c>
      <c r="AC108" s="410">
        <f>VLOOKUP(B108,'3-a.  Rate Class Allocations'!$B$20:$AA$61,11,FALSE)</f>
        <v>0</v>
      </c>
      <c r="AD108" s="410">
        <f>VLOOKUP(B108,'3-a.  Rate Class Allocations'!$B$20:$AA$61,13,FALSE)</f>
        <v>0</v>
      </c>
      <c r="AE108" s="410"/>
      <c r="AF108" s="410"/>
      <c r="AG108" s="410"/>
      <c r="AH108" s="410"/>
      <c r="AI108" s="410"/>
      <c r="AJ108" s="410"/>
      <c r="AK108" s="410"/>
      <c r="AL108" s="410"/>
      <c r="AM108" s="296">
        <f>SUM(Y108:AL108)</f>
        <v>1</v>
      </c>
    </row>
    <row r="109" spans="1:39" outlineLevel="1">
      <c r="B109" s="294" t="s">
        <v>268</v>
      </c>
      <c r="C109" s="291" t="s">
        <v>164</v>
      </c>
      <c r="D109" s="295">
        <f>SUMIFS('7.  Persistence Report'!AU$27:AU$242,'7.  Persistence Report'!$D$27:$D$242,$B108,'7.  Persistence Report'!$H$27:$H$242,$D$35,'7.  Persistence Report'!$J$27:$J$242,"Adjustment")</f>
        <v>457755</v>
      </c>
      <c r="E109" s="295">
        <f>SUMIFS('7.  Persistence Report'!AV$27:AV$242,'7.  Persistence Report'!$D$27:$D$242,$B108,'7.  Persistence Report'!$H$27:$H$242,$D$35,'7.  Persistence Report'!$J$27:$J$242,"Adjustment")</f>
        <v>457755</v>
      </c>
      <c r="F109" s="295"/>
      <c r="G109" s="295"/>
      <c r="H109" s="295"/>
      <c r="I109" s="295"/>
      <c r="J109" s="295"/>
      <c r="K109" s="295"/>
      <c r="L109" s="295"/>
      <c r="M109" s="295"/>
      <c r="N109" s="291"/>
      <c r="O109" s="295">
        <f>SUMIFS('7.  Persistence Report'!P$27:P$242,'7.  Persistence Report'!$D$27:$D$242,$B108,'7.  Persistence Report'!$H$27:$H$242,$O$35,'7.  Persistence Report'!$J$27:$J$242,"Adjustment")</f>
        <v>236</v>
      </c>
      <c r="P109" s="295">
        <f>SUMIFS('7.  Persistence Report'!Q$27:Q$242,'7.  Persistence Report'!$D$27:$D$242,$B108,'7.  Persistence Report'!$H$27:$H$242,$O$35,'7.  Persistence Report'!$J$27:$J$242,"Adjustment")</f>
        <v>236</v>
      </c>
      <c r="Q109" s="295"/>
      <c r="R109" s="295"/>
      <c r="S109" s="295"/>
      <c r="T109" s="295"/>
      <c r="U109" s="295"/>
      <c r="V109" s="295"/>
      <c r="W109" s="295"/>
      <c r="X109" s="295"/>
      <c r="Y109" s="411">
        <f>Y108</f>
        <v>1</v>
      </c>
      <c r="Z109" s="411">
        <f t="shared" ref="Z109" si="189">Z108</f>
        <v>0</v>
      </c>
      <c r="AA109" s="411">
        <f t="shared" ref="AA109" si="190">AA108</f>
        <v>0</v>
      </c>
      <c r="AB109" s="411">
        <f t="shared" ref="AB109" si="191">AB108</f>
        <v>0</v>
      </c>
      <c r="AC109" s="411">
        <f t="shared" ref="AC109" si="192">AC108</f>
        <v>0</v>
      </c>
      <c r="AD109" s="411">
        <f t="shared" ref="AD109" si="193">AD108</f>
        <v>0</v>
      </c>
      <c r="AE109" s="411">
        <f t="shared" ref="AE109" si="194">AE108</f>
        <v>0</v>
      </c>
      <c r="AF109" s="411">
        <f t="shared" ref="AF109" si="195">AF108</f>
        <v>0</v>
      </c>
      <c r="AG109" s="411">
        <f t="shared" ref="AG109" si="196">AG108</f>
        <v>0</v>
      </c>
      <c r="AH109" s="411">
        <f t="shared" ref="AH109" si="197">AH108</f>
        <v>0</v>
      </c>
      <c r="AI109" s="411">
        <f t="shared" ref="AI109" si="198">AI108</f>
        <v>0</v>
      </c>
      <c r="AJ109" s="411">
        <f t="shared" ref="AJ109" si="199">AJ108</f>
        <v>0</v>
      </c>
      <c r="AK109" s="411">
        <f t="shared" ref="AK109" si="200">AK108</f>
        <v>0</v>
      </c>
      <c r="AL109" s="411">
        <f t="shared" ref="AL109" si="201">AL108</f>
        <v>0</v>
      </c>
      <c r="AM109" s="306"/>
    </row>
    <row r="110" spans="1:39"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outlineLevel="1">
      <c r="A111" s="522">
        <v>23</v>
      </c>
      <c r="B111" s="520" t="s">
        <v>116</v>
      </c>
      <c r="C111" s="291" t="s">
        <v>25</v>
      </c>
      <c r="D111" s="295">
        <f>SUMIFS('7.  Persistence Report'!AU$27:AU$242,'7.  Persistence Report'!$D$27:$D$242,$B111,'7.  Persistence Report'!$H$27:$H$242,$D$35,'7.  Persistence Report'!$J$27:$J$242,"&lt;&gt;Adjustment")</f>
        <v>0</v>
      </c>
      <c r="E111" s="295">
        <f>SUMIFS('7.  Persistence Report'!AV$27:AV$242,'7.  Persistence Report'!$D$27:$D$242,$B111,'7.  Persistence Report'!$H$27:$H$242,$D$35,'7.  Persistence Report'!$J$27:$J$242,"&lt;&gt;Adjustment")</f>
        <v>0</v>
      </c>
      <c r="F111" s="295"/>
      <c r="G111" s="295"/>
      <c r="H111" s="295"/>
      <c r="I111" s="295"/>
      <c r="J111" s="295"/>
      <c r="K111" s="295"/>
      <c r="L111" s="295"/>
      <c r="M111" s="295"/>
      <c r="N111" s="291"/>
      <c r="O111" s="295">
        <f>SUMIFS('7.  Persistence Report'!P$27:P$242,'7.  Persistence Report'!$D$27:$D$242,$B111,'7.  Persistence Report'!$H$27:$H$242,$O$35,'7.  Persistence Report'!$J$27:$J$242,"&lt;&gt;Adjustment")</f>
        <v>0</v>
      </c>
      <c r="P111" s="295">
        <f>SUMIFS('7.  Persistence Report'!Q$27:Q$242,'7.  Persistence Report'!$D$27:$D$242,$B111,'7.  Persistence Report'!$H$27:$H$242,$O$35,'7.  Persistence Report'!$J$27:$J$242,"&lt;&gt;Adjustment")</f>
        <v>0</v>
      </c>
      <c r="Q111" s="295"/>
      <c r="R111" s="295"/>
      <c r="S111" s="295"/>
      <c r="T111" s="295"/>
      <c r="U111" s="295"/>
      <c r="V111" s="295"/>
      <c r="W111" s="295"/>
      <c r="X111" s="295"/>
      <c r="Y111" s="410">
        <f>VLOOKUP(B111,'3-a.  Rate Class Allocations'!$B$20:$AA$61,4,FALSE)</f>
        <v>1</v>
      </c>
      <c r="Z111" s="410">
        <f>VLOOKUP(B111,'3-a.  Rate Class Allocations'!$B$20:AA$61,6,FALSE)</f>
        <v>0</v>
      </c>
      <c r="AA111" s="410">
        <f>VLOOKUP(B111,'3-a.  Rate Class Allocations'!$B$20:$AA$61,8,FALSE)</f>
        <v>0</v>
      </c>
      <c r="AB111" s="410">
        <f>VLOOKUP(B111,'3-a.  Rate Class Allocations'!$B$20:$AA$61,9,FALSE)</f>
        <v>0</v>
      </c>
      <c r="AC111" s="410">
        <f>VLOOKUP(B111,'3-a.  Rate Class Allocations'!$B$20:$AA$61,11,FALSE)</f>
        <v>0</v>
      </c>
      <c r="AD111" s="410">
        <f>VLOOKUP(B111,'3-a.  Rate Class Allocations'!$B$20:$AA$61,13,FALSE)</f>
        <v>0</v>
      </c>
      <c r="AE111" s="410"/>
      <c r="AF111" s="410"/>
      <c r="AG111" s="410"/>
      <c r="AH111" s="410"/>
      <c r="AI111" s="410"/>
      <c r="AJ111" s="410"/>
      <c r="AK111" s="410"/>
      <c r="AL111" s="410"/>
      <c r="AM111" s="296">
        <f>SUM(Y111:AL111)</f>
        <v>1</v>
      </c>
    </row>
    <row r="112" spans="1:39" outlineLevel="1">
      <c r="B112" s="294" t="s">
        <v>268</v>
      </c>
      <c r="C112" s="291" t="s">
        <v>164</v>
      </c>
      <c r="D112" s="295">
        <f>SUMIFS('7.  Persistence Report'!AU$27:AU$242,'7.  Persistence Report'!$D$27:$D$242,$B111,'7.  Persistence Report'!$H$27:$H$242,$D$35,'7.  Persistence Report'!$J$27:$J$242,"Adjustment")</f>
        <v>39186</v>
      </c>
      <c r="E112" s="295">
        <f>SUMIFS('7.  Persistence Report'!AV$27:AV$242,'7.  Persistence Report'!$D$27:$D$242,$B111,'7.  Persistence Report'!$H$27:$H$242,$D$35,'7.  Persistence Report'!$J$27:$J$242,"Adjustment")</f>
        <v>39186</v>
      </c>
      <c r="F112" s="295"/>
      <c r="G112" s="295"/>
      <c r="H112" s="295"/>
      <c r="I112" s="295"/>
      <c r="J112" s="295"/>
      <c r="K112" s="295"/>
      <c r="L112" s="295"/>
      <c r="M112" s="295"/>
      <c r="N112" s="291"/>
      <c r="O112" s="295">
        <f>SUMIFS('7.  Persistence Report'!P$27:P$242,'7.  Persistence Report'!$D$27:$D$242,$B111,'7.  Persistence Report'!$H$27:$H$242,$O$35,'7.  Persistence Report'!$J$27:$J$242,"Adjustment")</f>
        <v>9</v>
      </c>
      <c r="P112" s="295">
        <f>SUMIFS('7.  Persistence Report'!Q$27:Q$242,'7.  Persistence Report'!$D$27:$D$242,$B111,'7.  Persistence Report'!$H$27:$H$242,$O$35,'7.  Persistence Report'!$J$27:$J$242,"Adjustment")</f>
        <v>9</v>
      </c>
      <c r="Q112" s="295"/>
      <c r="R112" s="295"/>
      <c r="S112" s="295"/>
      <c r="T112" s="295"/>
      <c r="U112" s="295"/>
      <c r="V112" s="295"/>
      <c r="W112" s="295"/>
      <c r="X112" s="295"/>
      <c r="Y112" s="411">
        <f>Y111</f>
        <v>1</v>
      </c>
      <c r="Z112" s="411">
        <f t="shared" ref="Z112" si="202">Z111</f>
        <v>0</v>
      </c>
      <c r="AA112" s="411">
        <f t="shared" ref="AA112" si="203">AA111</f>
        <v>0</v>
      </c>
      <c r="AB112" s="411">
        <f t="shared" ref="AB112" si="204">AB111</f>
        <v>0</v>
      </c>
      <c r="AC112" s="411">
        <f t="shared" ref="AC112" si="205">AC111</f>
        <v>0</v>
      </c>
      <c r="AD112" s="411">
        <f t="shared" ref="AD112" si="206">AD111</f>
        <v>0</v>
      </c>
      <c r="AE112" s="411">
        <f t="shared" ref="AE112" si="207">AE111</f>
        <v>0</v>
      </c>
      <c r="AF112" s="411">
        <f t="shared" ref="AF112" si="208">AF111</f>
        <v>0</v>
      </c>
      <c r="AG112" s="411">
        <f t="shared" ref="AG112" si="209">AG111</f>
        <v>0</v>
      </c>
      <c r="AH112" s="411">
        <f t="shared" ref="AH112" si="210">AH111</f>
        <v>0</v>
      </c>
      <c r="AI112" s="411">
        <f t="shared" ref="AI112" si="211">AI111</f>
        <v>0</v>
      </c>
      <c r="AJ112" s="411">
        <f t="shared" ref="AJ112" si="212">AJ111</f>
        <v>0</v>
      </c>
      <c r="AK112" s="411">
        <f t="shared" ref="AK112" si="213">AK111</f>
        <v>0</v>
      </c>
      <c r="AL112" s="411">
        <f t="shared" ref="AL112" si="214">AL111</f>
        <v>0</v>
      </c>
      <c r="AM112" s="306"/>
    </row>
    <row r="113" spans="1:39"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30" outlineLevel="1">
      <c r="A114" s="522">
        <v>24</v>
      </c>
      <c r="B114" s="520" t="s">
        <v>117</v>
      </c>
      <c r="C114" s="291" t="s">
        <v>25</v>
      </c>
      <c r="D114" s="295">
        <f>SUMIFS('7.  Persistence Report'!AU$27:AU$242,'7.  Persistence Report'!$D$27:$D$242,$B114,'7.  Persistence Report'!$H$27:$H$242,$D$35,'7.  Persistence Report'!$J$27:$J$242,"&lt;&gt;Adjustment")</f>
        <v>0</v>
      </c>
      <c r="E114" s="295">
        <f>SUMIFS('7.  Persistence Report'!AV$27:AV$242,'7.  Persistence Report'!$D$27:$D$242,$B114,'7.  Persistence Report'!$H$27:$H$242,$D$35,'7.  Persistence Report'!$J$27:$J$242,"&lt;&gt;Adjustment")</f>
        <v>0</v>
      </c>
      <c r="F114" s="295"/>
      <c r="G114" s="295"/>
      <c r="H114" s="295"/>
      <c r="I114" s="295"/>
      <c r="J114" s="295"/>
      <c r="K114" s="295"/>
      <c r="L114" s="295"/>
      <c r="M114" s="295"/>
      <c r="N114" s="755">
        <v>12</v>
      </c>
      <c r="O114" s="295">
        <f>SUMIFS('7.  Persistence Report'!P$27:P$242,'7.  Persistence Report'!$D$27:$D$242,$B114,'7.  Persistence Report'!$H$27:$H$242,$O$35,'7.  Persistence Report'!$J$27:$J$242,"&lt;&gt;Adjustment")</f>
        <v>0</v>
      </c>
      <c r="P114" s="295">
        <f>SUMIFS('7.  Persistence Report'!Q$27:Q$242,'7.  Persistence Report'!$D$27:$D$242,$B114,'7.  Persistence Report'!$H$27:$H$242,$O$35,'7.  Persistence Report'!$J$27:$J$242,"&lt;&gt;Adjustment")</f>
        <v>0</v>
      </c>
      <c r="Q114" s="295"/>
      <c r="R114" s="295"/>
      <c r="S114" s="295"/>
      <c r="T114" s="295"/>
      <c r="U114" s="295"/>
      <c r="V114" s="295"/>
      <c r="W114" s="295"/>
      <c r="X114" s="295"/>
      <c r="Y114" s="410">
        <f>VLOOKUP(B114,'3-a.  Rate Class Allocations'!$B$20:$AA$61,4,FALSE)</f>
        <v>0.6</v>
      </c>
      <c r="Z114" s="410">
        <f>VLOOKUP(B114,'3-a.  Rate Class Allocations'!$B$20:AA$61,6,FALSE)</f>
        <v>0</v>
      </c>
      <c r="AA114" s="410">
        <f>VLOOKUP(B114,'3-a.  Rate Class Allocations'!$B$20:$AA$61,8,FALSE)</f>
        <v>0.26</v>
      </c>
      <c r="AB114" s="410">
        <f>VLOOKUP(B114,'3-a.  Rate Class Allocations'!$B$20:$AA$61,9,FALSE)</f>
        <v>0.14000000000000001</v>
      </c>
      <c r="AC114" s="410">
        <f>VLOOKUP(B114,'3-a.  Rate Class Allocations'!$B$20:$AA$61,11,FALSE)</f>
        <v>0</v>
      </c>
      <c r="AD114" s="410">
        <f>VLOOKUP(B114,'3-a.  Rate Class Allocations'!$B$20:$AA$61,13,FALSE)</f>
        <v>0</v>
      </c>
      <c r="AE114" s="410"/>
      <c r="AF114" s="410"/>
      <c r="AG114" s="410"/>
      <c r="AH114" s="410"/>
      <c r="AI114" s="410"/>
      <c r="AJ114" s="410"/>
      <c r="AK114" s="410"/>
      <c r="AL114" s="410"/>
      <c r="AM114" s="296">
        <f>SUM(Y114:AL114)</f>
        <v>1</v>
      </c>
    </row>
    <row r="115" spans="1:39" outlineLevel="1">
      <c r="B115" s="294" t="s">
        <v>268</v>
      </c>
      <c r="C115" s="291" t="s">
        <v>164</v>
      </c>
      <c r="D115" s="295">
        <f>SUMIFS('7.  Persistence Report'!AU$27:AU$242,'7.  Persistence Report'!$D$27:$D$242,$B114,'7.  Persistence Report'!$H$27:$H$242,$D$35,'7.  Persistence Report'!$J$27:$J$242,"Adjustment")</f>
        <v>282586</v>
      </c>
      <c r="E115" s="295">
        <f>SUMIFS('7.  Persistence Report'!AV$27:AV$242,'7.  Persistence Report'!$D$27:$D$242,$B114,'7.  Persistence Report'!$H$27:$H$242,$D$35,'7.  Persistence Report'!$J$27:$J$242,"Adjustment")</f>
        <v>276445</v>
      </c>
      <c r="F115" s="295"/>
      <c r="G115" s="295"/>
      <c r="H115" s="295"/>
      <c r="I115" s="295"/>
      <c r="J115" s="295"/>
      <c r="K115" s="295"/>
      <c r="L115" s="295"/>
      <c r="M115" s="295"/>
      <c r="N115" s="755">
        <v>12</v>
      </c>
      <c r="O115" s="295">
        <f>SUMIFS('7.  Persistence Report'!P$27:P$242,'7.  Persistence Report'!$D$27:$D$242,$B114,'7.  Persistence Report'!$H$27:$H$242,$O$35,'7.  Persistence Report'!$J$27:$J$242,"Adjustment")</f>
        <v>39</v>
      </c>
      <c r="P115" s="295">
        <f>SUMIFS('7.  Persistence Report'!Q$27:Q$242,'7.  Persistence Report'!$D$27:$D$242,$B114,'7.  Persistence Report'!$H$27:$H$242,$O$35,'7.  Persistence Report'!$J$27:$J$242,"Adjustment")</f>
        <v>38</v>
      </c>
      <c r="Q115" s="295"/>
      <c r="R115" s="295"/>
      <c r="S115" s="295"/>
      <c r="T115" s="295"/>
      <c r="U115" s="295"/>
      <c r="V115" s="295"/>
      <c r="W115" s="295"/>
      <c r="X115" s="295"/>
      <c r="Y115" s="411">
        <f>Y114</f>
        <v>0.6</v>
      </c>
      <c r="Z115" s="411">
        <f t="shared" ref="Z115" si="215">Z114</f>
        <v>0</v>
      </c>
      <c r="AA115" s="411">
        <f t="shared" ref="AA115" si="216">AA114</f>
        <v>0.26</v>
      </c>
      <c r="AB115" s="411">
        <f t="shared" ref="AB115" si="217">AB114</f>
        <v>0.14000000000000001</v>
      </c>
      <c r="AC115" s="411">
        <f t="shared" ref="AC115" si="218">AC114</f>
        <v>0</v>
      </c>
      <c r="AD115" s="411">
        <f t="shared" ref="AD115" si="219">AD114</f>
        <v>0</v>
      </c>
      <c r="AE115" s="411">
        <f t="shared" ref="AE115" si="220">AE114</f>
        <v>0</v>
      </c>
      <c r="AF115" s="411">
        <f t="shared" ref="AF115" si="221">AF114</f>
        <v>0</v>
      </c>
      <c r="AG115" s="411">
        <f t="shared" ref="AG115" si="222">AG114</f>
        <v>0</v>
      </c>
      <c r="AH115" s="411">
        <f t="shared" ref="AH115" si="223">AH114</f>
        <v>0</v>
      </c>
      <c r="AI115" s="411">
        <f t="shared" ref="AI115" si="224">AI114</f>
        <v>0</v>
      </c>
      <c r="AJ115" s="411">
        <f t="shared" ref="AJ115" si="225">AJ114</f>
        <v>0</v>
      </c>
      <c r="AK115" s="411">
        <f t="shared" ref="AK115" si="226">AK114</f>
        <v>0</v>
      </c>
      <c r="AL115" s="411">
        <f t="shared" ref="AL115" si="227">AL114</f>
        <v>0</v>
      </c>
      <c r="AM115" s="306"/>
    </row>
    <row r="116" spans="1:39"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75" outlineLevel="1">
      <c r="B117" s="288" t="s">
        <v>502</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outlineLevel="1">
      <c r="A118" s="522">
        <v>25</v>
      </c>
      <c r="B118" s="520" t="s">
        <v>118</v>
      </c>
      <c r="C118" s="291" t="s">
        <v>25</v>
      </c>
      <c r="D118" s="295">
        <f>SUMIFS('7.  Persistence Report'!AU$27:AU$242,'7.  Persistence Report'!$D$27:$D$242,$B118,'7.  Persistence Report'!$H$27:$H$242,$D$35,'7.  Persistence Report'!$J$27:$J$242,"&lt;&gt;Adjustment")</f>
        <v>0</v>
      </c>
      <c r="E118" s="295">
        <f>SUMIFS('7.  Persistence Report'!AV$27:AV$242,'7.  Persistence Report'!$D$27:$D$242,$B118,'7.  Persistence Report'!$H$27:$H$242,$D$35,'7.  Persistence Report'!$J$27:$J$242,"&lt;&gt;Adjustment")</f>
        <v>0</v>
      </c>
      <c r="F118" s="295"/>
      <c r="G118" s="295"/>
      <c r="H118" s="295"/>
      <c r="I118" s="295"/>
      <c r="J118" s="295"/>
      <c r="K118" s="295"/>
      <c r="L118" s="295"/>
      <c r="M118" s="295"/>
      <c r="N118" s="295">
        <v>12</v>
      </c>
      <c r="O118" s="295">
        <f>SUMIFS('7.  Persistence Report'!P$27:P$242,'7.  Persistence Report'!$D$27:$D$242,$B118,'7.  Persistence Report'!$H$27:$H$242,$O$35,'7.  Persistence Report'!$J$27:$J$242,"&lt;&gt;Adjustment")</f>
        <v>0</v>
      </c>
      <c r="P118" s="295">
        <f>SUMIFS('7.  Persistence Report'!Q$27:Q$242,'7.  Persistence Report'!$D$27:$D$242,$B118,'7.  Persistence Report'!$H$27:$H$242,$O$35,'7.  Persistence Report'!$J$27:$J$242,"&lt;&gt;Adjustment")</f>
        <v>0</v>
      </c>
      <c r="Q118" s="295"/>
      <c r="R118" s="295"/>
      <c r="S118" s="295"/>
      <c r="T118" s="295"/>
      <c r="U118" s="295"/>
      <c r="V118" s="295"/>
      <c r="W118" s="295"/>
      <c r="X118" s="295"/>
      <c r="Y118" s="410">
        <f>VLOOKUP(B118,'3-a.  Rate Class Allocations'!$B$20:$AA$61,4,FALSE)</f>
        <v>0</v>
      </c>
      <c r="Z118" s="410">
        <f>VLOOKUP(B118,'3-a.  Rate Class Allocations'!$B$20:AA$61,6,FALSE)</f>
        <v>0</v>
      </c>
      <c r="AA118" s="410">
        <f>VLOOKUP(B118,'3-a.  Rate Class Allocations'!$B$20:$AA$61,8,FALSE)</f>
        <v>0.04</v>
      </c>
      <c r="AB118" s="410">
        <f>VLOOKUP(B118,'3-a.  Rate Class Allocations'!$B$20:$AA$61,9,FALSE)</f>
        <v>0.66400000000000003</v>
      </c>
      <c r="AC118" s="410">
        <f>VLOOKUP(B118,'3-a.  Rate Class Allocations'!$B$20:$AA$61,11,FALSE)</f>
        <v>0.24</v>
      </c>
      <c r="AD118" s="410">
        <f>VLOOKUP(B118,'3-a.  Rate Class Allocations'!$B$20:$AA$61,13,FALSE)</f>
        <v>5.6000000000000001E-2</v>
      </c>
      <c r="AE118" s="410"/>
      <c r="AF118" s="415"/>
      <c r="AG118" s="415"/>
      <c r="AH118" s="415"/>
      <c r="AI118" s="415"/>
      <c r="AJ118" s="415"/>
      <c r="AK118" s="415"/>
      <c r="AL118" s="415"/>
      <c r="AM118" s="296">
        <f>SUM(Y118:AL118)</f>
        <v>1</v>
      </c>
    </row>
    <row r="119" spans="1:39" outlineLevel="1">
      <c r="B119" s="294" t="s">
        <v>268</v>
      </c>
      <c r="C119" s="291" t="s">
        <v>164</v>
      </c>
      <c r="D119" s="295">
        <f>SUMIFS('7.  Persistence Report'!AU$27:AU$242,'7.  Persistence Report'!$D$27:$D$242,$B118,'7.  Persistence Report'!$H$27:$H$242,$D$35,'7.  Persistence Report'!$J$27:$J$242,"Adjustment")</f>
        <v>77834</v>
      </c>
      <c r="E119" s="295">
        <f>SUMIFS('7.  Persistence Report'!AV$27:AV$242,'7.  Persistence Report'!$D$27:$D$242,$B118,'7.  Persistence Report'!$H$27:$H$242,$D$35,'7.  Persistence Report'!$J$27:$J$242,"Adjustment")</f>
        <v>77834</v>
      </c>
      <c r="F119" s="295"/>
      <c r="G119" s="295"/>
      <c r="H119" s="295"/>
      <c r="I119" s="295"/>
      <c r="J119" s="295"/>
      <c r="K119" s="295"/>
      <c r="L119" s="295"/>
      <c r="M119" s="295"/>
      <c r="N119" s="295">
        <f>N118</f>
        <v>12</v>
      </c>
      <c r="O119" s="295">
        <f>SUMIFS('7.  Persistence Report'!P$27:P$242,'7.  Persistence Report'!$D$27:$D$242,$B118,'7.  Persistence Report'!$H$27:$H$242,$O$35,'7.  Persistence Report'!$J$27:$J$242,"Adjustment")</f>
        <v>17</v>
      </c>
      <c r="P119" s="295">
        <f>SUMIFS('7.  Persistence Report'!Q$27:Q$242,'7.  Persistence Report'!$D$27:$D$242,$B118,'7.  Persistence Report'!$H$27:$H$242,$O$35,'7.  Persistence Report'!$J$27:$J$242,"Adjustment")</f>
        <v>17</v>
      </c>
      <c r="Q119" s="295"/>
      <c r="R119" s="295"/>
      <c r="S119" s="295"/>
      <c r="T119" s="295"/>
      <c r="U119" s="295"/>
      <c r="V119" s="295"/>
      <c r="W119" s="295"/>
      <c r="X119" s="295"/>
      <c r="Y119" s="411">
        <f>Y118</f>
        <v>0</v>
      </c>
      <c r="Z119" s="411">
        <f t="shared" ref="Z119" si="228">Z118</f>
        <v>0</v>
      </c>
      <c r="AA119" s="411">
        <f t="shared" ref="AA119" si="229">AA118</f>
        <v>0.04</v>
      </c>
      <c r="AB119" s="411">
        <f t="shared" ref="AB119" si="230">AB118</f>
        <v>0.66400000000000003</v>
      </c>
      <c r="AC119" s="411">
        <f t="shared" ref="AC119" si="231">AC118</f>
        <v>0.24</v>
      </c>
      <c r="AD119" s="411">
        <f t="shared" ref="AD119" si="232">AD118</f>
        <v>5.6000000000000001E-2</v>
      </c>
      <c r="AE119" s="411">
        <f t="shared" ref="AE119" si="233">AE118</f>
        <v>0</v>
      </c>
      <c r="AF119" s="411">
        <f t="shared" ref="AF119" si="234">AF118</f>
        <v>0</v>
      </c>
      <c r="AG119" s="411">
        <f t="shared" ref="AG119" si="235">AG118</f>
        <v>0</v>
      </c>
      <c r="AH119" s="411">
        <f t="shared" ref="AH119" si="236">AH118</f>
        <v>0</v>
      </c>
      <c r="AI119" s="411">
        <f t="shared" ref="AI119" si="237">AI118</f>
        <v>0</v>
      </c>
      <c r="AJ119" s="411">
        <f t="shared" ref="AJ119" si="238">AJ118</f>
        <v>0</v>
      </c>
      <c r="AK119" s="411">
        <f t="shared" ref="AK119" si="239">AK118</f>
        <v>0</v>
      </c>
      <c r="AL119" s="411">
        <f t="shared" ref="AL119" si="240">AL118</f>
        <v>0</v>
      </c>
      <c r="AM119" s="306"/>
    </row>
    <row r="120" spans="1:39"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outlineLevel="1">
      <c r="A121" s="522">
        <v>26</v>
      </c>
      <c r="B121" s="520" t="s">
        <v>119</v>
      </c>
      <c r="C121" s="291" t="s">
        <v>25</v>
      </c>
      <c r="D121" s="295">
        <f>SUMIFS('7.  Persistence Report'!AU$27:AU$242,'7.  Persistence Report'!$D$27:$D$242,$B121,'7.  Persistence Report'!$H$27:$H$242,$D$35,'7.  Persistence Report'!$J$27:$J$242,"&lt;&gt;Adjustment")</f>
        <v>5964477</v>
      </c>
      <c r="E121" s="295">
        <f>SUMIFS('7.  Persistence Report'!AV$27:AV$242,'7.  Persistence Report'!$D$27:$D$242,$B121,'7.  Persistence Report'!$H$27:$H$242,$D$35,'7.  Persistence Report'!$J$27:$J$242,"&lt;&gt;Adjustment")</f>
        <v>5964477</v>
      </c>
      <c r="F121" s="295"/>
      <c r="G121" s="295"/>
      <c r="H121" s="295"/>
      <c r="I121" s="295"/>
      <c r="J121" s="295"/>
      <c r="K121" s="295"/>
      <c r="L121" s="295"/>
      <c r="M121" s="295"/>
      <c r="N121" s="295">
        <v>12</v>
      </c>
      <c r="O121" s="295">
        <f>SUMIFS('7.  Persistence Report'!P$27:P$242,'7.  Persistence Report'!$D$27:$D$242,$B121,'7.  Persistence Report'!$H$27:$H$242,$O$35,'7.  Persistence Report'!$J$27:$J$242,"&lt;&gt;Adjustment")</f>
        <v>995</v>
      </c>
      <c r="P121" s="295">
        <f>SUMIFS('7.  Persistence Report'!Q$27:Q$242,'7.  Persistence Report'!$D$27:$D$242,$B121,'7.  Persistence Report'!$H$27:$H$242,$O$35,'7.  Persistence Report'!$J$27:$J$242,"&lt;&gt;Adjustment")</f>
        <v>995</v>
      </c>
      <c r="Q121" s="295"/>
      <c r="R121" s="295"/>
      <c r="S121" s="295"/>
      <c r="T121" s="295"/>
      <c r="U121" s="295"/>
      <c r="V121" s="295"/>
      <c r="W121" s="295"/>
      <c r="X121" s="295"/>
      <c r="Y121" s="410">
        <f>VLOOKUP(B121,'3-a.  Rate Class Allocations'!$B$20:$AA$61,4,FALSE)</f>
        <v>0</v>
      </c>
      <c r="Z121" s="410">
        <f>VLOOKUP(B121,'3-a.  Rate Class Allocations'!$B$20:AA$61,6,FALSE)</f>
        <v>0</v>
      </c>
      <c r="AA121" s="410">
        <f>VLOOKUP(B121,'3-a.  Rate Class Allocations'!$B$20:$AA$61,8,FALSE)</f>
        <v>7.545681505798478E-2</v>
      </c>
      <c r="AB121" s="410">
        <f>VLOOKUP(B121,'3-a.  Rate Class Allocations'!$B$20:$AA$61,9,FALSE)</f>
        <v>0.45098188546754531</v>
      </c>
      <c r="AC121" s="410">
        <f>VLOOKUP(B121,'3-a.  Rate Class Allocations'!$B$20:$AA$61,11,FALSE)</f>
        <v>0.26118359642960731</v>
      </c>
      <c r="AD121" s="410">
        <f>VLOOKUP(B121,'3-a.  Rate Class Allocations'!$B$20:$AA$61,13,FALSE)</f>
        <v>0.18336987766470034</v>
      </c>
      <c r="AE121" s="410"/>
      <c r="AF121" s="415"/>
      <c r="AG121" s="415"/>
      <c r="AH121" s="415"/>
      <c r="AI121" s="415"/>
      <c r="AJ121" s="415"/>
      <c r="AK121" s="415"/>
      <c r="AL121" s="415"/>
      <c r="AM121" s="296">
        <f>SUM(Y121:AL121)</f>
        <v>0.97099217461983778</v>
      </c>
    </row>
    <row r="122" spans="1:39" outlineLevel="1">
      <c r="B122" s="294" t="s">
        <v>268</v>
      </c>
      <c r="C122" s="291" t="s">
        <v>164</v>
      </c>
      <c r="D122" s="295">
        <f>SUMIFS('7.  Persistence Report'!AU$27:AU$242,'7.  Persistence Report'!$D$27:$D$242,$B121,'7.  Persistence Report'!$H$27:$H$242,$D$35,'7.  Persistence Report'!$J$27:$J$242,"Adjustment")</f>
        <v>26057881</v>
      </c>
      <c r="E122" s="295">
        <f>SUMIFS('7.  Persistence Report'!AV$27:AV$242,'7.  Persistence Report'!$D$27:$D$242,$B121,'7.  Persistence Report'!$H$27:$H$242,$D$35,'7.  Persistence Report'!$J$27:$J$242,"Adjustment")</f>
        <v>25984828</v>
      </c>
      <c r="F122" s="295"/>
      <c r="G122" s="295"/>
      <c r="H122" s="295"/>
      <c r="I122" s="295"/>
      <c r="J122" s="295"/>
      <c r="K122" s="295"/>
      <c r="L122" s="295"/>
      <c r="M122" s="295"/>
      <c r="N122" s="295">
        <f>N121</f>
        <v>12</v>
      </c>
      <c r="O122" s="295">
        <f>SUMIFS('7.  Persistence Report'!P$27:P$242,'7.  Persistence Report'!$D$27:$D$242,$B121,'7.  Persistence Report'!$H$27:$H$242,$O$35,'7.  Persistence Report'!$J$27:$J$242,"Adjustment")</f>
        <v>3655</v>
      </c>
      <c r="P122" s="295">
        <f>SUMIFS('7.  Persistence Report'!Q$27:Q$242,'7.  Persistence Report'!$D$27:$D$242,$B121,'7.  Persistence Report'!$H$27:$H$242,$O$35,'7.  Persistence Report'!$J$27:$J$242,"Adjustment")</f>
        <v>3632</v>
      </c>
      <c r="Q122" s="295"/>
      <c r="R122" s="295"/>
      <c r="S122" s="295"/>
      <c r="T122" s="295"/>
      <c r="U122" s="295"/>
      <c r="V122" s="295"/>
      <c r="W122" s="295"/>
      <c r="X122" s="295"/>
      <c r="Y122" s="411">
        <f>Y121</f>
        <v>0</v>
      </c>
      <c r="Z122" s="411">
        <f t="shared" ref="Z122" si="241">Z121</f>
        <v>0</v>
      </c>
      <c r="AA122" s="411">
        <f t="shared" ref="AA122" si="242">AA121</f>
        <v>7.545681505798478E-2</v>
      </c>
      <c r="AB122" s="411">
        <f t="shared" ref="AB122" si="243">AB121</f>
        <v>0.45098188546754531</v>
      </c>
      <c r="AC122" s="411">
        <f t="shared" ref="AC122" si="244">AC121</f>
        <v>0.26118359642960731</v>
      </c>
      <c r="AD122" s="411">
        <f t="shared" ref="AD122" si="245">AD121</f>
        <v>0.18336987766470034</v>
      </c>
      <c r="AE122" s="411">
        <f t="shared" ref="AE122" si="246">AE121</f>
        <v>0</v>
      </c>
      <c r="AF122" s="411">
        <f t="shared" ref="AF122" si="247">AF121</f>
        <v>0</v>
      </c>
      <c r="AG122" s="411">
        <f t="shared" ref="AG122" si="248">AG121</f>
        <v>0</v>
      </c>
      <c r="AH122" s="411">
        <f t="shared" ref="AH122" si="249">AH121</f>
        <v>0</v>
      </c>
      <c r="AI122" s="411">
        <f t="shared" ref="AI122" si="250">AI121</f>
        <v>0</v>
      </c>
      <c r="AJ122" s="411">
        <f t="shared" ref="AJ122" si="251">AJ121</f>
        <v>0</v>
      </c>
      <c r="AK122" s="411">
        <f t="shared" ref="AK122" si="252">AK121</f>
        <v>0</v>
      </c>
      <c r="AL122" s="411">
        <f t="shared" ref="AL122" si="253">AL121</f>
        <v>0</v>
      </c>
      <c r="AM122" s="306"/>
    </row>
    <row r="123" spans="1:39"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22">
        <v>27</v>
      </c>
      <c r="B124" s="520" t="s">
        <v>120</v>
      </c>
      <c r="C124" s="291" t="s">
        <v>25</v>
      </c>
      <c r="D124" s="295">
        <f>SUMIFS('7.  Persistence Report'!AU$27:AU$242,'7.  Persistence Report'!$D$27:$D$242,$B124,'7.  Persistence Report'!$H$27:$H$242,$D$35,'7.  Persistence Report'!$J$27:$J$242,"&lt;&gt;Adjustment")</f>
        <v>0</v>
      </c>
      <c r="E124" s="295">
        <f>SUMIFS('7.  Persistence Report'!AV$27:AV$242,'7.  Persistence Report'!$D$27:$D$242,$B124,'7.  Persistence Report'!$H$27:$H$242,$D$35,'7.  Persistence Report'!$J$27:$J$242,"&lt;&gt;Adjustment")</f>
        <v>0</v>
      </c>
      <c r="F124" s="295"/>
      <c r="G124" s="295"/>
      <c r="H124" s="295"/>
      <c r="I124" s="295"/>
      <c r="J124" s="295"/>
      <c r="K124" s="295"/>
      <c r="L124" s="295"/>
      <c r="M124" s="295"/>
      <c r="N124" s="295">
        <v>12</v>
      </c>
      <c r="O124" s="295">
        <f>SUMIFS('7.  Persistence Report'!P$27:P$242,'7.  Persistence Report'!$D$27:$D$242,$B124,'7.  Persistence Report'!$H$27:$H$242,$O$35,'7.  Persistence Report'!$J$27:$J$242,"&lt;&gt;Adjustment")</f>
        <v>0</v>
      </c>
      <c r="P124" s="295">
        <f>SUMIFS('7.  Persistence Report'!Q$27:Q$242,'7.  Persistence Report'!$D$27:$D$242,$B124,'7.  Persistence Report'!$H$27:$H$242,$O$35,'7.  Persistence Report'!$J$27:$J$242,"&lt;&gt;Adjustment")</f>
        <v>0</v>
      </c>
      <c r="Q124" s="295"/>
      <c r="R124" s="295"/>
      <c r="S124" s="295"/>
      <c r="T124" s="295"/>
      <c r="U124" s="295"/>
      <c r="V124" s="295"/>
      <c r="W124" s="295"/>
      <c r="X124" s="295"/>
      <c r="Y124" s="410">
        <f>VLOOKUP(B124,'3-a.  Rate Class Allocations'!$B$20:$AA$61,4,FALSE)</f>
        <v>0</v>
      </c>
      <c r="Z124" s="410">
        <f>VLOOKUP(B124,'3-a.  Rate Class Allocations'!$B$20:AA$61,6,FALSE)</f>
        <v>0</v>
      </c>
      <c r="AA124" s="410">
        <f>VLOOKUP(B124,'3-a.  Rate Class Allocations'!$B$20:$AA$61,8,FALSE)</f>
        <v>0</v>
      </c>
      <c r="AB124" s="410">
        <f>VLOOKUP(B124,'3-a.  Rate Class Allocations'!$B$20:$AA$61,9,FALSE)</f>
        <v>0</v>
      </c>
      <c r="AC124" s="410">
        <f>VLOOKUP(B124,'3-a.  Rate Class Allocations'!$B$20:$AA$61,11,FALSE)</f>
        <v>0</v>
      </c>
      <c r="AD124" s="410">
        <f>VLOOKUP(B124,'3-a.  Rate Class Allocations'!$B$20:$AA$61,13,FALSE)</f>
        <v>0</v>
      </c>
      <c r="AE124" s="410"/>
      <c r="AF124" s="415"/>
      <c r="AG124" s="415"/>
      <c r="AH124" s="415"/>
      <c r="AI124" s="415"/>
      <c r="AJ124" s="415"/>
      <c r="AK124" s="415"/>
      <c r="AL124" s="415"/>
      <c r="AM124" s="296">
        <f>SUM(Y124:AL124)</f>
        <v>0</v>
      </c>
    </row>
    <row r="125" spans="1:39" outlineLevel="1">
      <c r="B125" s="294" t="s">
        <v>268</v>
      </c>
      <c r="C125" s="291" t="s">
        <v>164</v>
      </c>
      <c r="D125" s="295">
        <f>SUMIFS('7.  Persistence Report'!AU$27:AU$242,'7.  Persistence Report'!$D$27:$D$242,$B124,'7.  Persistence Report'!$H$27:$H$242,$D$35,'7.  Persistence Report'!$J$27:$J$242,"Adjustment")</f>
        <v>0</v>
      </c>
      <c r="E125" s="295">
        <f>SUMIFS('7.  Persistence Report'!AV$27:AV$242,'7.  Persistence Report'!$D$27:$D$242,$B124,'7.  Persistence Report'!$H$27:$H$242,$D$35,'7.  Persistence Report'!$J$27:$J$242,"Adjustment")</f>
        <v>0</v>
      </c>
      <c r="F125" s="295"/>
      <c r="G125" s="295"/>
      <c r="H125" s="295"/>
      <c r="I125" s="295"/>
      <c r="J125" s="295"/>
      <c r="K125" s="295"/>
      <c r="L125" s="295"/>
      <c r="M125" s="295"/>
      <c r="N125" s="295">
        <f>N124</f>
        <v>12</v>
      </c>
      <c r="O125" s="295">
        <f>SUMIFS('7.  Persistence Report'!P$27:P$242,'7.  Persistence Report'!$D$27:$D$242,$B124,'7.  Persistence Report'!$H$27:$H$242,$O$35,'7.  Persistence Report'!$J$27:$J$242,"Adjustment")</f>
        <v>0</v>
      </c>
      <c r="P125" s="295">
        <f>SUMIFS('7.  Persistence Report'!Q$27:Q$242,'7.  Persistence Report'!$D$27:$D$242,$B124,'7.  Persistence Report'!$H$27:$H$242,$O$35,'7.  Persistence Report'!$J$27:$J$242,"Adjustment")</f>
        <v>0</v>
      </c>
      <c r="Q125" s="295"/>
      <c r="R125" s="295"/>
      <c r="S125" s="295"/>
      <c r="T125" s="295"/>
      <c r="U125" s="295"/>
      <c r="V125" s="295"/>
      <c r="W125" s="295"/>
      <c r="X125" s="295"/>
      <c r="Y125" s="411">
        <f>Y124</f>
        <v>0</v>
      </c>
      <c r="Z125" s="411">
        <f t="shared" ref="Z125" si="254">Z124</f>
        <v>0</v>
      </c>
      <c r="AA125" s="411">
        <f t="shared" ref="AA125" si="255">AA124</f>
        <v>0</v>
      </c>
      <c r="AB125" s="411">
        <f t="shared" ref="AB125" si="256">AB124</f>
        <v>0</v>
      </c>
      <c r="AC125" s="411">
        <f t="shared" ref="AC125" si="257">AC124</f>
        <v>0</v>
      </c>
      <c r="AD125" s="411">
        <f t="shared" ref="AD125" si="258">AD124</f>
        <v>0</v>
      </c>
      <c r="AE125" s="411">
        <f t="shared" ref="AE125" si="259">AE124</f>
        <v>0</v>
      </c>
      <c r="AF125" s="411">
        <f t="shared" ref="AF125" si="260">AF124</f>
        <v>0</v>
      </c>
      <c r="AG125" s="411">
        <f t="shared" ref="AG125" si="261">AG124</f>
        <v>0</v>
      </c>
      <c r="AH125" s="411">
        <f t="shared" ref="AH125" si="262">AH124</f>
        <v>0</v>
      </c>
      <c r="AI125" s="411">
        <f t="shared" ref="AI125" si="263">AI124</f>
        <v>0</v>
      </c>
      <c r="AJ125" s="411">
        <f t="shared" ref="AJ125" si="264">AJ124</f>
        <v>0</v>
      </c>
      <c r="AK125" s="411">
        <f t="shared" ref="AK125" si="265">AK124</f>
        <v>0</v>
      </c>
      <c r="AL125" s="411">
        <f t="shared" ref="AL125" si="266">AL124</f>
        <v>0</v>
      </c>
      <c r="AM125" s="306"/>
    </row>
    <row r="126" spans="1:39"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2">
        <v>28</v>
      </c>
      <c r="B127" s="520" t="s">
        <v>121</v>
      </c>
      <c r="C127" s="291" t="s">
        <v>25</v>
      </c>
      <c r="D127" s="295">
        <f>SUMIFS('7.  Persistence Report'!AU$27:AU$242,'7.  Persistence Report'!$D$27:$D$242,$B127,'7.  Persistence Report'!$H$27:$H$242,$D$35,'7.  Persistence Report'!$J$27:$J$242,"&lt;&gt;Adjustment")</f>
        <v>0</v>
      </c>
      <c r="E127" s="295">
        <f>SUMIFS('7.  Persistence Report'!AV$27:AV$242,'7.  Persistence Report'!$D$27:$D$242,$B127,'7.  Persistence Report'!$H$27:$H$242,$D$35,'7.  Persistence Report'!$J$27:$J$242,"&lt;&gt;Adjustment")</f>
        <v>0</v>
      </c>
      <c r="F127" s="295"/>
      <c r="G127" s="295"/>
      <c r="H127" s="295"/>
      <c r="I127" s="295"/>
      <c r="J127" s="295"/>
      <c r="K127" s="295"/>
      <c r="L127" s="295"/>
      <c r="M127" s="295"/>
      <c r="N127" s="295">
        <v>12</v>
      </c>
      <c r="O127" s="295">
        <f>SUMIFS('7.  Persistence Report'!P$27:P$242,'7.  Persistence Report'!$D$27:$D$242,$B127,'7.  Persistence Report'!$H$27:$H$242,$O$35,'7.  Persistence Report'!$J$27:$J$242,"&lt;&gt;Adjustment")</f>
        <v>0</v>
      </c>
      <c r="P127" s="295">
        <f>SUMIFS('7.  Persistence Report'!Q$27:Q$242,'7.  Persistence Report'!$D$27:$D$242,$B127,'7.  Persistence Report'!$H$27:$H$242,$O$35,'7.  Persistence Report'!$J$27:$J$242,"&lt;&gt;Adjustment")</f>
        <v>0</v>
      </c>
      <c r="Q127" s="295"/>
      <c r="R127" s="295"/>
      <c r="S127" s="295"/>
      <c r="T127" s="295"/>
      <c r="U127" s="295"/>
      <c r="V127" s="295"/>
      <c r="W127" s="295"/>
      <c r="X127" s="295"/>
      <c r="Y127" s="410">
        <f>VLOOKUP(B127,'3-a.  Rate Class Allocations'!$B$20:$AA$61,4,FALSE)</f>
        <v>0</v>
      </c>
      <c r="Z127" s="410">
        <f>VLOOKUP(B127,'3-a.  Rate Class Allocations'!$B$20:AA$61,6,FALSE)</f>
        <v>0</v>
      </c>
      <c r="AA127" s="410">
        <f>VLOOKUP(B127,'3-a.  Rate Class Allocations'!$B$20:$AA$61,8,FALSE)</f>
        <v>2.8167959637823508E-3</v>
      </c>
      <c r="AB127" s="410">
        <f>VLOOKUP(B127,'3-a.  Rate Class Allocations'!$B$20:$AA$61,9,FALSE)</f>
        <v>0.45132922434504064</v>
      </c>
      <c r="AC127" s="410">
        <f>VLOOKUP(B127,'3-a.  Rate Class Allocations'!$B$20:$AA$61,11,FALSE)</f>
        <v>5.993164397666171E-2</v>
      </c>
      <c r="AD127" s="410">
        <f>VLOOKUP(B127,'3-a.  Rate Class Allocations'!$B$20:$AA$61,13,FALSE)</f>
        <v>0.48359741448346871</v>
      </c>
      <c r="AE127" s="410"/>
      <c r="AF127" s="415"/>
      <c r="AG127" s="415"/>
      <c r="AH127" s="415"/>
      <c r="AI127" s="415"/>
      <c r="AJ127" s="415"/>
      <c r="AK127" s="415"/>
      <c r="AL127" s="415"/>
      <c r="AM127" s="296">
        <f>SUM(Y127:AL127)</f>
        <v>0.99767507876895345</v>
      </c>
    </row>
    <row r="128" spans="1:39" outlineLevel="1">
      <c r="B128" s="294" t="s">
        <v>268</v>
      </c>
      <c r="C128" s="291" t="s">
        <v>164</v>
      </c>
      <c r="D128" s="295">
        <f>SUMIFS('7.  Persistence Report'!AU$27:AU$242,'7.  Persistence Report'!$D$27:$D$242,$B127,'7.  Persistence Report'!$H$27:$H$242,$D$35,'7.  Persistence Report'!$J$27:$J$242,"Adjustment")</f>
        <v>77097</v>
      </c>
      <c r="E128" s="295">
        <f>SUMIFS('7.  Persistence Report'!AV$27:AV$242,'7.  Persistence Report'!$D$27:$D$242,$B127,'7.  Persistence Report'!$H$27:$H$242,$D$35,'7.  Persistence Report'!$J$27:$J$242,"Adjustment")</f>
        <v>77097</v>
      </c>
      <c r="F128" s="295"/>
      <c r="G128" s="295"/>
      <c r="H128" s="295"/>
      <c r="I128" s="295"/>
      <c r="J128" s="295"/>
      <c r="K128" s="295"/>
      <c r="L128" s="295"/>
      <c r="M128" s="295"/>
      <c r="N128" s="295">
        <f>N127</f>
        <v>12</v>
      </c>
      <c r="O128" s="295">
        <f>SUMIFS('7.  Persistence Report'!P$27:P$242,'7.  Persistence Report'!$D$27:$D$242,$B127,'7.  Persistence Report'!$H$27:$H$242,$O$35,'7.  Persistence Report'!$J$27:$J$242,"Adjustment")</f>
        <v>21</v>
      </c>
      <c r="P128" s="295">
        <f>SUMIFS('7.  Persistence Report'!Q$27:Q$242,'7.  Persistence Report'!$D$27:$D$242,$B127,'7.  Persistence Report'!$H$27:$H$242,$O$35,'7.  Persistence Report'!$J$27:$J$242,"Adjustment")</f>
        <v>21</v>
      </c>
      <c r="Q128" s="295"/>
      <c r="R128" s="295"/>
      <c r="S128" s="295"/>
      <c r="T128" s="295"/>
      <c r="U128" s="295"/>
      <c r="V128" s="295"/>
      <c r="W128" s="295"/>
      <c r="X128" s="295"/>
      <c r="Y128" s="411">
        <f>Y127</f>
        <v>0</v>
      </c>
      <c r="Z128" s="411">
        <f t="shared" ref="Z128" si="267">Z127</f>
        <v>0</v>
      </c>
      <c r="AA128" s="411">
        <f t="shared" ref="AA128" si="268">AA127</f>
        <v>2.8167959637823508E-3</v>
      </c>
      <c r="AB128" s="411">
        <f t="shared" ref="AB128" si="269">AB127</f>
        <v>0.45132922434504064</v>
      </c>
      <c r="AC128" s="411">
        <f t="shared" ref="AC128" si="270">AC127</f>
        <v>5.993164397666171E-2</v>
      </c>
      <c r="AD128" s="411">
        <f t="shared" ref="AD128" si="271">AD127</f>
        <v>0.48359741448346871</v>
      </c>
      <c r="AE128" s="411">
        <f t="shared" ref="AE128" si="272">AE127</f>
        <v>0</v>
      </c>
      <c r="AF128" s="411">
        <f t="shared" ref="AF128" si="273">AF127</f>
        <v>0</v>
      </c>
      <c r="AG128" s="411">
        <f t="shared" ref="AG128" si="274">AG127</f>
        <v>0</v>
      </c>
      <c r="AH128" s="411">
        <f t="shared" ref="AH128" si="275">AH127</f>
        <v>0</v>
      </c>
      <c r="AI128" s="411">
        <f t="shared" ref="AI128" si="276">AI127</f>
        <v>0</v>
      </c>
      <c r="AJ128" s="411">
        <f t="shared" ref="AJ128" si="277">AJ127</f>
        <v>0</v>
      </c>
      <c r="AK128" s="411">
        <f t="shared" ref="AK128" si="278">AK127</f>
        <v>0</v>
      </c>
      <c r="AL128" s="411">
        <f t="shared" ref="AL128" si="279">AL127</f>
        <v>0</v>
      </c>
      <c r="AM128" s="306"/>
    </row>
    <row r="129" spans="1:39"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2">
        <v>29</v>
      </c>
      <c r="B130" s="520" t="s">
        <v>122</v>
      </c>
      <c r="C130" s="291" t="s">
        <v>25</v>
      </c>
      <c r="D130" s="295">
        <f>SUMIFS('7.  Persistence Report'!AU$27:AU$242,'7.  Persistence Report'!$D$27:$D$242,$B130,'7.  Persistence Report'!$H$27:$H$242,$D$35,'7.  Persistence Report'!$J$27:$J$242,"&lt;&gt;Adjustment")</f>
        <v>0</v>
      </c>
      <c r="E130" s="295">
        <f>SUMIFS('7.  Persistence Report'!AV$27:AV$242,'7.  Persistence Report'!$D$27:$D$242,$B130,'7.  Persistence Report'!$H$27:$H$242,$D$35,'7.  Persistence Report'!$J$27:$J$242,"&lt;&gt;Adjustment")</f>
        <v>0</v>
      </c>
      <c r="F130" s="295"/>
      <c r="G130" s="295"/>
      <c r="H130" s="295"/>
      <c r="I130" s="295"/>
      <c r="J130" s="295"/>
      <c r="K130" s="295"/>
      <c r="L130" s="295"/>
      <c r="M130" s="295"/>
      <c r="N130" s="295">
        <v>3</v>
      </c>
      <c r="O130" s="295">
        <f>SUMIFS('7.  Persistence Report'!P$27:P$242,'7.  Persistence Report'!$D$27:$D$242,$B130,'7.  Persistence Report'!$H$27:$H$242,$O$35,'7.  Persistence Report'!$J$27:$J$242,"&lt;&gt;Adjustment")</f>
        <v>0</v>
      </c>
      <c r="P130" s="295">
        <f>SUMIFS('7.  Persistence Report'!Q$27:Q$242,'7.  Persistence Report'!$D$27:$D$242,$B130,'7.  Persistence Report'!$H$27:$H$242,$O$35,'7.  Persistence Report'!$J$27:$J$242,"&lt;&gt;Adjustment")</f>
        <v>0</v>
      </c>
      <c r="Q130" s="295"/>
      <c r="R130" s="295"/>
      <c r="S130" s="295"/>
      <c r="T130" s="295"/>
      <c r="U130" s="295"/>
      <c r="V130" s="295"/>
      <c r="W130" s="295"/>
      <c r="X130" s="295"/>
      <c r="Y130" s="410">
        <f>VLOOKUP(B130,'3-a.  Rate Class Allocations'!$B$20:$AA$61,4,FALSE)</f>
        <v>0</v>
      </c>
      <c r="Z130" s="410">
        <f>VLOOKUP(B130,'3-a.  Rate Class Allocations'!$B$20:AA$61,6,FALSE)</f>
        <v>0</v>
      </c>
      <c r="AA130" s="410">
        <f>VLOOKUP(B130,'3-a.  Rate Class Allocations'!$B$20:$AA$61,8,FALSE)</f>
        <v>0</v>
      </c>
      <c r="AB130" s="410">
        <f>VLOOKUP(B130,'3-a.  Rate Class Allocations'!$B$20:$AA$61,9,FALSE)</f>
        <v>0</v>
      </c>
      <c r="AC130" s="410">
        <f>VLOOKUP(B130,'3-a.  Rate Class Allocations'!$B$20:$AA$61,11,FALSE)</f>
        <v>0</v>
      </c>
      <c r="AD130" s="410">
        <f>VLOOKUP(B130,'3-a.  Rate Class Allocations'!$B$20:$AA$61,13,FALSE)</f>
        <v>0</v>
      </c>
      <c r="AE130" s="410"/>
      <c r="AF130" s="415"/>
      <c r="AG130" s="415"/>
      <c r="AH130" s="415"/>
      <c r="AI130" s="415"/>
      <c r="AJ130" s="415"/>
      <c r="AK130" s="415"/>
      <c r="AL130" s="415"/>
      <c r="AM130" s="296">
        <f>SUM(Y130:AL130)</f>
        <v>0</v>
      </c>
    </row>
    <row r="131" spans="1:39" outlineLevel="1">
      <c r="B131" s="294" t="s">
        <v>268</v>
      </c>
      <c r="C131" s="291" t="s">
        <v>164</v>
      </c>
      <c r="D131" s="295">
        <f>SUMIFS('7.  Persistence Report'!AU$27:AU$242,'7.  Persistence Report'!$D$27:$D$242,$B130,'7.  Persistence Report'!$H$27:$H$242,$D$35,'7.  Persistence Report'!$J$27:$J$242,"Adjustment")</f>
        <v>0</v>
      </c>
      <c r="E131" s="295">
        <f>SUMIFS('7.  Persistence Report'!AV$27:AV$242,'7.  Persistence Report'!$D$27:$D$242,$B130,'7.  Persistence Report'!$H$27:$H$242,$D$35,'7.  Persistence Report'!$J$27:$J$242,"Adjustment")</f>
        <v>0</v>
      </c>
      <c r="F131" s="295"/>
      <c r="G131" s="295"/>
      <c r="H131" s="295"/>
      <c r="I131" s="295"/>
      <c r="J131" s="295"/>
      <c r="K131" s="295"/>
      <c r="L131" s="295"/>
      <c r="M131" s="295"/>
      <c r="N131" s="295">
        <f>N130</f>
        <v>3</v>
      </c>
      <c r="O131" s="295">
        <f>SUMIFS('7.  Persistence Report'!P$27:P$242,'7.  Persistence Report'!$D$27:$D$242,$B130,'7.  Persistence Report'!$H$27:$H$242,$O$35,'7.  Persistence Report'!$J$27:$J$242,"Adjustment")</f>
        <v>0</v>
      </c>
      <c r="P131" s="295">
        <f>SUMIFS('7.  Persistence Report'!Q$27:Q$242,'7.  Persistence Report'!$D$27:$D$242,$B130,'7.  Persistence Report'!$H$27:$H$242,$O$35,'7.  Persistence Report'!$J$27:$J$242,"Adjustment")</f>
        <v>0</v>
      </c>
      <c r="Q131" s="295"/>
      <c r="R131" s="295"/>
      <c r="S131" s="295"/>
      <c r="T131" s="295"/>
      <c r="U131" s="295"/>
      <c r="V131" s="295"/>
      <c r="W131" s="295"/>
      <c r="X131" s="295"/>
      <c r="Y131" s="411">
        <f>Y130</f>
        <v>0</v>
      </c>
      <c r="Z131" s="411">
        <f t="shared" ref="Z131" si="280">Z130</f>
        <v>0</v>
      </c>
      <c r="AA131" s="411">
        <f t="shared" ref="AA131" si="281">AA130</f>
        <v>0</v>
      </c>
      <c r="AB131" s="411">
        <f t="shared" ref="AB131" si="282">AB130</f>
        <v>0</v>
      </c>
      <c r="AC131" s="411">
        <f t="shared" ref="AC131" si="283">AC130</f>
        <v>0</v>
      </c>
      <c r="AD131" s="411">
        <f t="shared" ref="AD131" si="284">AD130</f>
        <v>0</v>
      </c>
      <c r="AE131" s="411">
        <f t="shared" ref="AE131" si="285">AE130</f>
        <v>0</v>
      </c>
      <c r="AF131" s="411">
        <f t="shared" ref="AF131" si="286">AF130</f>
        <v>0</v>
      </c>
      <c r="AG131" s="411">
        <f t="shared" ref="AG131" si="287">AG130</f>
        <v>0</v>
      </c>
      <c r="AH131" s="411">
        <f t="shared" ref="AH131" si="288">AH130</f>
        <v>0</v>
      </c>
      <c r="AI131" s="411">
        <f t="shared" ref="AI131" si="289">AI130</f>
        <v>0</v>
      </c>
      <c r="AJ131" s="411">
        <f t="shared" ref="AJ131" si="290">AJ130</f>
        <v>0</v>
      </c>
      <c r="AK131" s="411">
        <f t="shared" ref="AK131" si="291">AK130</f>
        <v>0</v>
      </c>
      <c r="AL131" s="411">
        <f t="shared" ref="AL131" si="292">AL130</f>
        <v>0</v>
      </c>
      <c r="AM131" s="306"/>
    </row>
    <row r="132" spans="1:39"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2">
        <v>30</v>
      </c>
      <c r="B133" s="520" t="s">
        <v>123</v>
      </c>
      <c r="C133" s="291" t="s">
        <v>25</v>
      </c>
      <c r="D133" s="295">
        <f>SUMIFS('7.  Persistence Report'!AU$27:AU$242,'7.  Persistence Report'!$D$27:$D$242,$B133,'7.  Persistence Report'!$H$27:$H$242,$D$35,'7.  Persistence Report'!$J$27:$J$242,"&lt;&gt;Adjustment")</f>
        <v>0</v>
      </c>
      <c r="E133" s="295">
        <f>SUMIFS('7.  Persistence Report'!AV$27:AV$242,'7.  Persistence Report'!$D$27:$D$242,$B133,'7.  Persistence Report'!$H$27:$H$242,$D$35,'7.  Persistence Report'!$J$27:$J$242,"&lt;&gt;Adjustment")</f>
        <v>0</v>
      </c>
      <c r="F133" s="295"/>
      <c r="G133" s="295"/>
      <c r="H133" s="295"/>
      <c r="I133" s="295"/>
      <c r="J133" s="295"/>
      <c r="K133" s="295"/>
      <c r="L133" s="295"/>
      <c r="M133" s="295"/>
      <c r="N133" s="295">
        <v>12</v>
      </c>
      <c r="O133" s="295">
        <f>SUMIFS('7.  Persistence Report'!P$27:P$242,'7.  Persistence Report'!$D$27:$D$242,$B133,'7.  Persistence Report'!$H$27:$H$242,$O$35,'7.  Persistence Report'!$J$27:$J$242,"&lt;&gt;Adjustment")</f>
        <v>0</v>
      </c>
      <c r="P133" s="295">
        <f>SUMIFS('7.  Persistence Report'!Q$27:Q$242,'7.  Persistence Report'!$D$27:$D$242,$B133,'7.  Persistence Report'!$H$27:$H$242,$O$35,'7.  Persistence Report'!$J$27:$J$242,"&lt;&gt;Adjustment")</f>
        <v>0</v>
      </c>
      <c r="Q133" s="295"/>
      <c r="R133" s="295"/>
      <c r="S133" s="295"/>
      <c r="T133" s="295"/>
      <c r="U133" s="295"/>
      <c r="V133" s="295"/>
      <c r="W133" s="295"/>
      <c r="X133" s="295"/>
      <c r="Y133" s="410">
        <f>VLOOKUP(B133,'3-a.  Rate Class Allocations'!$B$20:$AA$61,4,FALSE)</f>
        <v>0</v>
      </c>
      <c r="Z133" s="410">
        <f>VLOOKUP(B133,'3-a.  Rate Class Allocations'!$B$20:AA$61,6,FALSE)</f>
        <v>0</v>
      </c>
      <c r="AA133" s="410">
        <f>VLOOKUP(B133,'3-a.  Rate Class Allocations'!$B$20:$AA$61,8,FALSE)</f>
        <v>0</v>
      </c>
      <c r="AB133" s="410">
        <f>VLOOKUP(B133,'3-a.  Rate Class Allocations'!$B$20:$AA$61,9,FALSE)</f>
        <v>0</v>
      </c>
      <c r="AC133" s="410">
        <f>VLOOKUP(B133,'3-a.  Rate Class Allocations'!$B$20:$AA$61,11,FALSE)</f>
        <v>0</v>
      </c>
      <c r="AD133" s="410">
        <f>VLOOKUP(B133,'3-a.  Rate Class Allocations'!$B$20:$AA$61,13,FALSE)</f>
        <v>0</v>
      </c>
      <c r="AE133" s="410"/>
      <c r="AF133" s="415"/>
      <c r="AG133" s="415"/>
      <c r="AH133" s="415"/>
      <c r="AI133" s="415"/>
      <c r="AJ133" s="415"/>
      <c r="AK133" s="415"/>
      <c r="AL133" s="415"/>
      <c r="AM133" s="296">
        <f>SUM(Y133:AL133)</f>
        <v>0</v>
      </c>
    </row>
    <row r="134" spans="1:39" outlineLevel="1">
      <c r="B134" s="294" t="s">
        <v>268</v>
      </c>
      <c r="C134" s="291" t="s">
        <v>164</v>
      </c>
      <c r="D134" s="295">
        <f>SUMIFS('7.  Persistence Report'!AU$27:AU$242,'7.  Persistence Report'!$D$27:$D$242,$B133,'7.  Persistence Report'!$H$27:$H$242,$D$35,'7.  Persistence Report'!$J$27:$J$242,"Adjustment")</f>
        <v>0</v>
      </c>
      <c r="E134" s="295">
        <f>SUMIFS('7.  Persistence Report'!AV$27:AV$242,'7.  Persistence Report'!$D$27:$D$242,$B133,'7.  Persistence Report'!$H$27:$H$242,$D$35,'7.  Persistence Report'!$J$27:$J$242,"Adjustment")</f>
        <v>0</v>
      </c>
      <c r="F134" s="295"/>
      <c r="G134" s="295"/>
      <c r="H134" s="295"/>
      <c r="I134" s="295"/>
      <c r="J134" s="295"/>
      <c r="K134" s="295"/>
      <c r="L134" s="295"/>
      <c r="M134" s="295"/>
      <c r="N134" s="295">
        <f>N133</f>
        <v>12</v>
      </c>
      <c r="O134" s="295">
        <f>SUMIFS('7.  Persistence Report'!P$27:P$242,'7.  Persistence Report'!$D$27:$D$242,$B133,'7.  Persistence Report'!$H$27:$H$242,$O$35,'7.  Persistence Report'!$J$27:$J$242,"Adjustment")</f>
        <v>0</v>
      </c>
      <c r="P134" s="295">
        <f>SUMIFS('7.  Persistence Report'!Q$27:Q$242,'7.  Persistence Report'!$D$27:$D$242,$B133,'7.  Persistence Report'!$H$27:$H$242,$O$35,'7.  Persistence Report'!$J$27:$J$242,"Adjustment")</f>
        <v>0</v>
      </c>
      <c r="Q134" s="295"/>
      <c r="R134" s="295"/>
      <c r="S134" s="295"/>
      <c r="T134" s="295"/>
      <c r="U134" s="295"/>
      <c r="V134" s="295"/>
      <c r="W134" s="295"/>
      <c r="X134" s="295"/>
      <c r="Y134" s="411">
        <f>Y133</f>
        <v>0</v>
      </c>
      <c r="Z134" s="411">
        <f t="shared" ref="Z134" si="293">Z133</f>
        <v>0</v>
      </c>
      <c r="AA134" s="411">
        <f t="shared" ref="AA134" si="294">AA133</f>
        <v>0</v>
      </c>
      <c r="AB134" s="411">
        <f t="shared" ref="AB134" si="295">AB133</f>
        <v>0</v>
      </c>
      <c r="AC134" s="411">
        <f t="shared" ref="AC134" si="296">AC133</f>
        <v>0</v>
      </c>
      <c r="AD134" s="411">
        <f t="shared" ref="AD134" si="297">AD133</f>
        <v>0</v>
      </c>
      <c r="AE134" s="411">
        <f t="shared" ref="AE134" si="298">AE133</f>
        <v>0</v>
      </c>
      <c r="AF134" s="411">
        <f t="shared" ref="AF134" si="299">AF133</f>
        <v>0</v>
      </c>
      <c r="AG134" s="411">
        <f t="shared" ref="AG134" si="300">AG133</f>
        <v>0</v>
      </c>
      <c r="AH134" s="411">
        <f t="shared" ref="AH134" si="301">AH133</f>
        <v>0</v>
      </c>
      <c r="AI134" s="411">
        <f t="shared" ref="AI134" si="302">AI133</f>
        <v>0</v>
      </c>
      <c r="AJ134" s="411">
        <f t="shared" ref="AJ134" si="303">AJ133</f>
        <v>0</v>
      </c>
      <c r="AK134" s="411">
        <f t="shared" ref="AK134" si="304">AK133</f>
        <v>0</v>
      </c>
      <c r="AL134" s="411">
        <f t="shared" ref="AL134" si="305">AL133</f>
        <v>0</v>
      </c>
      <c r="AM134" s="306"/>
    </row>
    <row r="135" spans="1:39"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2">
        <v>31</v>
      </c>
      <c r="B136" s="520" t="s">
        <v>124</v>
      </c>
      <c r="C136" s="291" t="s">
        <v>25</v>
      </c>
      <c r="D136" s="295">
        <f>SUMIFS('7.  Persistence Report'!AU$27:AU$242,'7.  Persistence Report'!$D$27:$D$242,$B136,'7.  Persistence Report'!$H$27:$H$242,$D$35,'7.  Persistence Report'!$J$27:$J$242,"&lt;&gt;Adjustment")</f>
        <v>0</v>
      </c>
      <c r="E136" s="295">
        <f>SUMIFS('7.  Persistence Report'!AV$27:AV$242,'7.  Persistence Report'!$D$27:$D$242,$B136,'7.  Persistence Report'!$H$27:$H$242,$D$35,'7.  Persistence Report'!$J$27:$J$242,"&lt;&gt;Adjustment")</f>
        <v>0</v>
      </c>
      <c r="F136" s="295"/>
      <c r="G136" s="295"/>
      <c r="H136" s="295"/>
      <c r="I136" s="295"/>
      <c r="J136" s="295"/>
      <c r="K136" s="295"/>
      <c r="L136" s="295"/>
      <c r="M136" s="295"/>
      <c r="N136" s="295">
        <v>12</v>
      </c>
      <c r="O136" s="295">
        <f>SUMIFS('7.  Persistence Report'!P$27:P$242,'7.  Persistence Report'!$D$27:$D$242,$B136,'7.  Persistence Report'!$H$27:$H$242,$O$35,'7.  Persistence Report'!$J$27:$J$242,"&lt;&gt;Adjustment")</f>
        <v>0</v>
      </c>
      <c r="P136" s="295">
        <f>SUMIFS('7.  Persistence Report'!Q$27:Q$242,'7.  Persistence Report'!$D$27:$D$242,$B136,'7.  Persistence Report'!$H$27:$H$242,$O$35,'7.  Persistence Report'!$J$27:$J$242,"&lt;&gt;Adjustment")</f>
        <v>0</v>
      </c>
      <c r="Q136" s="295"/>
      <c r="R136" s="295"/>
      <c r="S136" s="295"/>
      <c r="T136" s="295"/>
      <c r="U136" s="295"/>
      <c r="V136" s="295"/>
      <c r="W136" s="295"/>
      <c r="X136" s="295"/>
      <c r="Y136" s="410">
        <f>VLOOKUP(B136,'3-a.  Rate Class Allocations'!$B$20:$AA$61,4,FALSE)</f>
        <v>0</v>
      </c>
      <c r="Z136" s="410">
        <f>VLOOKUP(B136,'3-a.  Rate Class Allocations'!$B$20:AA$61,6,FALSE)</f>
        <v>0</v>
      </c>
      <c r="AA136" s="410">
        <f>VLOOKUP(B136,'3-a.  Rate Class Allocations'!$B$20:$AA$61,8,FALSE)</f>
        <v>0</v>
      </c>
      <c r="AB136" s="410">
        <f>VLOOKUP(B136,'3-a.  Rate Class Allocations'!$B$20:$AA$61,9,FALSE)</f>
        <v>0</v>
      </c>
      <c r="AC136" s="410">
        <f>VLOOKUP(B136,'3-a.  Rate Class Allocations'!$B$20:$AA$61,11,FALSE)</f>
        <v>0</v>
      </c>
      <c r="AD136" s="410">
        <f>VLOOKUP(B136,'3-a.  Rate Class Allocations'!$B$20:$AA$61,13,FALSE)</f>
        <v>0</v>
      </c>
      <c r="AE136" s="410"/>
      <c r="AF136" s="415"/>
      <c r="AG136" s="415"/>
      <c r="AH136" s="415"/>
      <c r="AI136" s="415"/>
      <c r="AJ136" s="415"/>
      <c r="AK136" s="415"/>
      <c r="AL136" s="415"/>
      <c r="AM136" s="296">
        <f>SUM(Y136:AL136)</f>
        <v>0</v>
      </c>
    </row>
    <row r="137" spans="1:39" outlineLevel="1">
      <c r="B137" s="294" t="s">
        <v>268</v>
      </c>
      <c r="C137" s="291" t="s">
        <v>164</v>
      </c>
      <c r="D137" s="295">
        <f>SUMIFS('7.  Persistence Report'!AU$27:AU$242,'7.  Persistence Report'!$D$27:$D$242,$B136,'7.  Persistence Report'!$H$27:$H$242,$D$35,'7.  Persistence Report'!$J$27:$J$242,"Adjustment")</f>
        <v>0</v>
      </c>
      <c r="E137" s="295">
        <f>SUMIFS('7.  Persistence Report'!AV$27:AV$242,'7.  Persistence Report'!$D$27:$D$242,$B136,'7.  Persistence Report'!$H$27:$H$242,$D$35,'7.  Persistence Report'!$J$27:$J$242,"Adjustment")</f>
        <v>0</v>
      </c>
      <c r="F137" s="295"/>
      <c r="G137" s="295"/>
      <c r="H137" s="295"/>
      <c r="I137" s="295"/>
      <c r="J137" s="295"/>
      <c r="K137" s="295"/>
      <c r="L137" s="295"/>
      <c r="M137" s="295"/>
      <c r="N137" s="295">
        <f>N136</f>
        <v>12</v>
      </c>
      <c r="O137" s="295">
        <f>SUMIFS('7.  Persistence Report'!P$27:P$242,'7.  Persistence Report'!$D$27:$D$242,$B136,'7.  Persistence Report'!$H$27:$H$242,$O$35,'7.  Persistence Report'!$J$27:$J$242,"Adjustment")</f>
        <v>0</v>
      </c>
      <c r="P137" s="295">
        <f>SUMIFS('7.  Persistence Report'!Q$27:Q$242,'7.  Persistence Report'!$D$27:$D$242,$B136,'7.  Persistence Report'!$H$27:$H$242,$O$35,'7.  Persistence Report'!$J$27:$J$242,"Adjustment")</f>
        <v>0</v>
      </c>
      <c r="Q137" s="295"/>
      <c r="R137" s="295"/>
      <c r="S137" s="295"/>
      <c r="T137" s="295"/>
      <c r="U137" s="295"/>
      <c r="V137" s="295"/>
      <c r="W137" s="295"/>
      <c r="X137" s="295"/>
      <c r="Y137" s="411">
        <f>Y136</f>
        <v>0</v>
      </c>
      <c r="Z137" s="411">
        <f t="shared" ref="Z137" si="306">Z136</f>
        <v>0</v>
      </c>
      <c r="AA137" s="411">
        <f t="shared" ref="AA137" si="307">AA136</f>
        <v>0</v>
      </c>
      <c r="AB137" s="411">
        <f t="shared" ref="AB137" si="308">AB136</f>
        <v>0</v>
      </c>
      <c r="AC137" s="411">
        <f t="shared" ref="AC137" si="309">AC136</f>
        <v>0</v>
      </c>
      <c r="AD137" s="411">
        <f t="shared" ref="AD137" si="310">AD136</f>
        <v>0</v>
      </c>
      <c r="AE137" s="411">
        <f t="shared" ref="AE137" si="311">AE136</f>
        <v>0</v>
      </c>
      <c r="AF137" s="411">
        <f t="shared" ref="AF137" si="312">AF136</f>
        <v>0</v>
      </c>
      <c r="AG137" s="411">
        <f t="shared" ref="AG137" si="313">AG136</f>
        <v>0</v>
      </c>
      <c r="AH137" s="411">
        <f t="shared" ref="AH137" si="314">AH136</f>
        <v>0</v>
      </c>
      <c r="AI137" s="411">
        <f t="shared" ref="AI137" si="315">AI136</f>
        <v>0</v>
      </c>
      <c r="AJ137" s="411">
        <f t="shared" ref="AJ137" si="316">AJ136</f>
        <v>0</v>
      </c>
      <c r="AK137" s="411">
        <f t="shared" ref="AK137" si="317">AK136</f>
        <v>0</v>
      </c>
      <c r="AL137" s="411">
        <f t="shared" ref="AL137" si="318">AL136</f>
        <v>0</v>
      </c>
      <c r="AM137" s="306"/>
    </row>
    <row r="138" spans="1:39"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125</v>
      </c>
      <c r="C139" s="291" t="s">
        <v>25</v>
      </c>
      <c r="D139" s="295">
        <f>SUMIFS('7.  Persistence Report'!AU$27:AU$242,'7.  Persistence Report'!$D$27:$D$242,$B139,'7.  Persistence Report'!$H$27:$H$242,$D$35,'7.  Persistence Report'!$J$27:$J$242,"&lt;&gt;Adjustment")</f>
        <v>0</v>
      </c>
      <c r="E139" s="295">
        <f>SUMIFS('7.  Persistence Report'!AV$27:AV$242,'7.  Persistence Report'!$D$27:$D$242,$B139,'7.  Persistence Report'!$H$27:$H$242,$D$35,'7.  Persistence Report'!$J$27:$J$242,"&lt;&gt;Adjustment")</f>
        <v>0</v>
      </c>
      <c r="F139" s="295"/>
      <c r="G139" s="295"/>
      <c r="H139" s="295"/>
      <c r="I139" s="295"/>
      <c r="J139" s="295"/>
      <c r="K139" s="295"/>
      <c r="L139" s="295"/>
      <c r="M139" s="295"/>
      <c r="N139" s="295">
        <v>12</v>
      </c>
      <c r="O139" s="295">
        <f>SUMIFS('7.  Persistence Report'!P$27:P$242,'7.  Persistence Report'!$D$27:$D$242,$B139,'7.  Persistence Report'!$H$27:$H$242,$O$35,'7.  Persistence Report'!$J$27:$J$242,"&lt;&gt;Adjustment")</f>
        <v>0</v>
      </c>
      <c r="P139" s="295">
        <f>SUMIFS('7.  Persistence Report'!Q$27:Q$242,'7.  Persistence Report'!$D$27:$D$242,$B139,'7.  Persistence Report'!$H$27:$H$242,$O$35,'7.  Persistence Report'!$J$27:$J$242,"&lt;&gt;Adjustment")</f>
        <v>0</v>
      </c>
      <c r="Q139" s="295"/>
      <c r="R139" s="295"/>
      <c r="S139" s="295"/>
      <c r="T139" s="295"/>
      <c r="U139" s="295"/>
      <c r="V139" s="295"/>
      <c r="W139" s="295"/>
      <c r="X139" s="295"/>
      <c r="Y139" s="410">
        <f>VLOOKUP(B139,'3-a.  Rate Class Allocations'!$B$20:$AA$61,4,FALSE)</f>
        <v>0</v>
      </c>
      <c r="Z139" s="410">
        <f>VLOOKUP(B139,'3-a.  Rate Class Allocations'!$B$20:AA$61,6,FALSE)</f>
        <v>0</v>
      </c>
      <c r="AA139" s="410">
        <f>VLOOKUP(B139,'3-a.  Rate Class Allocations'!$B$20:$AA$61,8,FALSE)</f>
        <v>0</v>
      </c>
      <c r="AB139" s="410">
        <f>VLOOKUP(B139,'3-a.  Rate Class Allocations'!$B$20:$AA$61,9,FALSE)</f>
        <v>0</v>
      </c>
      <c r="AC139" s="410">
        <f>VLOOKUP(B139,'3-a.  Rate Class Allocations'!$B$20:$AA$61,11,FALSE)</f>
        <v>0</v>
      </c>
      <c r="AD139" s="410">
        <f>VLOOKUP(B139,'3-a.  Rate Class Allocations'!$B$20:$AA$61,13,FALSE)</f>
        <v>0</v>
      </c>
      <c r="AE139" s="410"/>
      <c r="AF139" s="415"/>
      <c r="AG139" s="415"/>
      <c r="AH139" s="415"/>
      <c r="AI139" s="415"/>
      <c r="AJ139" s="415"/>
      <c r="AK139" s="415"/>
      <c r="AL139" s="415"/>
      <c r="AM139" s="296">
        <f>SUM(Y139:AL139)</f>
        <v>0</v>
      </c>
    </row>
    <row r="140" spans="1:39" outlineLevel="1">
      <c r="B140" s="294" t="s">
        <v>268</v>
      </c>
      <c r="C140" s="291" t="s">
        <v>164</v>
      </c>
      <c r="D140" s="295">
        <f>SUMIFS('7.  Persistence Report'!AU$27:AU$242,'7.  Persistence Report'!$D$27:$D$242,$B139,'7.  Persistence Report'!$H$27:$H$242,$D$35,'7.  Persistence Report'!$J$27:$J$242,"Adjustment")</f>
        <v>0</v>
      </c>
      <c r="E140" s="295">
        <f>SUMIFS('7.  Persistence Report'!AV$27:AV$242,'7.  Persistence Report'!$D$27:$D$242,$B139,'7.  Persistence Report'!$H$27:$H$242,$D$35,'7.  Persistence Report'!$J$27:$J$242,"Adjustment")</f>
        <v>0</v>
      </c>
      <c r="F140" s="295"/>
      <c r="G140" s="295"/>
      <c r="H140" s="295"/>
      <c r="I140" s="295"/>
      <c r="J140" s="295"/>
      <c r="K140" s="295"/>
      <c r="L140" s="295"/>
      <c r="M140" s="295"/>
      <c r="N140" s="295">
        <f>N139</f>
        <v>12</v>
      </c>
      <c r="O140" s="295">
        <f>SUMIFS('7.  Persistence Report'!P$27:P$242,'7.  Persistence Report'!$D$27:$D$242,$B139,'7.  Persistence Report'!$H$27:$H$242,$O$35,'7.  Persistence Report'!$J$27:$J$242,"Adjustment")</f>
        <v>0</v>
      </c>
      <c r="P140" s="295">
        <f>SUMIFS('7.  Persistence Report'!Q$27:Q$242,'7.  Persistence Report'!$D$27:$D$242,$B139,'7.  Persistence Report'!$H$27:$H$242,$O$35,'7.  Persistence Report'!$J$27:$J$242,"Adjustment")</f>
        <v>0</v>
      </c>
      <c r="Q140" s="295"/>
      <c r="R140" s="295"/>
      <c r="S140" s="295"/>
      <c r="T140" s="295"/>
      <c r="U140" s="295"/>
      <c r="V140" s="295"/>
      <c r="W140" s="295"/>
      <c r="X140" s="295"/>
      <c r="Y140" s="411">
        <f>Y139</f>
        <v>0</v>
      </c>
      <c r="Z140" s="411">
        <f t="shared" ref="Z140" si="319">Z139</f>
        <v>0</v>
      </c>
      <c r="AA140" s="411">
        <f t="shared" ref="AA140" si="320">AA139</f>
        <v>0</v>
      </c>
      <c r="AB140" s="411">
        <f t="shared" ref="AB140" si="321">AB139</f>
        <v>0</v>
      </c>
      <c r="AC140" s="411">
        <f t="shared" ref="AC140" si="322">AC139</f>
        <v>0</v>
      </c>
      <c r="AD140" s="411">
        <f t="shared" ref="AD140" si="323">AD139</f>
        <v>0</v>
      </c>
      <c r="AE140" s="411">
        <f t="shared" ref="AE140" si="324">AE139</f>
        <v>0</v>
      </c>
      <c r="AF140" s="411">
        <f t="shared" ref="AF140" si="325">AF139</f>
        <v>0</v>
      </c>
      <c r="AG140" s="411">
        <f t="shared" ref="AG140" si="326">AG139</f>
        <v>0</v>
      </c>
      <c r="AH140" s="411">
        <f t="shared" ref="AH140" si="327">AH139</f>
        <v>0</v>
      </c>
      <c r="AI140" s="411">
        <f t="shared" ref="AI140" si="328">AI139</f>
        <v>0</v>
      </c>
      <c r="AJ140" s="411">
        <f t="shared" ref="AJ140" si="329">AJ139</f>
        <v>0</v>
      </c>
      <c r="AK140" s="411">
        <f t="shared" ref="AK140" si="330">AK139</f>
        <v>0</v>
      </c>
      <c r="AL140" s="411">
        <f t="shared" ref="AL140" si="331">AL139</f>
        <v>0</v>
      </c>
      <c r="AM140" s="306"/>
    </row>
    <row r="141" spans="1:39"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outlineLevel="1">
      <c r="B142" s="288" t="s">
        <v>503</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outlineLevel="1">
      <c r="A143" s="522">
        <v>33</v>
      </c>
      <c r="B143" s="520" t="s">
        <v>691</v>
      </c>
      <c r="C143" s="291" t="s">
        <v>25</v>
      </c>
      <c r="D143" s="295">
        <f>SUMIFS('7.  Persistence Report'!AU$27:AU$242,'7.  Persistence Report'!$D$27:$D$242,$B143,'7.  Persistence Report'!$H$27:$H$242,$D$35,'7.  Persistence Report'!$J$27:$J$242,"&lt;&gt;Adjustment")</f>
        <v>0</v>
      </c>
      <c r="E143" s="295">
        <f>SUMIFS('7.  Persistence Report'!AV$27:AV$242,'7.  Persistence Report'!$D$27:$D$242,$B143,'7.  Persistence Report'!$H$27:$H$242,$D$35,'7.  Persistence Report'!$J$27:$J$242,"&lt;&gt;Adjustment")</f>
        <v>0</v>
      </c>
      <c r="F143" s="295"/>
      <c r="G143" s="295"/>
      <c r="H143" s="295"/>
      <c r="I143" s="295"/>
      <c r="J143" s="295"/>
      <c r="K143" s="295"/>
      <c r="L143" s="295"/>
      <c r="M143" s="295"/>
      <c r="N143" s="295">
        <v>0</v>
      </c>
      <c r="O143" s="295">
        <f>SUMIFS('7.  Persistence Report'!P$27:P$242,'7.  Persistence Report'!$D$27:$D$242,$B143,'7.  Persistence Report'!$H$27:$H$242,$O$35,'7.  Persistence Report'!$J$27:$J$242,"&lt;&gt;Adjustment")</f>
        <v>0</v>
      </c>
      <c r="P143" s="295">
        <f>SUMIFS('7.  Persistence Report'!Q$27:Q$242,'7.  Persistence Report'!$D$27:$D$242,$B143,'7.  Persistence Report'!$H$27:$H$242,$O$35,'7.  Persistence Report'!$J$27:$J$242,"&lt;&gt;Adjustment")</f>
        <v>0</v>
      </c>
      <c r="Q143" s="295"/>
      <c r="R143" s="295"/>
      <c r="S143" s="295"/>
      <c r="T143" s="295"/>
      <c r="U143" s="295"/>
      <c r="V143" s="295"/>
      <c r="W143" s="295"/>
      <c r="X143" s="295"/>
      <c r="Y143" s="410">
        <f>VLOOKUP(B143,'3-a.  Rate Class Allocations'!$B$20:$AA$61,4,FALSE)</f>
        <v>0</v>
      </c>
      <c r="Z143" s="410">
        <f>VLOOKUP(B143,'3-a.  Rate Class Allocations'!$B$20:AA$61,6,FALSE)</f>
        <v>0</v>
      </c>
      <c r="AA143" s="410">
        <f>VLOOKUP(B143,'3-a.  Rate Class Allocations'!$B$20:$AA$61,8,FALSE)</f>
        <v>0</v>
      </c>
      <c r="AB143" s="410">
        <f>VLOOKUP(B143,'3-a.  Rate Class Allocations'!$B$20:$AA$61,9,FALSE)</f>
        <v>0</v>
      </c>
      <c r="AC143" s="410">
        <f>VLOOKUP(B143,'3-a.  Rate Class Allocations'!$B$20:$AA$61,11,FALSE)</f>
        <v>0</v>
      </c>
      <c r="AD143" s="410">
        <f>VLOOKUP(B143,'3-a.  Rate Class Allocations'!$B$20:$AA$61,13,FALSE)</f>
        <v>0</v>
      </c>
      <c r="AE143" s="410"/>
      <c r="AF143" s="415"/>
      <c r="AG143" s="415"/>
      <c r="AH143" s="415"/>
      <c r="AI143" s="415"/>
      <c r="AJ143" s="415"/>
      <c r="AK143" s="415"/>
      <c r="AL143" s="415"/>
      <c r="AM143" s="296">
        <f>SUM(Y143:AL143)</f>
        <v>0</v>
      </c>
    </row>
    <row r="144" spans="1:39" outlineLevel="1">
      <c r="B144" s="294" t="s">
        <v>268</v>
      </c>
      <c r="C144" s="291" t="s">
        <v>164</v>
      </c>
      <c r="D144" s="295">
        <f>SUMIFS('7.  Persistence Report'!AU$27:AU$242,'7.  Persistence Report'!$D$27:$D$242,$B143,'7.  Persistence Report'!$H$27:$H$242,$D$35,'7.  Persistence Report'!$J$27:$J$242,"Adjustment")</f>
        <v>0</v>
      </c>
      <c r="E144" s="295">
        <f>SUMIFS('7.  Persistence Report'!AV$27:AV$242,'7.  Persistence Report'!$D$27:$D$242,$B143,'7.  Persistence Report'!$H$27:$H$242,$D$35,'7.  Persistence Report'!$J$27:$J$242,"Adjustment")</f>
        <v>0</v>
      </c>
      <c r="F144" s="295"/>
      <c r="G144" s="295"/>
      <c r="H144" s="295"/>
      <c r="I144" s="295"/>
      <c r="J144" s="295"/>
      <c r="K144" s="295"/>
      <c r="L144" s="295"/>
      <c r="M144" s="295"/>
      <c r="N144" s="295">
        <f>N143</f>
        <v>0</v>
      </c>
      <c r="O144" s="295">
        <f>SUMIFS('7.  Persistence Report'!P$27:P$242,'7.  Persistence Report'!$D$27:$D$242,$B143,'7.  Persistence Report'!$H$27:$H$242,$O$35,'7.  Persistence Report'!$J$27:$J$242,"Adjustment")</f>
        <v>0</v>
      </c>
      <c r="P144" s="295">
        <f>SUMIFS('7.  Persistence Report'!Q$27:Q$242,'7.  Persistence Report'!$D$27:$D$242,$B143,'7.  Persistence Report'!$H$27:$H$242,$O$35,'7.  Persistence Report'!$J$27:$J$242,"Adjustment")</f>
        <v>0</v>
      </c>
      <c r="Q144" s="295"/>
      <c r="R144" s="295"/>
      <c r="S144" s="295"/>
      <c r="T144" s="295"/>
      <c r="U144" s="295"/>
      <c r="V144" s="295"/>
      <c r="W144" s="295"/>
      <c r="X144" s="295"/>
      <c r="Y144" s="411">
        <f>Y143</f>
        <v>0</v>
      </c>
      <c r="Z144" s="411">
        <f t="shared" ref="Z144" si="332">Z143</f>
        <v>0</v>
      </c>
      <c r="AA144" s="411">
        <f t="shared" ref="AA144" si="333">AA143</f>
        <v>0</v>
      </c>
      <c r="AB144" s="411">
        <f t="shared" ref="AB144" si="334">AB143</f>
        <v>0</v>
      </c>
      <c r="AC144" s="411">
        <f t="shared" ref="AC144" si="335">AC143</f>
        <v>0</v>
      </c>
      <c r="AD144" s="411">
        <f t="shared" ref="AD144" si="336">AD143</f>
        <v>0</v>
      </c>
      <c r="AE144" s="411">
        <f t="shared" ref="AE144" si="337">AE143</f>
        <v>0</v>
      </c>
      <c r="AF144" s="411">
        <f t="shared" ref="AF144" si="338">AF143</f>
        <v>0</v>
      </c>
      <c r="AG144" s="411">
        <f t="shared" ref="AG144" si="339">AG143</f>
        <v>0</v>
      </c>
      <c r="AH144" s="411">
        <f t="shared" ref="AH144" si="340">AH143</f>
        <v>0</v>
      </c>
      <c r="AI144" s="411">
        <f t="shared" ref="AI144" si="341">AI143</f>
        <v>0</v>
      </c>
      <c r="AJ144" s="411">
        <f t="shared" ref="AJ144" si="342">AJ143</f>
        <v>0</v>
      </c>
      <c r="AK144" s="411">
        <f t="shared" ref="AK144" si="343">AK143</f>
        <v>0</v>
      </c>
      <c r="AL144" s="411">
        <f t="shared" ref="AL144" si="344">AL143</f>
        <v>0</v>
      </c>
      <c r="AM144" s="306"/>
    </row>
    <row r="145" spans="1:39"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ht="30" outlineLevel="1">
      <c r="A146" s="522">
        <v>34</v>
      </c>
      <c r="B146" s="520" t="s">
        <v>692</v>
      </c>
      <c r="C146" s="291" t="s">
        <v>25</v>
      </c>
      <c r="D146" s="295">
        <f>SUMIFS('7.  Persistence Report'!AU$27:AU$242,'7.  Persistence Report'!$D$27:$D$242,$B146,'7.  Persistence Report'!$H$27:$H$242,$D$35,'7.  Persistence Report'!$J$27:$J$242,"&lt;&gt;Adjustment")</f>
        <v>0</v>
      </c>
      <c r="E146" s="295">
        <f>SUMIFS('7.  Persistence Report'!AV$27:AV$242,'7.  Persistence Report'!$D$27:$D$242,$B146,'7.  Persistence Report'!$H$27:$H$242,$D$35,'7.  Persistence Report'!$J$27:$J$242,"&lt;&gt;Adjustment")</f>
        <v>0</v>
      </c>
      <c r="F146" s="295"/>
      <c r="G146" s="295"/>
      <c r="H146" s="295"/>
      <c r="I146" s="295"/>
      <c r="J146" s="295"/>
      <c r="K146" s="295"/>
      <c r="L146" s="295"/>
      <c r="M146" s="295"/>
      <c r="N146" s="755">
        <v>12</v>
      </c>
      <c r="O146" s="295">
        <f>SUMIFS('7.  Persistence Report'!P$27:P$242,'7.  Persistence Report'!$D$27:$D$242,$B146,'7.  Persistence Report'!$H$27:$H$242,$O$35,'7.  Persistence Report'!$J$27:$J$242,"&lt;&gt;Adjustment")</f>
        <v>0</v>
      </c>
      <c r="P146" s="295">
        <f>SUMIFS('7.  Persistence Report'!Q$27:Q$242,'7.  Persistence Report'!$D$27:$D$242,$B146,'7.  Persistence Report'!$H$27:$H$242,$O$35,'7.  Persistence Report'!$J$27:$J$242,"&lt;&gt;Adjustment")</f>
        <v>0</v>
      </c>
      <c r="Q146" s="295"/>
      <c r="R146" s="295"/>
      <c r="S146" s="295"/>
      <c r="T146" s="295"/>
      <c r="U146" s="295"/>
      <c r="V146" s="295"/>
      <c r="W146" s="295"/>
      <c r="X146" s="295"/>
      <c r="Y146" s="410">
        <f>VLOOKUP(B146,'3-a.  Rate Class Allocations'!$B$20:$AA$61,4,FALSE)</f>
        <v>0</v>
      </c>
      <c r="Z146" s="410">
        <f>VLOOKUP(B146,'3-a.  Rate Class Allocations'!$B$20:AA$61,6,FALSE)</f>
        <v>0</v>
      </c>
      <c r="AA146" s="410">
        <f>VLOOKUP(B146,'3-a.  Rate Class Allocations'!$B$20:$AA$61,8,FALSE)</f>
        <v>0</v>
      </c>
      <c r="AB146" s="410">
        <f>VLOOKUP(B146,'3-a.  Rate Class Allocations'!$B$20:$AA$61,9,FALSE)</f>
        <v>0</v>
      </c>
      <c r="AC146" s="410">
        <f>VLOOKUP(B146,'3-a.  Rate Class Allocations'!$B$20:$AA$61,11,FALSE)</f>
        <v>0</v>
      </c>
      <c r="AD146" s="410">
        <f>VLOOKUP(B146,'3-a.  Rate Class Allocations'!$B$20:$AA$61,13,FALSE)</f>
        <v>0</v>
      </c>
      <c r="AE146" s="410"/>
      <c r="AF146" s="415"/>
      <c r="AG146" s="415"/>
      <c r="AH146" s="415"/>
      <c r="AI146" s="415"/>
      <c r="AJ146" s="415"/>
      <c r="AK146" s="415"/>
      <c r="AL146" s="415"/>
      <c r="AM146" s="296">
        <f>SUM(Y146:AL146)</f>
        <v>0</v>
      </c>
    </row>
    <row r="147" spans="1:39" outlineLevel="1">
      <c r="B147" s="294" t="s">
        <v>268</v>
      </c>
      <c r="C147" s="291" t="s">
        <v>164</v>
      </c>
      <c r="D147" s="295">
        <f>SUMIFS('7.  Persistence Report'!AU$27:AU$242,'7.  Persistence Report'!$D$27:$D$242,$B146,'7.  Persistence Report'!$H$27:$H$242,$D$35,'7.  Persistence Report'!$J$27:$J$242,"Adjustment")</f>
        <v>0</v>
      </c>
      <c r="E147" s="295">
        <f>SUMIFS('7.  Persistence Report'!AV$27:AV$242,'7.  Persistence Report'!$D$27:$D$242,$B146,'7.  Persistence Report'!$H$27:$H$242,$D$35,'7.  Persistence Report'!$J$27:$J$242,"Adjustment")</f>
        <v>0</v>
      </c>
      <c r="F147" s="295"/>
      <c r="G147" s="295"/>
      <c r="H147" s="295"/>
      <c r="I147" s="295"/>
      <c r="J147" s="295"/>
      <c r="K147" s="295"/>
      <c r="L147" s="295"/>
      <c r="M147" s="295"/>
      <c r="N147" s="755">
        <f>N146</f>
        <v>12</v>
      </c>
      <c r="O147" s="295">
        <f>SUMIFS('7.  Persistence Report'!P$27:P$242,'7.  Persistence Report'!$D$27:$D$242,$B146,'7.  Persistence Report'!$H$27:$H$242,$O$35,'7.  Persistence Report'!$J$27:$J$242,"Adjustment")</f>
        <v>0</v>
      </c>
      <c r="P147" s="295">
        <f>SUMIFS('7.  Persistence Report'!Q$27:Q$242,'7.  Persistence Report'!$D$27:$D$242,$B146,'7.  Persistence Report'!$H$27:$H$242,$O$35,'7.  Persistence Report'!$J$27:$J$242,"Adjustment")</f>
        <v>0</v>
      </c>
      <c r="Q147" s="295"/>
      <c r="R147" s="295"/>
      <c r="S147" s="295"/>
      <c r="T147" s="295"/>
      <c r="U147" s="295"/>
      <c r="V147" s="295"/>
      <c r="W147" s="295"/>
      <c r="X147" s="295"/>
      <c r="Y147" s="411">
        <f>Y146</f>
        <v>0</v>
      </c>
      <c r="Z147" s="411">
        <f t="shared" ref="Z147" si="345">Z146</f>
        <v>0</v>
      </c>
      <c r="AA147" s="411">
        <f t="shared" ref="AA147" si="346">AA146</f>
        <v>0</v>
      </c>
      <c r="AB147" s="411">
        <f t="shared" ref="AB147" si="347">AB146</f>
        <v>0</v>
      </c>
      <c r="AC147" s="411">
        <f t="shared" ref="AC147" si="348">AC146</f>
        <v>0</v>
      </c>
      <c r="AD147" s="411">
        <f t="shared" ref="AD147" si="349">AD146</f>
        <v>0</v>
      </c>
      <c r="AE147" s="411">
        <f t="shared" ref="AE147" si="350">AE146</f>
        <v>0</v>
      </c>
      <c r="AF147" s="411">
        <f t="shared" ref="AF147" si="351">AF146</f>
        <v>0</v>
      </c>
      <c r="AG147" s="411">
        <f t="shared" ref="AG147" si="352">AG146</f>
        <v>0</v>
      </c>
      <c r="AH147" s="411">
        <f t="shared" ref="AH147" si="353">AH146</f>
        <v>0</v>
      </c>
      <c r="AI147" s="411">
        <f t="shared" ref="AI147" si="354">AI146</f>
        <v>0</v>
      </c>
      <c r="AJ147" s="411">
        <f t="shared" ref="AJ147" si="355">AJ146</f>
        <v>0</v>
      </c>
      <c r="AK147" s="411">
        <f t="shared" ref="AK147" si="356">AK146</f>
        <v>0</v>
      </c>
      <c r="AL147" s="411">
        <f t="shared" ref="AL147" si="357">AL146</f>
        <v>0</v>
      </c>
      <c r="AM147" s="306"/>
    </row>
    <row r="148" spans="1:39" s="754" customFormat="1" outlineLevel="1">
      <c r="A148" s="749"/>
      <c r="B148" s="750"/>
      <c r="C148" s="751"/>
      <c r="D148" s="751"/>
      <c r="E148" s="751"/>
      <c r="F148" s="751"/>
      <c r="G148" s="751"/>
      <c r="H148" s="751"/>
      <c r="I148" s="751"/>
      <c r="J148" s="751"/>
      <c r="K148" s="751"/>
      <c r="L148" s="751"/>
      <c r="M148" s="751"/>
      <c r="N148" s="751"/>
      <c r="O148" s="751"/>
      <c r="P148" s="751"/>
      <c r="Q148" s="751"/>
      <c r="R148" s="751"/>
      <c r="S148" s="751"/>
      <c r="T148" s="751"/>
      <c r="U148" s="751"/>
      <c r="V148" s="751"/>
      <c r="W148" s="751"/>
      <c r="X148" s="751"/>
      <c r="Y148" s="752"/>
      <c r="Z148" s="752"/>
      <c r="AA148" s="752"/>
      <c r="AB148" s="752"/>
      <c r="AC148" s="752"/>
      <c r="AD148" s="752"/>
      <c r="AE148" s="752"/>
      <c r="AF148" s="752"/>
      <c r="AG148" s="752"/>
      <c r="AH148" s="752"/>
      <c r="AI148" s="752"/>
      <c r="AJ148" s="752"/>
      <c r="AK148" s="752"/>
      <c r="AL148" s="752"/>
      <c r="AM148" s="753"/>
    </row>
    <row r="149" spans="1:39" outlineLevel="1">
      <c r="A149" s="522">
        <v>35</v>
      </c>
      <c r="B149" s="520" t="s">
        <v>693</v>
      </c>
      <c r="C149" s="291" t="s">
        <v>25</v>
      </c>
      <c r="D149" s="295">
        <f>SUMIFS('7.  Persistence Report'!AU$27:AU$242,'7.  Persistence Report'!$D$27:$D$242,$B149,'7.  Persistence Report'!$H$27:$H$242,$D$35,'7.  Persistence Report'!$J$27:$J$242,"&lt;&gt;Adjustment")</f>
        <v>0</v>
      </c>
      <c r="E149" s="295">
        <f>SUMIFS('7.  Persistence Report'!AV$27:AV$242,'7.  Persistence Report'!$D$27:$D$242,$B149,'7.  Persistence Report'!$H$27:$H$242,$D$35,'7.  Persistence Report'!$J$27:$J$242,"&lt;&gt;Adjustment")</f>
        <v>0</v>
      </c>
      <c r="F149" s="295"/>
      <c r="G149" s="295"/>
      <c r="H149" s="295"/>
      <c r="I149" s="295"/>
      <c r="J149" s="295"/>
      <c r="K149" s="295"/>
      <c r="L149" s="295"/>
      <c r="M149" s="295"/>
      <c r="N149" s="755">
        <v>12</v>
      </c>
      <c r="O149" s="295">
        <f>SUMIFS('7.  Persistence Report'!P$27:P$242,'7.  Persistence Report'!$D$27:$D$242,$B149,'7.  Persistence Report'!$H$27:$H$242,$O$35,'7.  Persistence Report'!$J$27:$J$242,"&lt;&gt;Adjustment")</f>
        <v>0</v>
      </c>
      <c r="P149" s="295">
        <f>SUMIFS('7.  Persistence Report'!Q$27:Q$242,'7.  Persistence Report'!$D$27:$D$242,$B149,'7.  Persistence Report'!$H$27:$H$242,$O$35,'7.  Persistence Report'!$J$27:$J$242,"&lt;&gt;Adjustment")</f>
        <v>0</v>
      </c>
      <c r="Q149" s="295"/>
      <c r="R149" s="295"/>
      <c r="S149" s="295"/>
      <c r="T149" s="295"/>
      <c r="U149" s="295"/>
      <c r="V149" s="295"/>
      <c r="W149" s="295"/>
      <c r="X149" s="295"/>
      <c r="Y149" s="410">
        <f>VLOOKUP(B149,'3-a.  Rate Class Allocations'!$B$20:$AA$61,4,FALSE)</f>
        <v>0</v>
      </c>
      <c r="Z149" s="410">
        <f>VLOOKUP(B149,'3-a.  Rate Class Allocations'!$B$20:AA$61,6,FALSE)</f>
        <v>0</v>
      </c>
      <c r="AA149" s="410">
        <f>VLOOKUP(B149,'3-a.  Rate Class Allocations'!$B$20:$AA$61,8,FALSE)</f>
        <v>0</v>
      </c>
      <c r="AB149" s="410">
        <f>VLOOKUP(B149,'3-a.  Rate Class Allocations'!$B$20:$AA$61,9,FALSE)</f>
        <v>0</v>
      </c>
      <c r="AC149" s="410">
        <f>VLOOKUP(B149,'3-a.  Rate Class Allocations'!$B$20:$AA$61,11,FALSE)</f>
        <v>0</v>
      </c>
      <c r="AD149" s="410">
        <f>VLOOKUP(B149,'3-a.  Rate Class Allocations'!$B$20:$AA$61,13,FALSE)</f>
        <v>0</v>
      </c>
      <c r="AE149" s="410"/>
      <c r="AF149" s="415"/>
      <c r="AG149" s="415"/>
      <c r="AH149" s="415"/>
      <c r="AI149" s="415"/>
      <c r="AJ149" s="415"/>
      <c r="AK149" s="415"/>
      <c r="AL149" s="415"/>
      <c r="AM149" s="296">
        <f>SUM(Y149:AL149)</f>
        <v>0</v>
      </c>
    </row>
    <row r="150" spans="1:39" outlineLevel="1">
      <c r="B150" s="294" t="s">
        <v>268</v>
      </c>
      <c r="C150" s="291" t="s">
        <v>164</v>
      </c>
      <c r="D150" s="295">
        <f>SUMIFS('7.  Persistence Report'!AU$27:AU$242,'7.  Persistence Report'!$D$27:$D$242,$B149,'7.  Persistence Report'!$H$27:$H$242,$D$35,'7.  Persistence Report'!$J$27:$J$242,"Adjustment")</f>
        <v>0</v>
      </c>
      <c r="E150" s="295">
        <f>SUMIFS('7.  Persistence Report'!AV$27:AV$242,'7.  Persistence Report'!$D$27:$D$242,$B149,'7.  Persistence Report'!$H$27:$H$242,$D$35,'7.  Persistence Report'!$J$27:$J$242,"Adjustment")</f>
        <v>0</v>
      </c>
      <c r="F150" s="295"/>
      <c r="G150" s="295"/>
      <c r="H150" s="295"/>
      <c r="I150" s="295"/>
      <c r="J150" s="295"/>
      <c r="K150" s="295"/>
      <c r="L150" s="295"/>
      <c r="M150" s="295"/>
      <c r="N150" s="755">
        <f>N149</f>
        <v>12</v>
      </c>
      <c r="O150" s="295">
        <f>SUMIFS('7.  Persistence Report'!P$27:P$242,'7.  Persistence Report'!$D$27:$D$242,$B149,'7.  Persistence Report'!$H$27:$H$242,$O$35,'7.  Persistence Report'!$J$27:$J$242,"Adjustment")</f>
        <v>0</v>
      </c>
      <c r="P150" s="295">
        <f>SUMIFS('7.  Persistence Report'!Q$27:Q$242,'7.  Persistence Report'!$D$27:$D$242,$B149,'7.  Persistence Report'!$H$27:$H$242,$O$35,'7.  Persistence Report'!$J$27:$J$242,"Adjustment")</f>
        <v>0</v>
      </c>
      <c r="Q150" s="295"/>
      <c r="R150" s="295"/>
      <c r="S150" s="295"/>
      <c r="T150" s="295"/>
      <c r="U150" s="295"/>
      <c r="V150" s="295"/>
      <c r="W150" s="295"/>
      <c r="X150" s="295"/>
      <c r="Y150" s="411">
        <f>Y149</f>
        <v>0</v>
      </c>
      <c r="Z150" s="411">
        <f t="shared" ref="Z150:AL150" si="358">Z149</f>
        <v>0</v>
      </c>
      <c r="AA150" s="411">
        <f t="shared" si="358"/>
        <v>0</v>
      </c>
      <c r="AB150" s="411">
        <f t="shared" si="358"/>
        <v>0</v>
      </c>
      <c r="AC150" s="411">
        <f t="shared" si="358"/>
        <v>0</v>
      </c>
      <c r="AD150" s="411">
        <f t="shared" si="358"/>
        <v>0</v>
      </c>
      <c r="AE150" s="411">
        <f t="shared" si="358"/>
        <v>0</v>
      </c>
      <c r="AF150" s="411">
        <f t="shared" si="358"/>
        <v>0</v>
      </c>
      <c r="AG150" s="411">
        <f t="shared" si="358"/>
        <v>0</v>
      </c>
      <c r="AH150" s="411">
        <f t="shared" si="358"/>
        <v>0</v>
      </c>
      <c r="AI150" s="411">
        <f t="shared" si="358"/>
        <v>0</v>
      </c>
      <c r="AJ150" s="411">
        <f t="shared" si="358"/>
        <v>0</v>
      </c>
      <c r="AK150" s="411">
        <f t="shared" si="358"/>
        <v>0</v>
      </c>
      <c r="AL150" s="411">
        <f t="shared" si="358"/>
        <v>0</v>
      </c>
      <c r="AM150" s="306"/>
    </row>
    <row r="151" spans="1:39" s="754" customFormat="1" outlineLevel="1">
      <c r="A151" s="749"/>
      <c r="B151" s="750"/>
      <c r="C151" s="751"/>
      <c r="D151" s="751"/>
      <c r="E151" s="751"/>
      <c r="F151" s="751"/>
      <c r="G151" s="751"/>
      <c r="H151" s="751"/>
      <c r="I151" s="751"/>
      <c r="J151" s="751"/>
      <c r="K151" s="751"/>
      <c r="L151" s="751"/>
      <c r="M151" s="751"/>
      <c r="N151" s="751"/>
      <c r="O151" s="751"/>
      <c r="P151" s="751"/>
      <c r="Q151" s="751"/>
      <c r="R151" s="751"/>
      <c r="S151" s="751"/>
      <c r="T151" s="751"/>
      <c r="U151" s="751"/>
      <c r="V151" s="751"/>
      <c r="W151" s="751"/>
      <c r="X151" s="751"/>
      <c r="Y151" s="752"/>
      <c r="Z151" s="752"/>
      <c r="AA151" s="752"/>
      <c r="AB151" s="752"/>
      <c r="AC151" s="752"/>
      <c r="AD151" s="752"/>
      <c r="AE151" s="752"/>
      <c r="AF151" s="752"/>
      <c r="AG151" s="752"/>
      <c r="AH151" s="752"/>
      <c r="AI151" s="752"/>
      <c r="AJ151" s="752"/>
      <c r="AK151" s="752"/>
      <c r="AL151" s="752"/>
      <c r="AM151" s="753"/>
    </row>
    <row r="152" spans="1:39" outlineLevel="1">
      <c r="A152" s="522">
        <v>36</v>
      </c>
      <c r="B152" s="520" t="s">
        <v>694</v>
      </c>
      <c r="C152" s="291" t="s">
        <v>25</v>
      </c>
      <c r="D152" s="295">
        <f>SUMIFS('7.  Persistence Report'!AU$27:AU$242,'7.  Persistence Report'!$D$27:$D$242,$B152,'7.  Persistence Report'!$H$27:$H$242,$D$35,'7.  Persistence Report'!$J$27:$J$242,"&lt;&gt;Adjustment")</f>
        <v>0</v>
      </c>
      <c r="E152" s="295">
        <f>SUMIFS('7.  Persistence Report'!AV$27:AV$242,'7.  Persistence Report'!$D$27:$D$242,$B152,'7.  Persistence Report'!$H$27:$H$242,$D$35,'7.  Persistence Report'!$J$27:$J$242,"&lt;&gt;Adjustment")</f>
        <v>0</v>
      </c>
      <c r="F152" s="295"/>
      <c r="G152" s="295"/>
      <c r="H152" s="295"/>
      <c r="I152" s="295"/>
      <c r="J152" s="295"/>
      <c r="K152" s="295"/>
      <c r="L152" s="295"/>
      <c r="M152" s="295"/>
      <c r="N152" s="755">
        <v>12</v>
      </c>
      <c r="O152" s="295">
        <f>SUMIFS('7.  Persistence Report'!P$27:P$242,'7.  Persistence Report'!$D$27:$D$242,$B152,'7.  Persistence Report'!$H$27:$H$242,$O$35,'7.  Persistence Report'!$J$27:$J$242,"&lt;&gt;Adjustment")</f>
        <v>0</v>
      </c>
      <c r="P152" s="295">
        <f>SUMIFS('7.  Persistence Report'!Q$27:Q$242,'7.  Persistence Report'!$D$27:$D$242,$B152,'7.  Persistence Report'!$H$27:$H$242,$O$35,'7.  Persistence Report'!$J$27:$J$242,"&lt;&gt;Adjustment")</f>
        <v>0</v>
      </c>
      <c r="Q152" s="295"/>
      <c r="R152" s="295"/>
      <c r="S152" s="295"/>
      <c r="T152" s="295"/>
      <c r="U152" s="295"/>
      <c r="V152" s="295"/>
      <c r="W152" s="295"/>
      <c r="X152" s="295"/>
      <c r="Y152" s="410">
        <f>VLOOKUP(B152,'3-a.  Rate Class Allocations'!$B$20:$AA$61,4,FALSE)</f>
        <v>0</v>
      </c>
      <c r="Z152" s="410">
        <f>VLOOKUP(B152,'3-a.  Rate Class Allocations'!$B$20:AA$61,6,FALSE)</f>
        <v>0</v>
      </c>
      <c r="AA152" s="410">
        <f>VLOOKUP(B152,'3-a.  Rate Class Allocations'!$B$20:$AA$61,8,FALSE)</f>
        <v>0</v>
      </c>
      <c r="AB152" s="410">
        <f>VLOOKUP(B152,'3-a.  Rate Class Allocations'!$B$20:$AA$61,9,FALSE)</f>
        <v>0</v>
      </c>
      <c r="AC152" s="410">
        <f>VLOOKUP(B152,'3-a.  Rate Class Allocations'!$B$20:$AA$61,11,FALSE)</f>
        <v>0</v>
      </c>
      <c r="AD152" s="410">
        <f>VLOOKUP(B152,'3-a.  Rate Class Allocations'!$B$20:$AA$61,13,FALSE)</f>
        <v>0</v>
      </c>
      <c r="AE152" s="410"/>
      <c r="AF152" s="415"/>
      <c r="AG152" s="415"/>
      <c r="AH152" s="415"/>
      <c r="AI152" s="415"/>
      <c r="AJ152" s="415"/>
      <c r="AK152" s="415"/>
      <c r="AL152" s="415"/>
      <c r="AM152" s="296">
        <f>SUM(Y152:AL152)</f>
        <v>0</v>
      </c>
    </row>
    <row r="153" spans="1:39" outlineLevel="1">
      <c r="B153" s="294" t="s">
        <v>268</v>
      </c>
      <c r="C153" s="291" t="s">
        <v>164</v>
      </c>
      <c r="D153" s="295">
        <f>SUMIFS('7.  Persistence Report'!AU$27:AU$242,'7.  Persistence Report'!$D$27:$D$242,$B152,'7.  Persistence Report'!$H$27:$H$242,$D$35,'7.  Persistence Report'!$J$27:$J$242,"Adjustment")</f>
        <v>0</v>
      </c>
      <c r="E153" s="295">
        <f>SUMIFS('7.  Persistence Report'!AV$27:AV$242,'7.  Persistence Report'!$D$27:$D$242,$B152,'7.  Persistence Report'!$H$27:$H$242,$D$35,'7.  Persistence Report'!$J$27:$J$242,"Adjustment")</f>
        <v>0</v>
      </c>
      <c r="F153" s="295"/>
      <c r="G153" s="295"/>
      <c r="H153" s="295"/>
      <c r="I153" s="295"/>
      <c r="J153" s="295"/>
      <c r="K153" s="295"/>
      <c r="L153" s="295"/>
      <c r="M153" s="295"/>
      <c r="N153" s="755">
        <f>N152</f>
        <v>12</v>
      </c>
      <c r="O153" s="295">
        <f>SUMIFS('7.  Persistence Report'!P$27:P$242,'7.  Persistence Report'!$D$27:$D$242,$B152,'7.  Persistence Report'!$H$27:$H$242,$O$35,'7.  Persistence Report'!$J$27:$J$242,"Adjustment")</f>
        <v>0</v>
      </c>
      <c r="P153" s="295">
        <f>SUMIFS('7.  Persistence Report'!Q$27:Q$242,'7.  Persistence Report'!$D$27:$D$242,$B152,'7.  Persistence Report'!$H$27:$H$242,$O$35,'7.  Persistence Report'!$J$27:$J$242,"Adjustment")</f>
        <v>0</v>
      </c>
      <c r="Q153" s="295"/>
      <c r="R153" s="295"/>
      <c r="S153" s="295"/>
      <c r="T153" s="295"/>
      <c r="U153" s="295"/>
      <c r="V153" s="295"/>
      <c r="W153" s="295"/>
      <c r="X153" s="295"/>
      <c r="Y153" s="411">
        <f>Y152</f>
        <v>0</v>
      </c>
      <c r="Z153" s="411">
        <f t="shared" ref="Z153:AL153" si="359">Z152</f>
        <v>0</v>
      </c>
      <c r="AA153" s="411">
        <f t="shared" si="359"/>
        <v>0</v>
      </c>
      <c r="AB153" s="411">
        <f t="shared" si="359"/>
        <v>0</v>
      </c>
      <c r="AC153" s="411">
        <f t="shared" si="359"/>
        <v>0</v>
      </c>
      <c r="AD153" s="411">
        <f t="shared" si="359"/>
        <v>0</v>
      </c>
      <c r="AE153" s="411">
        <f t="shared" si="359"/>
        <v>0</v>
      </c>
      <c r="AF153" s="411">
        <f t="shared" si="359"/>
        <v>0</v>
      </c>
      <c r="AG153" s="411">
        <f t="shared" si="359"/>
        <v>0</v>
      </c>
      <c r="AH153" s="411">
        <f t="shared" si="359"/>
        <v>0</v>
      </c>
      <c r="AI153" s="411">
        <f t="shared" si="359"/>
        <v>0</v>
      </c>
      <c r="AJ153" s="411">
        <f t="shared" si="359"/>
        <v>0</v>
      </c>
      <c r="AK153" s="411">
        <f t="shared" si="359"/>
        <v>0</v>
      </c>
      <c r="AL153" s="411">
        <f t="shared" si="359"/>
        <v>0</v>
      </c>
      <c r="AM153" s="306"/>
    </row>
    <row r="154" spans="1:39" outlineLevel="1">
      <c r="B154" s="520"/>
      <c r="C154" s="291"/>
      <c r="D154" s="291"/>
      <c r="E154" s="291"/>
      <c r="F154" s="291"/>
      <c r="G154" s="291"/>
      <c r="H154" s="291"/>
      <c r="I154" s="291"/>
      <c r="J154" s="291"/>
      <c r="K154" s="291"/>
      <c r="L154" s="291"/>
      <c r="M154" s="291"/>
      <c r="N154" s="291"/>
      <c r="O154" s="291"/>
      <c r="P154" s="291"/>
      <c r="Q154" s="291"/>
      <c r="R154" s="291"/>
      <c r="S154" s="291"/>
      <c r="T154" s="291"/>
      <c r="U154" s="291"/>
      <c r="V154" s="291"/>
      <c r="W154" s="291"/>
      <c r="X154" s="291"/>
      <c r="Y154" s="412"/>
      <c r="Z154" s="425"/>
      <c r="AA154" s="425"/>
      <c r="AB154" s="425"/>
      <c r="AC154" s="425"/>
      <c r="AD154" s="425"/>
      <c r="AE154" s="425"/>
      <c r="AF154" s="425"/>
      <c r="AG154" s="425"/>
      <c r="AH154" s="425"/>
      <c r="AI154" s="425"/>
      <c r="AJ154" s="425"/>
      <c r="AK154" s="425"/>
      <c r="AL154" s="425"/>
      <c r="AM154" s="306"/>
    </row>
    <row r="155" spans="1:39" ht="30" outlineLevel="1">
      <c r="A155" s="522">
        <v>37</v>
      </c>
      <c r="B155" s="520" t="s">
        <v>695</v>
      </c>
      <c r="C155" s="291" t="s">
        <v>25</v>
      </c>
      <c r="D155" s="295">
        <f>SUMIFS('7.  Persistence Report'!AU$27:AU$242,'7.  Persistence Report'!$D$27:$D$242,$B155,'7.  Persistence Report'!$H$27:$H$242,$D$35,'7.  Persistence Report'!$J$27:$J$242,"&lt;&gt;Adjustment")</f>
        <v>0</v>
      </c>
      <c r="E155" s="295">
        <f>SUMIFS('7.  Persistence Report'!AV$27:AV$242,'7.  Persistence Report'!$D$27:$D$242,$B155,'7.  Persistence Report'!$H$27:$H$242,$D$35,'7.  Persistence Report'!$J$27:$J$242,"&lt;&gt;Adjustment")</f>
        <v>0</v>
      </c>
      <c r="F155" s="295"/>
      <c r="G155" s="295"/>
      <c r="H155" s="295"/>
      <c r="I155" s="295"/>
      <c r="J155" s="295"/>
      <c r="K155" s="295"/>
      <c r="L155" s="295"/>
      <c r="M155" s="295"/>
      <c r="N155" s="295">
        <v>0</v>
      </c>
      <c r="O155" s="295">
        <f>SUMIFS('7.  Persistence Report'!P$27:P$242,'7.  Persistence Report'!$D$27:$D$242,$B155,'7.  Persistence Report'!$H$27:$H$242,$O$35,'7.  Persistence Report'!$J$27:$J$242,"&lt;&gt;Adjustment")</f>
        <v>0</v>
      </c>
      <c r="P155" s="295">
        <f>SUMIFS('7.  Persistence Report'!Q$27:Q$242,'7.  Persistence Report'!$D$27:$D$242,$B155,'7.  Persistence Report'!$H$27:$H$242,$O$35,'7.  Persistence Report'!$J$27:$J$242,"&lt;&gt;Adjustment")</f>
        <v>0</v>
      </c>
      <c r="Q155" s="295"/>
      <c r="R155" s="295"/>
      <c r="S155" s="295"/>
      <c r="T155" s="295"/>
      <c r="U155" s="295"/>
      <c r="V155" s="295"/>
      <c r="W155" s="295"/>
      <c r="X155" s="295"/>
      <c r="Y155" s="410">
        <f>VLOOKUP(B155,'3-a.  Rate Class Allocations'!$B$20:$AA$61,4,FALSE)</f>
        <v>0</v>
      </c>
      <c r="Z155" s="410">
        <f>VLOOKUP(B155,'3-a.  Rate Class Allocations'!$B$20:AA$61,6,FALSE)</f>
        <v>0</v>
      </c>
      <c r="AA155" s="410">
        <f>VLOOKUP(B155,'3-a.  Rate Class Allocations'!$B$20:$AA$61,8,FALSE)</f>
        <v>0</v>
      </c>
      <c r="AB155" s="410">
        <f>VLOOKUP(B155,'3-a.  Rate Class Allocations'!$B$20:$AA$61,9,FALSE)</f>
        <v>0</v>
      </c>
      <c r="AC155" s="410">
        <f>VLOOKUP(B155,'3-a.  Rate Class Allocations'!$B$20:$AA$61,11,FALSE)</f>
        <v>0</v>
      </c>
      <c r="AD155" s="410">
        <f>VLOOKUP(B155,'3-a.  Rate Class Allocations'!$B$20:$AA$61,13,FALSE)</f>
        <v>0</v>
      </c>
      <c r="AE155" s="410"/>
      <c r="AF155" s="415"/>
      <c r="AG155" s="415"/>
      <c r="AH155" s="415"/>
      <c r="AI155" s="415"/>
      <c r="AJ155" s="415"/>
      <c r="AK155" s="415"/>
      <c r="AL155" s="415"/>
      <c r="AM155" s="296">
        <f>SUM(Y155:AL155)</f>
        <v>0</v>
      </c>
    </row>
    <row r="156" spans="1:39" outlineLevel="1">
      <c r="B156" s="294" t="s">
        <v>268</v>
      </c>
      <c r="C156" s="291" t="s">
        <v>164</v>
      </c>
      <c r="D156" s="295">
        <f>SUMIFS('7.  Persistence Report'!AU$27:AU$242,'7.  Persistence Report'!$D$27:$D$242,$B155,'7.  Persistence Report'!$H$27:$H$242,$D$35,'7.  Persistence Report'!$J$27:$J$242,"Adjustment")</f>
        <v>0</v>
      </c>
      <c r="E156" s="295">
        <f>SUMIFS('7.  Persistence Report'!AV$27:AV$242,'7.  Persistence Report'!$D$27:$D$242,$B155,'7.  Persistence Report'!$H$27:$H$242,$D$35,'7.  Persistence Report'!$J$27:$J$242,"Adjustment")</f>
        <v>0</v>
      </c>
      <c r="F156" s="295"/>
      <c r="G156" s="295"/>
      <c r="H156" s="295"/>
      <c r="I156" s="295"/>
      <c r="J156" s="295"/>
      <c r="K156" s="295"/>
      <c r="L156" s="295"/>
      <c r="M156" s="295"/>
      <c r="N156" s="295">
        <f>N155</f>
        <v>0</v>
      </c>
      <c r="O156" s="295">
        <f>SUMIFS('7.  Persistence Report'!P$27:P$242,'7.  Persistence Report'!$D$27:$D$242,$B155,'7.  Persistence Report'!$H$27:$H$242,$O$35,'7.  Persistence Report'!$J$27:$J$242,"Adjustment")</f>
        <v>0</v>
      </c>
      <c r="P156" s="295">
        <f>SUMIFS('7.  Persistence Report'!Q$27:Q$242,'7.  Persistence Report'!$D$27:$D$242,$B155,'7.  Persistence Report'!$H$27:$H$242,$O$35,'7.  Persistence Report'!$J$27:$J$242,"Adjustment")</f>
        <v>0</v>
      </c>
      <c r="Q156" s="295"/>
      <c r="R156" s="295"/>
      <c r="S156" s="295"/>
      <c r="T156" s="295"/>
      <c r="U156" s="295"/>
      <c r="V156" s="295"/>
      <c r="W156" s="295"/>
      <c r="X156" s="295"/>
      <c r="Y156" s="411">
        <f>Y155</f>
        <v>0</v>
      </c>
      <c r="Z156" s="411">
        <f t="shared" ref="Z156" si="360">Z155</f>
        <v>0</v>
      </c>
      <c r="AA156" s="411">
        <f t="shared" ref="AA156" si="361">AA155</f>
        <v>0</v>
      </c>
      <c r="AB156" s="411">
        <f t="shared" ref="AB156" si="362">AB155</f>
        <v>0</v>
      </c>
      <c r="AC156" s="411">
        <f t="shared" ref="AC156" si="363">AC155</f>
        <v>0</v>
      </c>
      <c r="AD156" s="411">
        <f t="shared" ref="AD156" si="364">AD155</f>
        <v>0</v>
      </c>
      <c r="AE156" s="411">
        <f t="shared" ref="AE156" si="365">AE155</f>
        <v>0</v>
      </c>
      <c r="AF156" s="411">
        <f t="shared" ref="AF156" si="366">AF155</f>
        <v>0</v>
      </c>
      <c r="AG156" s="411">
        <f t="shared" ref="AG156" si="367">AG155</f>
        <v>0</v>
      </c>
      <c r="AH156" s="411">
        <f t="shared" ref="AH156" si="368">AH155</f>
        <v>0</v>
      </c>
      <c r="AI156" s="411">
        <f t="shared" ref="AI156" si="369">AI155</f>
        <v>0</v>
      </c>
      <c r="AJ156" s="411">
        <f t="shared" ref="AJ156" si="370">AJ155</f>
        <v>0</v>
      </c>
      <c r="AK156" s="411">
        <f t="shared" ref="AK156" si="371">AK155</f>
        <v>0</v>
      </c>
      <c r="AL156" s="411">
        <f t="shared" ref="AL156" si="372">AL155</f>
        <v>0</v>
      </c>
      <c r="AM156" s="306"/>
    </row>
    <row r="157" spans="1:39" outlineLevel="1">
      <c r="B157" s="294"/>
      <c r="C157" s="291"/>
      <c r="D157" s="291"/>
      <c r="E157" s="291"/>
      <c r="F157" s="291"/>
      <c r="G157" s="291"/>
      <c r="H157" s="291"/>
      <c r="I157" s="291"/>
      <c r="J157" s="291"/>
      <c r="K157" s="291"/>
      <c r="L157" s="291"/>
      <c r="M157" s="291"/>
      <c r="N157" s="291"/>
      <c r="O157" s="291"/>
      <c r="P157" s="291"/>
      <c r="Q157" s="291"/>
      <c r="R157" s="291"/>
      <c r="S157" s="291"/>
      <c r="T157" s="291"/>
      <c r="U157" s="291"/>
      <c r="V157" s="291"/>
      <c r="W157" s="291"/>
      <c r="X157" s="291"/>
      <c r="Y157" s="412"/>
      <c r="Z157" s="425"/>
      <c r="AA157" s="425"/>
      <c r="AB157" s="425"/>
      <c r="AC157" s="425"/>
      <c r="AD157" s="425"/>
      <c r="AE157" s="425"/>
      <c r="AF157" s="425"/>
      <c r="AG157" s="425"/>
      <c r="AH157" s="425"/>
      <c r="AI157" s="425"/>
      <c r="AJ157" s="425"/>
      <c r="AK157" s="425"/>
      <c r="AL157" s="425"/>
      <c r="AM157" s="306"/>
    </row>
    <row r="158" spans="1:39" ht="15.75" outlineLevel="1">
      <c r="B158" s="288" t="s">
        <v>504</v>
      </c>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outlineLevel="1">
      <c r="A159" s="522">
        <v>38</v>
      </c>
      <c r="B159" s="520" t="s">
        <v>696</v>
      </c>
      <c r="C159" s="291" t="s">
        <v>25</v>
      </c>
      <c r="D159" s="295">
        <f>SUMIFS('7.  Persistence Report'!AU$27:AU$242,'7.  Persistence Report'!$D$27:$D$242,$B159,'7.  Persistence Report'!$H$27:$H$242,$D$35,'7.  Persistence Report'!$J$27:$J$242,"&lt;&gt;Adjustment")</f>
        <v>0</v>
      </c>
      <c r="E159" s="295">
        <f>SUMIFS('7.  Persistence Report'!AV$27:AV$242,'7.  Persistence Report'!$D$27:$D$242,$B159,'7.  Persistence Report'!$H$27:$H$242,$D$35,'7.  Persistence Report'!$J$27:$J$242,"&lt;&gt;Adjustment")</f>
        <v>0</v>
      </c>
      <c r="F159" s="295"/>
      <c r="G159" s="295"/>
      <c r="H159" s="295"/>
      <c r="I159" s="295"/>
      <c r="J159" s="295"/>
      <c r="K159" s="295"/>
      <c r="L159" s="295"/>
      <c r="M159" s="295"/>
      <c r="N159" s="755">
        <v>12</v>
      </c>
      <c r="O159" s="295">
        <f>SUMIFS('7.  Persistence Report'!P$27:P$242,'7.  Persistence Report'!$D$27:$D$242,$B159,'7.  Persistence Report'!$H$27:$H$242,$O$35,'7.  Persistence Report'!$J$27:$J$242,"&lt;&gt;Adjustment")</f>
        <v>0</v>
      </c>
      <c r="P159" s="295">
        <f>SUMIFS('7.  Persistence Report'!Q$27:Q$242,'7.  Persistence Report'!$D$27:$D$242,$B159,'7.  Persistence Report'!$H$27:$H$242,$O$35,'7.  Persistence Report'!$J$27:$J$242,"&lt;&gt;Adjustment")</f>
        <v>0</v>
      </c>
      <c r="Q159" s="295"/>
      <c r="R159" s="295"/>
      <c r="S159" s="295"/>
      <c r="T159" s="295"/>
      <c r="U159" s="295"/>
      <c r="V159" s="295"/>
      <c r="W159" s="295"/>
      <c r="X159" s="295"/>
      <c r="Y159" s="410">
        <f>VLOOKUP(B159,'3-a.  Rate Class Allocations'!$B$20:$AA$61,4,FALSE)</f>
        <v>0</v>
      </c>
      <c r="Z159" s="410">
        <f>VLOOKUP(B159,'3-a.  Rate Class Allocations'!$B$20:AA$61,6,FALSE)</f>
        <v>0</v>
      </c>
      <c r="AA159" s="410">
        <f>VLOOKUP(B159,'3-a.  Rate Class Allocations'!$B$20:$AA$61,8,FALSE)</f>
        <v>0</v>
      </c>
      <c r="AB159" s="410">
        <f>VLOOKUP(B159,'3-a.  Rate Class Allocations'!$B$20:$AA$61,9,FALSE)</f>
        <v>0.8381872960080341</v>
      </c>
      <c r="AC159" s="410">
        <f>VLOOKUP(B159,'3-a.  Rate Class Allocations'!$B$20:$AA$61,11,FALSE)</f>
        <v>0.16181270399196584</v>
      </c>
      <c r="AD159" s="410">
        <f>VLOOKUP(B159,'3-a.  Rate Class Allocations'!$B$20:$AA$61,13,FALSE)</f>
        <v>0</v>
      </c>
      <c r="AE159" s="410"/>
      <c r="AF159" s="415"/>
      <c r="AG159" s="415"/>
      <c r="AH159" s="415"/>
      <c r="AI159" s="415"/>
      <c r="AJ159" s="415"/>
      <c r="AK159" s="415"/>
      <c r="AL159" s="415"/>
      <c r="AM159" s="296">
        <f>SUM(Y159:AL159)</f>
        <v>1</v>
      </c>
    </row>
    <row r="160" spans="1:39" outlineLevel="1">
      <c r="B160" s="294" t="s">
        <v>268</v>
      </c>
      <c r="C160" s="291" t="s">
        <v>164</v>
      </c>
      <c r="D160" s="295">
        <f>SUMIFS('7.  Persistence Report'!AU$27:AU$242,'7.  Persistence Report'!$D$27:$D$242,$B159,'7.  Persistence Report'!$H$27:$H$242,$D$35,'7.  Persistence Report'!$J$27:$J$242,"Adjustment")</f>
        <v>667979</v>
      </c>
      <c r="E160" s="295">
        <f>SUMIFS('7.  Persistence Report'!AV$27:AV$242,'7.  Persistence Report'!$D$27:$D$242,$B159,'7.  Persistence Report'!$H$27:$H$242,$D$35,'7.  Persistence Report'!$J$27:$J$242,"Adjustment")</f>
        <v>667979</v>
      </c>
      <c r="F160" s="295"/>
      <c r="G160" s="295"/>
      <c r="H160" s="295"/>
      <c r="I160" s="295"/>
      <c r="J160" s="295"/>
      <c r="K160" s="295"/>
      <c r="L160" s="295"/>
      <c r="M160" s="295"/>
      <c r="N160" s="755">
        <f>N159</f>
        <v>12</v>
      </c>
      <c r="O160" s="295">
        <f>SUMIFS('7.  Persistence Report'!P$27:P$242,'7.  Persistence Report'!$D$27:$D$242,$B159,'7.  Persistence Report'!$H$27:$H$242,$O$35,'7.  Persistence Report'!$J$27:$J$242,"Adjustment")</f>
        <v>68</v>
      </c>
      <c r="P160" s="295">
        <f>SUMIFS('7.  Persistence Report'!Q$27:Q$242,'7.  Persistence Report'!$D$27:$D$242,$B159,'7.  Persistence Report'!$H$27:$H$242,$O$35,'7.  Persistence Report'!$J$27:$J$242,"Adjustment")</f>
        <v>68</v>
      </c>
      <c r="Q160" s="295"/>
      <c r="R160" s="295"/>
      <c r="S160" s="295"/>
      <c r="T160" s="295"/>
      <c r="U160" s="295"/>
      <c r="V160" s="295"/>
      <c r="W160" s="295"/>
      <c r="X160" s="295"/>
      <c r="Y160" s="411">
        <f>Y159</f>
        <v>0</v>
      </c>
      <c r="Z160" s="411">
        <f t="shared" ref="Z160" si="373">Z159</f>
        <v>0</v>
      </c>
      <c r="AA160" s="411">
        <f t="shared" ref="AA160" si="374">AA159</f>
        <v>0</v>
      </c>
      <c r="AB160" s="411">
        <f t="shared" ref="AB160" si="375">AB159</f>
        <v>0.8381872960080341</v>
      </c>
      <c r="AC160" s="411">
        <f t="shared" ref="AC160" si="376">AC159</f>
        <v>0.16181270399196584</v>
      </c>
      <c r="AD160" s="411">
        <f t="shared" ref="AD160" si="377">AD159</f>
        <v>0</v>
      </c>
      <c r="AE160" s="411">
        <f t="shared" ref="AE160" si="378">AE159</f>
        <v>0</v>
      </c>
      <c r="AF160" s="411">
        <f t="shared" ref="AF160" si="379">AF159</f>
        <v>0</v>
      </c>
      <c r="AG160" s="411">
        <f t="shared" ref="AG160" si="380">AG159</f>
        <v>0</v>
      </c>
      <c r="AH160" s="411">
        <f t="shared" ref="AH160" si="381">AH159</f>
        <v>0</v>
      </c>
      <c r="AI160" s="411">
        <f t="shared" ref="AI160" si="382">AI159</f>
        <v>0</v>
      </c>
      <c r="AJ160" s="411">
        <f t="shared" ref="AJ160" si="383">AJ159</f>
        <v>0</v>
      </c>
      <c r="AK160" s="411">
        <f t="shared" ref="AK160" si="384">AK159</f>
        <v>0</v>
      </c>
      <c r="AL160" s="411">
        <f t="shared" ref="AL160" si="385">AL159</f>
        <v>0</v>
      </c>
      <c r="AM160" s="306"/>
    </row>
    <row r="161" spans="1:41"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41" outlineLevel="1">
      <c r="A162" s="522">
        <v>39</v>
      </c>
      <c r="B162" s="520" t="s">
        <v>697</v>
      </c>
      <c r="C162" s="291" t="s">
        <v>25</v>
      </c>
      <c r="D162" s="295">
        <f>SUMIFS('7.  Persistence Report'!AU$27:AU$242,'7.  Persistence Report'!$D$27:$D$242,$B162,'7.  Persistence Report'!$H$27:$H$242,$D$35,'7.  Persistence Report'!$J$27:$J$242,"&lt;&gt;Adjustment")</f>
        <v>0</v>
      </c>
      <c r="E162" s="295">
        <f>SUMIFS('7.  Persistence Report'!AV$27:AV$242,'7.  Persistence Report'!$D$27:$D$242,$B162,'7.  Persistence Report'!$H$27:$H$242,$D$35,'7.  Persistence Report'!$J$27:$J$242,"&lt;&gt;Adjustment")</f>
        <v>0</v>
      </c>
      <c r="F162" s="295"/>
      <c r="G162" s="295"/>
      <c r="H162" s="295"/>
      <c r="I162" s="295"/>
      <c r="J162" s="295"/>
      <c r="K162" s="295"/>
      <c r="L162" s="295"/>
      <c r="M162" s="295"/>
      <c r="N162" s="755">
        <v>12</v>
      </c>
      <c r="O162" s="295">
        <f>SUMIFS('7.  Persistence Report'!P$27:P$242,'7.  Persistence Report'!$D$27:$D$242,$B162,'7.  Persistence Report'!$H$27:$H$242,$O$35,'7.  Persistence Report'!$J$27:$J$242,"&lt;&gt;Adjustment")</f>
        <v>0</v>
      </c>
      <c r="P162" s="295">
        <f>SUMIFS('7.  Persistence Report'!Q$27:Q$242,'7.  Persistence Report'!$D$27:$D$242,$B162,'7.  Persistence Report'!$H$27:$H$242,$O$35,'7.  Persistence Report'!$J$27:$J$242,"&lt;&gt;Adjustment")</f>
        <v>0</v>
      </c>
      <c r="Q162" s="295"/>
      <c r="R162" s="295"/>
      <c r="S162" s="295"/>
      <c r="T162" s="295"/>
      <c r="U162" s="295"/>
      <c r="V162" s="295"/>
      <c r="W162" s="295"/>
      <c r="X162" s="295"/>
      <c r="Y162" s="410">
        <f>VLOOKUP(B162,'3-a.  Rate Class Allocations'!$B$20:$AA$61,4,FALSE)</f>
        <v>0</v>
      </c>
      <c r="Z162" s="410">
        <f>VLOOKUP(B162,'3-a.  Rate Class Allocations'!$B$20:AA$61,6,FALSE)</f>
        <v>0</v>
      </c>
      <c r="AA162" s="410">
        <f>VLOOKUP(B162,'3-a.  Rate Class Allocations'!$B$20:$AA$61,8,FALSE)</f>
        <v>0</v>
      </c>
      <c r="AB162" s="410">
        <f>VLOOKUP(B162,'3-a.  Rate Class Allocations'!$B$20:$AA$61,9,FALSE)</f>
        <v>0</v>
      </c>
      <c r="AC162" s="410">
        <f>VLOOKUP(B162,'3-a.  Rate Class Allocations'!$B$20:$AA$61,11,FALSE)</f>
        <v>0</v>
      </c>
      <c r="AD162" s="410">
        <f>VLOOKUP(B162,'3-a.  Rate Class Allocations'!$B$20:$AA$61,13,FALSE)</f>
        <v>0</v>
      </c>
      <c r="AE162" s="410"/>
      <c r="AF162" s="415"/>
      <c r="AG162" s="415"/>
      <c r="AH162" s="415"/>
      <c r="AI162" s="415"/>
      <c r="AJ162" s="415"/>
      <c r="AK162" s="415"/>
      <c r="AL162" s="415"/>
      <c r="AM162" s="296">
        <f>SUM(Y162:AL162)</f>
        <v>0</v>
      </c>
    </row>
    <row r="163" spans="1:41" outlineLevel="1">
      <c r="B163" s="294" t="s">
        <v>268</v>
      </c>
      <c r="C163" s="291" t="s">
        <v>164</v>
      </c>
      <c r="D163" s="295">
        <f>SUMIFS('7.  Persistence Report'!AU$27:AU$242,'7.  Persistence Report'!$D$27:$D$242,$B162,'7.  Persistence Report'!$H$27:$H$242,$D$35,'7.  Persistence Report'!$J$27:$J$242,"Adjustment")</f>
        <v>0</v>
      </c>
      <c r="E163" s="295">
        <f>SUMIFS('7.  Persistence Report'!AV$27:AV$242,'7.  Persistence Report'!$D$27:$D$242,$B162,'7.  Persistence Report'!$H$27:$H$242,$D$35,'7.  Persistence Report'!$J$27:$J$242,"Adjustment")</f>
        <v>0</v>
      </c>
      <c r="F163" s="295"/>
      <c r="G163" s="295"/>
      <c r="H163" s="295"/>
      <c r="I163" s="295"/>
      <c r="J163" s="295"/>
      <c r="K163" s="295"/>
      <c r="L163" s="295"/>
      <c r="M163" s="295"/>
      <c r="N163" s="755">
        <f>N162</f>
        <v>12</v>
      </c>
      <c r="O163" s="295">
        <f>SUMIFS('7.  Persistence Report'!P$27:P$242,'7.  Persistence Report'!$D$27:$D$242,$B162,'7.  Persistence Report'!$H$27:$H$242,$O$35,'7.  Persistence Report'!$J$27:$J$242,"Adjustment")</f>
        <v>0</v>
      </c>
      <c r="P163" s="295">
        <f>SUMIFS('7.  Persistence Report'!Q$27:Q$242,'7.  Persistence Report'!$D$27:$D$242,$B162,'7.  Persistence Report'!$H$27:$H$242,$O$35,'7.  Persistence Report'!$J$27:$J$242,"Adjustment")</f>
        <v>0</v>
      </c>
      <c r="Q163" s="295"/>
      <c r="R163" s="295"/>
      <c r="S163" s="295"/>
      <c r="T163" s="295"/>
      <c r="U163" s="295"/>
      <c r="V163" s="295"/>
      <c r="W163" s="295"/>
      <c r="X163" s="295"/>
      <c r="Y163" s="411">
        <f>Y162</f>
        <v>0</v>
      </c>
      <c r="Z163" s="411">
        <f t="shared" ref="Z163" si="386">Z162</f>
        <v>0</v>
      </c>
      <c r="AA163" s="411">
        <f t="shared" ref="AA163" si="387">AA162</f>
        <v>0</v>
      </c>
      <c r="AB163" s="411">
        <f t="shared" ref="AB163" si="388">AB162</f>
        <v>0</v>
      </c>
      <c r="AC163" s="411">
        <f t="shared" ref="AC163" si="389">AC162</f>
        <v>0</v>
      </c>
      <c r="AD163" s="411">
        <f t="shared" ref="AD163" si="390">AD162</f>
        <v>0</v>
      </c>
      <c r="AE163" s="411">
        <f t="shared" ref="AE163" si="391">AE162</f>
        <v>0</v>
      </c>
      <c r="AF163" s="411">
        <f t="shared" ref="AF163" si="392">AF162</f>
        <v>0</v>
      </c>
      <c r="AG163" s="411">
        <f t="shared" ref="AG163" si="393">AG162</f>
        <v>0</v>
      </c>
      <c r="AH163" s="411">
        <f t="shared" ref="AH163" si="394">AH162</f>
        <v>0</v>
      </c>
      <c r="AI163" s="411">
        <f t="shared" ref="AI163" si="395">AI162</f>
        <v>0</v>
      </c>
      <c r="AJ163" s="411">
        <f t="shared" ref="AJ163" si="396">AJ162</f>
        <v>0</v>
      </c>
      <c r="AK163" s="411">
        <f t="shared" ref="AK163" si="397">AK162</f>
        <v>0</v>
      </c>
      <c r="AL163" s="411">
        <f t="shared" ref="AL163" si="398">AL162</f>
        <v>0</v>
      </c>
      <c r="AM163" s="306"/>
    </row>
    <row r="164" spans="1:41"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41" outlineLevel="1">
      <c r="A165" s="522">
        <v>40</v>
      </c>
      <c r="B165" s="520" t="s">
        <v>698</v>
      </c>
      <c r="C165" s="291" t="s">
        <v>25</v>
      </c>
      <c r="D165" s="295">
        <f>SUMIFS('7.  Persistence Report'!AU$27:AU$242,'7.  Persistence Report'!$D$27:$D$242,$B165,'7.  Persistence Report'!$H$27:$H$242,$D$35,'7.  Persistence Report'!$J$27:$J$242,"&lt;&gt;Adjustment")</f>
        <v>0</v>
      </c>
      <c r="E165" s="295">
        <f>SUMIFS('7.  Persistence Report'!AV$27:AV$242,'7.  Persistence Report'!$D$27:$D$242,$B165,'7.  Persistence Report'!$H$27:$H$242,$D$35,'7.  Persistence Report'!$J$27:$J$242,"&lt;&gt;Adjustment")</f>
        <v>0</v>
      </c>
      <c r="F165" s="295"/>
      <c r="G165" s="295"/>
      <c r="H165" s="295"/>
      <c r="I165" s="295"/>
      <c r="J165" s="295"/>
      <c r="K165" s="295"/>
      <c r="L165" s="295"/>
      <c r="M165" s="295"/>
      <c r="N165" s="295">
        <v>0</v>
      </c>
      <c r="O165" s="295">
        <f>SUMIFS('7.  Persistence Report'!P$27:P$242,'7.  Persistence Report'!$D$27:$D$242,$B165,'7.  Persistence Report'!$H$27:$H$242,$O$35,'7.  Persistence Report'!$J$27:$J$242,"&lt;&gt;Adjustment")</f>
        <v>0</v>
      </c>
      <c r="P165" s="295">
        <f>SUMIFS('7.  Persistence Report'!Q$27:Q$242,'7.  Persistence Report'!$D$27:$D$242,$B165,'7.  Persistence Report'!$H$27:$H$242,$O$35,'7.  Persistence Report'!$J$27:$J$242,"&lt;&gt;Adjustment")</f>
        <v>0</v>
      </c>
      <c r="Q165" s="295"/>
      <c r="R165" s="295"/>
      <c r="S165" s="295"/>
      <c r="T165" s="295"/>
      <c r="U165" s="295"/>
      <c r="V165" s="295"/>
      <c r="W165" s="295"/>
      <c r="X165" s="295"/>
      <c r="Y165" s="410">
        <f>VLOOKUP(B165,'3-a.  Rate Class Allocations'!$B$20:$AA$61,4,FALSE)</f>
        <v>0</v>
      </c>
      <c r="Z165" s="410">
        <f>VLOOKUP(B165,'3-a.  Rate Class Allocations'!$B$20:AA$61,6,FALSE)</f>
        <v>0</v>
      </c>
      <c r="AA165" s="410">
        <f>VLOOKUP(B165,'3-a.  Rate Class Allocations'!$B$20:$AA$61,8,FALSE)</f>
        <v>0</v>
      </c>
      <c r="AB165" s="410">
        <f>VLOOKUP(B165,'3-a.  Rate Class Allocations'!$B$20:$AA$61,9,FALSE)</f>
        <v>0</v>
      </c>
      <c r="AC165" s="410">
        <f>VLOOKUP(B165,'3-a.  Rate Class Allocations'!$B$20:$AA$61,11,FALSE)</f>
        <v>0</v>
      </c>
      <c r="AD165" s="410">
        <f>VLOOKUP(B165,'3-a.  Rate Class Allocations'!$B$20:$AA$61,13,FALSE)</f>
        <v>0</v>
      </c>
      <c r="AE165" s="410"/>
      <c r="AF165" s="415"/>
      <c r="AG165" s="415"/>
      <c r="AH165" s="415"/>
      <c r="AI165" s="415"/>
      <c r="AJ165" s="415"/>
      <c r="AK165" s="415"/>
      <c r="AL165" s="415"/>
      <c r="AM165" s="296">
        <f>SUM(Y165:AL165)</f>
        <v>0</v>
      </c>
    </row>
    <row r="166" spans="1:41" outlineLevel="1">
      <c r="B166" s="294" t="s">
        <v>268</v>
      </c>
      <c r="C166" s="291" t="s">
        <v>164</v>
      </c>
      <c r="D166" s="295">
        <f>SUMIFS('7.  Persistence Report'!AU$27:AU$242,'7.  Persistence Report'!$D$27:$D$242,$B165,'7.  Persistence Report'!$H$27:$H$242,$D$35,'7.  Persistence Report'!$J$27:$J$242,"Adjustment")</f>
        <v>0</v>
      </c>
      <c r="E166" s="295">
        <f>SUMIFS('7.  Persistence Report'!AV$27:AV$242,'7.  Persistence Report'!$D$27:$D$242,$B165,'7.  Persistence Report'!$H$27:$H$242,$D$35,'7.  Persistence Report'!$J$27:$J$242,"Adjustment")</f>
        <v>0</v>
      </c>
      <c r="F166" s="295"/>
      <c r="G166" s="295"/>
      <c r="H166" s="295"/>
      <c r="I166" s="295"/>
      <c r="J166" s="295"/>
      <c r="K166" s="295"/>
      <c r="L166" s="295"/>
      <c r="M166" s="295"/>
      <c r="N166" s="295">
        <f>N165</f>
        <v>0</v>
      </c>
      <c r="O166" s="295">
        <f>SUMIFS('7.  Persistence Report'!P$27:P$242,'7.  Persistence Report'!$D$27:$D$242,$B165,'7.  Persistence Report'!$H$27:$H$242,$O$35,'7.  Persistence Report'!$J$27:$J$242,"Adjustment")</f>
        <v>0</v>
      </c>
      <c r="P166" s="295">
        <f>SUMIFS('7.  Persistence Report'!Q$27:Q$242,'7.  Persistence Report'!$D$27:$D$242,$B165,'7.  Persistence Report'!$H$27:$H$242,$O$35,'7.  Persistence Report'!$J$27:$J$242,"Adjustment")</f>
        <v>0</v>
      </c>
      <c r="Q166" s="295"/>
      <c r="R166" s="295"/>
      <c r="S166" s="295"/>
      <c r="T166" s="295"/>
      <c r="U166" s="295"/>
      <c r="V166" s="295"/>
      <c r="W166" s="295"/>
      <c r="X166" s="295"/>
      <c r="Y166" s="411">
        <f>Y165</f>
        <v>0</v>
      </c>
      <c r="Z166" s="411">
        <f t="shared" ref="Z166" si="399">Z165</f>
        <v>0</v>
      </c>
      <c r="AA166" s="411">
        <f t="shared" ref="AA166" si="400">AA165</f>
        <v>0</v>
      </c>
      <c r="AB166" s="411">
        <f t="shared" ref="AB166" si="401">AB165</f>
        <v>0</v>
      </c>
      <c r="AC166" s="411">
        <f t="shared" ref="AC166" si="402">AC165</f>
        <v>0</v>
      </c>
      <c r="AD166" s="411">
        <f t="shared" ref="AD166" si="403">AD165</f>
        <v>0</v>
      </c>
      <c r="AE166" s="411">
        <f t="shared" ref="AE166" si="404">AE165</f>
        <v>0</v>
      </c>
      <c r="AF166" s="411">
        <f t="shared" ref="AF166" si="405">AF165</f>
        <v>0</v>
      </c>
      <c r="AG166" s="411">
        <f t="shared" ref="AG166" si="406">AG165</f>
        <v>0</v>
      </c>
      <c r="AH166" s="411">
        <f t="shared" ref="AH166" si="407">AH165</f>
        <v>0</v>
      </c>
      <c r="AI166" s="411">
        <f t="shared" ref="AI166" si="408">AI165</f>
        <v>0</v>
      </c>
      <c r="AJ166" s="411">
        <f t="shared" ref="AJ166" si="409">AJ165</f>
        <v>0</v>
      </c>
      <c r="AK166" s="411">
        <f t="shared" ref="AK166" si="410">AK165</f>
        <v>0</v>
      </c>
      <c r="AL166" s="411">
        <f t="shared" ref="AL166" si="411">AL165</f>
        <v>0</v>
      </c>
      <c r="AM166" s="306"/>
    </row>
    <row r="167" spans="1:41"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41" outlineLevel="1">
      <c r="A168" s="522">
        <v>41</v>
      </c>
      <c r="B168" s="520" t="s">
        <v>700</v>
      </c>
      <c r="C168" s="291" t="s">
        <v>25</v>
      </c>
      <c r="D168" s="295">
        <f>SUMIFS('7.  Persistence Report'!AU$27:AU$242,'7.  Persistence Report'!$D$27:$D$242,$B168,'7.  Persistence Report'!$H$27:$H$242,$D$35,'7.  Persistence Report'!$J$27:$J$242,"&lt;&gt;Adjustment")</f>
        <v>0</v>
      </c>
      <c r="E168" s="295">
        <f>SUMIFS('7.  Persistence Report'!AV$27:AV$242,'7.  Persistence Report'!$D$27:$D$242,$B168,'7.  Persistence Report'!$H$27:$H$242,$D$35,'7.  Persistence Report'!$J$27:$J$242,"&lt;&gt;Adjustment")</f>
        <v>0</v>
      </c>
      <c r="F168" s="295"/>
      <c r="G168" s="295"/>
      <c r="H168" s="295"/>
      <c r="I168" s="295"/>
      <c r="J168" s="295"/>
      <c r="K168" s="295"/>
      <c r="L168" s="295"/>
      <c r="M168" s="295"/>
      <c r="N168" s="295">
        <v>0</v>
      </c>
      <c r="O168" s="295">
        <f>SUMIFS('7.  Persistence Report'!P$27:P$242,'7.  Persistence Report'!$D$27:$D$242,$B168,'7.  Persistence Report'!$H$27:$H$242,$O$35,'7.  Persistence Report'!$J$27:$J$242,"&lt;&gt;Adjustment")</f>
        <v>0</v>
      </c>
      <c r="P168" s="295">
        <f>SUMIFS('7.  Persistence Report'!Q$27:Q$242,'7.  Persistence Report'!$D$27:$D$242,$B168,'7.  Persistence Report'!$H$27:$H$242,$O$35,'7.  Persistence Report'!$J$27:$J$242,"&lt;&gt;Adjustment")</f>
        <v>0</v>
      </c>
      <c r="Q168" s="295"/>
      <c r="R168" s="295"/>
      <c r="S168" s="295"/>
      <c r="T168" s="295"/>
      <c r="U168" s="295"/>
      <c r="V168" s="295"/>
      <c r="W168" s="295"/>
      <c r="X168" s="295"/>
      <c r="Y168" s="410">
        <f>VLOOKUP(B168,'3-a.  Rate Class Allocations'!$B$20:$AA$61,4,FALSE)</f>
        <v>0</v>
      </c>
      <c r="Z168" s="410">
        <f>VLOOKUP(B168,'3-a.  Rate Class Allocations'!$B$20:AA$61,6,FALSE)</f>
        <v>0</v>
      </c>
      <c r="AA168" s="410">
        <f>VLOOKUP(B168,'3-a.  Rate Class Allocations'!$B$20:$AA$61,8,FALSE)</f>
        <v>0</v>
      </c>
      <c r="AB168" s="410">
        <f>VLOOKUP(B168,'3-a.  Rate Class Allocations'!$B$20:$AA$61,9,FALSE)</f>
        <v>0</v>
      </c>
      <c r="AC168" s="410">
        <f>VLOOKUP(B168,'3-a.  Rate Class Allocations'!$B$20:$AA$61,11,FALSE)</f>
        <v>0</v>
      </c>
      <c r="AD168" s="410">
        <f>VLOOKUP(B168,'3-a.  Rate Class Allocations'!$B$20:$AA$61,13,FALSE)</f>
        <v>0</v>
      </c>
      <c r="AE168" s="410"/>
      <c r="AF168" s="415"/>
      <c r="AG168" s="415"/>
      <c r="AH168" s="415"/>
      <c r="AI168" s="415"/>
      <c r="AJ168" s="415"/>
      <c r="AK168" s="415"/>
      <c r="AL168" s="415"/>
      <c r="AM168" s="296">
        <f>SUM(Y168:AL168)</f>
        <v>0</v>
      </c>
    </row>
    <row r="169" spans="1:41" outlineLevel="1">
      <c r="B169" s="294" t="s">
        <v>268</v>
      </c>
      <c r="C169" s="291" t="s">
        <v>164</v>
      </c>
      <c r="D169" s="295">
        <f>SUMIFS('7.  Persistence Report'!AU$27:AU$242,'7.  Persistence Report'!$D$27:$D$242,$B168,'7.  Persistence Report'!$H$27:$H$242,$D$35,'7.  Persistence Report'!$J$27:$J$242,"Adjustment")</f>
        <v>0</v>
      </c>
      <c r="E169" s="295">
        <f>SUMIFS('7.  Persistence Report'!AV$27:AV$242,'7.  Persistence Report'!$D$27:$D$242,$B168,'7.  Persistence Report'!$H$27:$H$242,$D$35,'7.  Persistence Report'!$J$27:$J$242,"Adjustment")</f>
        <v>0</v>
      </c>
      <c r="F169" s="295"/>
      <c r="G169" s="295"/>
      <c r="H169" s="295"/>
      <c r="I169" s="295"/>
      <c r="J169" s="295"/>
      <c r="K169" s="295"/>
      <c r="L169" s="295"/>
      <c r="M169" s="295"/>
      <c r="N169" s="295">
        <f>N168</f>
        <v>0</v>
      </c>
      <c r="O169" s="295">
        <f>SUMIFS('7.  Persistence Report'!P$27:P$242,'7.  Persistence Report'!$D$27:$D$242,$B168,'7.  Persistence Report'!$H$27:$H$242,$O$35,'7.  Persistence Report'!$J$27:$J$242,"Adjustment")</f>
        <v>0</v>
      </c>
      <c r="P169" s="295">
        <f>SUMIFS('7.  Persistence Report'!Q$27:Q$242,'7.  Persistence Report'!$D$27:$D$242,$B168,'7.  Persistence Report'!$H$27:$H$242,$O$35,'7.  Persistence Report'!$J$27:$J$242,"Adjustment")</f>
        <v>0</v>
      </c>
      <c r="Q169" s="295"/>
      <c r="R169" s="295"/>
      <c r="S169" s="295"/>
      <c r="T169" s="295"/>
      <c r="U169" s="295"/>
      <c r="V169" s="295"/>
      <c r="W169" s="295"/>
      <c r="X169" s="295"/>
      <c r="Y169" s="411">
        <f>Y168</f>
        <v>0</v>
      </c>
      <c r="Z169" s="411">
        <f t="shared" ref="Z169" si="412">Z168</f>
        <v>0</v>
      </c>
      <c r="AA169" s="411">
        <f t="shared" ref="AA169" si="413">AA168</f>
        <v>0</v>
      </c>
      <c r="AB169" s="411">
        <f t="shared" ref="AB169" si="414">AB168</f>
        <v>0</v>
      </c>
      <c r="AC169" s="411">
        <f t="shared" ref="AC169" si="415">AC168</f>
        <v>0</v>
      </c>
      <c r="AD169" s="411">
        <f t="shared" ref="AD169" si="416">AD168</f>
        <v>0</v>
      </c>
      <c r="AE169" s="411">
        <f t="shared" ref="AE169" si="417">AE168</f>
        <v>0</v>
      </c>
      <c r="AF169" s="411">
        <f t="shared" ref="AF169" si="418">AF168</f>
        <v>0</v>
      </c>
      <c r="AG169" s="411">
        <f t="shared" ref="AG169" si="419">AG168</f>
        <v>0</v>
      </c>
      <c r="AH169" s="411">
        <f t="shared" ref="AH169" si="420">AH168</f>
        <v>0</v>
      </c>
      <c r="AI169" s="411">
        <f t="shared" ref="AI169" si="421">AI168</f>
        <v>0</v>
      </c>
      <c r="AJ169" s="411">
        <f t="shared" ref="AJ169" si="422">AJ168</f>
        <v>0</v>
      </c>
      <c r="AK169" s="411">
        <f t="shared" ref="AK169" si="423">AK168</f>
        <v>0</v>
      </c>
      <c r="AL169" s="411">
        <f t="shared" ref="AL169" si="424">AL168</f>
        <v>0</v>
      </c>
      <c r="AM169" s="306"/>
    </row>
    <row r="170" spans="1:41"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41" outlineLevel="1">
      <c r="A171" s="522">
        <v>42</v>
      </c>
      <c r="B171" s="520" t="s">
        <v>699</v>
      </c>
      <c r="C171" s="291" t="s">
        <v>25</v>
      </c>
      <c r="D171" s="295">
        <f>SUMIFS('7.  Persistence Report'!AU$27:AU$242,'7.  Persistence Report'!$D$27:$D$242,$B171,'7.  Persistence Report'!$H$27:$H$242,$D$35,'7.  Persistence Report'!$J$27:$J$242,"&lt;&gt;Adjustment")</f>
        <v>0</v>
      </c>
      <c r="E171" s="295">
        <f>SUMIFS('7.  Persistence Report'!AV$27:AV$242,'7.  Persistence Report'!$D$27:$D$242,$B171,'7.  Persistence Report'!$H$27:$H$242,$D$35,'7.  Persistence Report'!$J$27:$J$242,"&lt;&gt;Adjustment")</f>
        <v>0</v>
      </c>
      <c r="F171" s="295"/>
      <c r="G171" s="295"/>
      <c r="H171" s="295"/>
      <c r="I171" s="295"/>
      <c r="J171" s="295"/>
      <c r="K171" s="295"/>
      <c r="L171" s="295"/>
      <c r="M171" s="295"/>
      <c r="N171" s="755">
        <v>12</v>
      </c>
      <c r="O171" s="295">
        <f>SUMIFS('7.  Persistence Report'!P$27:P$242,'7.  Persistence Report'!$D$27:$D$242,$B171,'7.  Persistence Report'!$H$27:$H$242,$O$35,'7.  Persistence Report'!$J$27:$J$242,"&lt;&gt;Adjustment")</f>
        <v>0</v>
      </c>
      <c r="P171" s="295">
        <f>SUMIFS('7.  Persistence Report'!Q$27:Q$242,'7.  Persistence Report'!$D$27:$D$242,$B171,'7.  Persistence Report'!$H$27:$H$242,$O$35,'7.  Persistence Report'!$J$27:$J$242,"&lt;&gt;Adjustment")</f>
        <v>0</v>
      </c>
      <c r="Q171" s="295"/>
      <c r="R171" s="295"/>
      <c r="S171" s="295"/>
      <c r="T171" s="295"/>
      <c r="U171" s="295"/>
      <c r="V171" s="295"/>
      <c r="W171" s="295"/>
      <c r="X171" s="295"/>
      <c r="Y171" s="410">
        <f>VLOOKUP(B171,'3-a.  Rate Class Allocations'!$B$20:$AA$61,4,FALSE)</f>
        <v>0</v>
      </c>
      <c r="Z171" s="410">
        <f>VLOOKUP(B171,'3-a.  Rate Class Allocations'!$B$20:AA$61,6,FALSE)</f>
        <v>0</v>
      </c>
      <c r="AA171" s="410">
        <f>VLOOKUP(B171,'3-a.  Rate Class Allocations'!$B$20:$AA$61,8,FALSE)</f>
        <v>0</v>
      </c>
      <c r="AB171" s="410">
        <f>VLOOKUP(B171,'3-a.  Rate Class Allocations'!$B$20:$AA$61,9,FALSE)</f>
        <v>0</v>
      </c>
      <c r="AC171" s="410">
        <f>VLOOKUP(B171,'3-a.  Rate Class Allocations'!$B$20:$AA$61,11,FALSE)</f>
        <v>0</v>
      </c>
      <c r="AD171" s="410">
        <f>VLOOKUP(B171,'3-a.  Rate Class Allocations'!$B$20:$AA$61,13,FALSE)</f>
        <v>0</v>
      </c>
      <c r="AE171" s="410"/>
      <c r="AF171" s="415"/>
      <c r="AG171" s="415"/>
      <c r="AH171" s="415"/>
      <c r="AI171" s="415"/>
      <c r="AJ171" s="415"/>
      <c r="AK171" s="415"/>
      <c r="AL171" s="415"/>
      <c r="AM171" s="296">
        <f>SUM(Y171:AL171)</f>
        <v>0</v>
      </c>
    </row>
    <row r="172" spans="1:41" outlineLevel="1">
      <c r="B172" s="294" t="s">
        <v>268</v>
      </c>
      <c r="C172" s="291" t="s">
        <v>164</v>
      </c>
      <c r="D172" s="295">
        <f>SUMIFS('7.  Persistence Report'!AU$27:AU$242,'7.  Persistence Report'!$D$27:$D$242,$B171,'7.  Persistence Report'!$H$27:$H$242,$D$35,'7.  Persistence Report'!$J$27:$J$242,"Adjustment")</f>
        <v>0</v>
      </c>
      <c r="E172" s="295">
        <f>SUMIFS('7.  Persistence Report'!AV$27:AV$242,'7.  Persistence Report'!$D$27:$D$242,$B171,'7.  Persistence Report'!$H$27:$H$242,$D$35,'7.  Persistence Report'!$J$27:$J$242,"Adjustment")</f>
        <v>0</v>
      </c>
      <c r="F172" s="295"/>
      <c r="G172" s="295"/>
      <c r="H172" s="295"/>
      <c r="I172" s="295"/>
      <c r="J172" s="295"/>
      <c r="K172" s="295"/>
      <c r="L172" s="295"/>
      <c r="M172" s="295"/>
      <c r="N172" s="755">
        <f>N171</f>
        <v>12</v>
      </c>
      <c r="O172" s="295">
        <f>SUMIFS('7.  Persistence Report'!P$27:P$242,'7.  Persistence Report'!$D$27:$D$242,$B171,'7.  Persistence Report'!$H$27:$H$242,$O$35,'7.  Persistence Report'!$J$27:$J$242,"Adjustment")</f>
        <v>0</v>
      </c>
      <c r="P172" s="295">
        <f>SUMIFS('7.  Persistence Report'!Q$27:Q$242,'7.  Persistence Report'!$D$27:$D$242,$B171,'7.  Persistence Report'!$H$27:$H$242,$O$35,'7.  Persistence Report'!$J$27:$J$242,"Adjustment")</f>
        <v>0</v>
      </c>
      <c r="Q172" s="295"/>
      <c r="R172" s="295"/>
      <c r="S172" s="295"/>
      <c r="T172" s="295"/>
      <c r="U172" s="295"/>
      <c r="V172" s="295"/>
      <c r="W172" s="295"/>
      <c r="X172" s="295"/>
      <c r="Y172" s="411">
        <f>Y171</f>
        <v>0</v>
      </c>
      <c r="Z172" s="411">
        <f t="shared" ref="Z172" si="425">Z171</f>
        <v>0</v>
      </c>
      <c r="AA172" s="411">
        <f t="shared" ref="AA172" si="426">AA171</f>
        <v>0</v>
      </c>
      <c r="AB172" s="411">
        <f t="shared" ref="AB172" si="427">AB171</f>
        <v>0</v>
      </c>
      <c r="AC172" s="411">
        <f t="shared" ref="AC172" si="428">AC171</f>
        <v>0</v>
      </c>
      <c r="AD172" s="411">
        <f t="shared" ref="AD172" si="429">AD171</f>
        <v>0</v>
      </c>
      <c r="AE172" s="411">
        <f t="shared" ref="AE172" si="430">AE171</f>
        <v>0</v>
      </c>
      <c r="AF172" s="411">
        <f t="shared" ref="AF172" si="431">AF171</f>
        <v>0</v>
      </c>
      <c r="AG172" s="411">
        <f t="shared" ref="AG172" si="432">AG171</f>
        <v>0</v>
      </c>
      <c r="AH172" s="411">
        <f t="shared" ref="AH172" si="433">AH171</f>
        <v>0</v>
      </c>
      <c r="AI172" s="411">
        <f t="shared" ref="AI172" si="434">AI171</f>
        <v>0</v>
      </c>
      <c r="AJ172" s="411">
        <f t="shared" ref="AJ172" si="435">AJ171</f>
        <v>0</v>
      </c>
      <c r="AK172" s="411">
        <f t="shared" ref="AK172" si="436">AK171</f>
        <v>0</v>
      </c>
      <c r="AL172" s="411">
        <f t="shared" ref="AL172" si="437">AL171</f>
        <v>0</v>
      </c>
      <c r="AM172" s="306"/>
    </row>
    <row r="173" spans="1:41"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41" ht="15.75">
      <c r="B174" s="327" t="s">
        <v>272</v>
      </c>
      <c r="C174" s="329"/>
      <c r="D174" s="329">
        <f>SUM(D38:D172)</f>
        <v>287547985</v>
      </c>
      <c r="E174" s="329"/>
      <c r="F174" s="329"/>
      <c r="G174" s="329"/>
      <c r="H174" s="329"/>
      <c r="I174" s="329"/>
      <c r="J174" s="329"/>
      <c r="K174" s="329"/>
      <c r="L174" s="329"/>
      <c r="M174" s="329"/>
      <c r="N174" s="329"/>
      <c r="O174" s="329">
        <f>SUM(O38:O172)</f>
        <v>48742</v>
      </c>
      <c r="P174" s="329"/>
      <c r="Q174" s="329"/>
      <c r="R174" s="329"/>
      <c r="S174" s="329"/>
      <c r="T174" s="329"/>
      <c r="U174" s="329"/>
      <c r="V174" s="329"/>
      <c r="W174" s="329"/>
      <c r="X174" s="329"/>
      <c r="Y174" s="329">
        <f>IF(Y36="kWh",SUMPRODUCT(D38:D172,Y38:Y172))</f>
        <v>30203492.199999999</v>
      </c>
      <c r="Z174" s="329">
        <f>IF(Z36="kWh",SUMPRODUCT(D38:D172,Z38:Z172))</f>
        <v>1118368.8</v>
      </c>
      <c r="AA174" s="329">
        <f>IF(AA36="kWh",SUMPRODUCT(D38:D172,AA38:AA172))</f>
        <v>24985998.526889689</v>
      </c>
      <c r="AB174" s="776">
        <f>IF(AB36="kw",SUMPRODUCT(N38:N172,O38:O172,AB38:AB172),SUMPRODUCT(D38:D172,AB38:AB172))</f>
        <v>211832.78995449439</v>
      </c>
      <c r="AC174" s="776">
        <f>IF(AC36="kw",SUMPRODUCT(N38:N172,O38:O172,AC38:AC172),SUMPRODUCT(D38:D172,AC38:AC172))</f>
        <v>103976.93241718833</v>
      </c>
      <c r="AD174" s="776">
        <f>IF(AD36="kw",SUMPRODUCT(N38:N172,O38:O172,AD38:AD172),SUMPRODUCT(D38:D172,AD38:AD172))</f>
        <v>136693.57916722872</v>
      </c>
      <c r="AE174" s="329">
        <f t="shared" ref="AE174:AL174" si="438">IF(AE36="kw",SUMPRODUCT(O38:O172,P38:P172,AE38:AE172),SUMPRODUCT(E38:E172,AE38:AE172))</f>
        <v>0</v>
      </c>
      <c r="AF174" s="329">
        <f t="shared" si="438"/>
        <v>0</v>
      </c>
      <c r="AG174" s="329">
        <f t="shared" si="438"/>
        <v>0</v>
      </c>
      <c r="AH174" s="329">
        <f t="shared" si="438"/>
        <v>0</v>
      </c>
      <c r="AI174" s="329">
        <f t="shared" si="438"/>
        <v>0</v>
      </c>
      <c r="AJ174" s="329">
        <f t="shared" si="438"/>
        <v>0</v>
      </c>
      <c r="AK174" s="329">
        <f t="shared" si="438"/>
        <v>0</v>
      </c>
      <c r="AL174" s="329">
        <f t="shared" si="438"/>
        <v>0</v>
      </c>
      <c r="AM174" s="330"/>
      <c r="AN174" s="806"/>
      <c r="AO174" s="806"/>
    </row>
    <row r="175" spans="1:41" ht="15.75">
      <c r="B175" s="391" t="s">
        <v>273</v>
      </c>
      <c r="C175" s="392"/>
      <c r="D175" s="392"/>
      <c r="E175" s="392"/>
      <c r="F175" s="392"/>
      <c r="G175" s="392"/>
      <c r="H175" s="392"/>
      <c r="I175" s="392"/>
      <c r="J175" s="392"/>
      <c r="K175" s="392"/>
      <c r="L175" s="392"/>
      <c r="M175" s="392"/>
      <c r="N175" s="392"/>
      <c r="O175" s="392"/>
      <c r="P175" s="392"/>
      <c r="Q175" s="392"/>
      <c r="R175" s="392"/>
      <c r="S175" s="392"/>
      <c r="T175" s="392"/>
      <c r="U175" s="392"/>
      <c r="V175" s="392"/>
      <c r="W175" s="392"/>
      <c r="X175" s="392"/>
      <c r="Y175" s="392">
        <f>HLOOKUP(Y35,'2. LRAMVA Threshold'!$B$42:$Q$53,7,FALSE)</f>
        <v>17641528.116579864</v>
      </c>
      <c r="Z175" s="392">
        <f>HLOOKUP(Z35,'2. LRAMVA Threshold'!$B$42:$Q$53,7,FALSE)</f>
        <v>359473.49543287617</v>
      </c>
      <c r="AA175" s="392">
        <f>HLOOKUP(AA35,'2. LRAMVA Threshold'!$B$42:$Q$53,7,FALSE)</f>
        <v>37892403.441269629</v>
      </c>
      <c r="AB175" s="392">
        <f>HLOOKUP(AB35,'2. LRAMVA Threshold'!$B$42:$Q$53,7,FALSE)</f>
        <v>155436.48755892806</v>
      </c>
      <c r="AC175" s="392">
        <f>HLOOKUP(AC35,'2. LRAMVA Threshold'!$B$42:$Q$53,7,FALSE)</f>
        <v>42036.591221405048</v>
      </c>
      <c r="AD175" s="392">
        <f>HLOOKUP(AD35,'2. LRAMVA Threshold'!$B$42:$Q$53,7,FALSE)</f>
        <v>40556.143602851043</v>
      </c>
      <c r="AE175" s="392">
        <f>HLOOKUP(AE35,'2. LRAMVA Threshold'!$B$42:$Q$53,7,FALSE)</f>
        <v>0</v>
      </c>
      <c r="AF175" s="392">
        <f>HLOOKUP(AF35,'2. LRAMVA Threshold'!$B$42:$Q$53,7,FALSE)</f>
        <v>0</v>
      </c>
      <c r="AG175" s="392">
        <f>HLOOKUP(AG35,'2. LRAMVA Threshold'!$B$42:$Q$53,7,FALSE)</f>
        <v>0</v>
      </c>
      <c r="AH175" s="392">
        <f>HLOOKUP(AH35,'2. LRAMVA Threshold'!$B$42:$Q$53,7,FALSE)</f>
        <v>0</v>
      </c>
      <c r="AI175" s="392">
        <f>HLOOKUP(AI35,'2. LRAMVA Threshold'!$B$42:$Q$53,7,FALSE)</f>
        <v>0</v>
      </c>
      <c r="AJ175" s="392">
        <f>HLOOKUP(AJ35,'2. LRAMVA Threshold'!$B$42:$Q$53,7,FALSE)</f>
        <v>0</v>
      </c>
      <c r="AK175" s="392">
        <f>HLOOKUP(AK35,'2. LRAMVA Threshold'!$B$42:$Q$53,7,FALSE)</f>
        <v>0</v>
      </c>
      <c r="AL175" s="392">
        <f>HLOOKUP(AL35,'2. LRAMVA Threshold'!$B$42:$Q$53,7,FALSE)</f>
        <v>0</v>
      </c>
      <c r="AM175" s="330"/>
    </row>
    <row r="176" spans="1:41">
      <c r="B176" s="521"/>
      <c r="C176" s="432"/>
      <c r="D176" s="433"/>
      <c r="E176" s="433"/>
      <c r="F176" s="433"/>
      <c r="G176" s="433"/>
      <c r="H176" s="433"/>
      <c r="I176" s="433"/>
      <c r="J176" s="433"/>
      <c r="K176" s="433"/>
      <c r="L176" s="433"/>
      <c r="M176" s="433"/>
      <c r="N176" s="433"/>
      <c r="O176" s="434"/>
      <c r="P176" s="433"/>
      <c r="Q176" s="433"/>
      <c r="R176" s="433"/>
      <c r="S176" s="435"/>
      <c r="T176" s="435"/>
      <c r="U176" s="435"/>
      <c r="V176" s="435"/>
      <c r="W176" s="433"/>
      <c r="X176" s="433"/>
      <c r="Y176" s="436"/>
      <c r="Z176" s="436"/>
      <c r="AA176" s="436"/>
      <c r="AB176" s="436"/>
      <c r="AC176" s="436"/>
      <c r="AD176" s="436"/>
      <c r="AE176" s="436"/>
      <c r="AF176" s="399"/>
      <c r="AG176" s="399"/>
      <c r="AH176" s="399"/>
      <c r="AI176" s="399"/>
      <c r="AJ176" s="399"/>
      <c r="AK176" s="399"/>
      <c r="AL176" s="399"/>
      <c r="AM176" s="400"/>
    </row>
    <row r="177" spans="2:39">
      <c r="B177" s="324" t="s">
        <v>169</v>
      </c>
      <c r="C177" s="338"/>
      <c r="D177" s="338"/>
      <c r="E177" s="376"/>
      <c r="F177" s="376"/>
      <c r="G177" s="376"/>
      <c r="H177" s="376"/>
      <c r="I177" s="376"/>
      <c r="J177" s="376"/>
      <c r="K177" s="376"/>
      <c r="L177" s="376"/>
      <c r="M177" s="376"/>
      <c r="N177" s="376"/>
      <c r="O177" s="291"/>
      <c r="P177" s="340"/>
      <c r="Q177" s="340"/>
      <c r="R177" s="340"/>
      <c r="S177" s="339"/>
      <c r="T177" s="339"/>
      <c r="U177" s="339"/>
      <c r="V177" s="339"/>
      <c r="W177" s="340"/>
      <c r="X177" s="340"/>
      <c r="Y177" s="341">
        <f>HLOOKUP(Y$35,'3.  Distribution Rates'!$C$138:$P$149,7,FALSE)</f>
        <v>1.54E-2</v>
      </c>
      <c r="Z177" s="341">
        <f>HLOOKUP(Z$35,'3.  Distribution Rates'!$C$138:$P$149,7,FALSE)</f>
        <v>2.6200000000000001E-2</v>
      </c>
      <c r="AA177" s="341">
        <f>HLOOKUP(AA$35,'3.  Distribution Rates'!$C$138:$P$149,7,FALSE)</f>
        <v>2.2960000000000001E-2</v>
      </c>
      <c r="AB177" s="341">
        <f>HLOOKUP(AB$35,'3.  Distribution Rates'!$C$138:$P$149,7,FALSE)</f>
        <v>5.7183000000000002</v>
      </c>
      <c r="AC177" s="341">
        <f>HLOOKUP(AC$35,'3.  Distribution Rates'!$C$138:$P$149,7,FALSE)</f>
        <v>4.5472999999999999</v>
      </c>
      <c r="AD177" s="341">
        <f>HLOOKUP(AD$35,'3.  Distribution Rates'!$C$138:$P$149,7,FALSE)</f>
        <v>4.8445</v>
      </c>
      <c r="AE177" s="341">
        <f>HLOOKUP(AE$35,'3.  Distribution Rates'!$C$138:$P$149,7,FALSE)</f>
        <v>0</v>
      </c>
      <c r="AF177" s="341">
        <f>HLOOKUP(AF$35,'3.  Distribution Rates'!$C$138:$P$149,7,FALSE)</f>
        <v>0</v>
      </c>
      <c r="AG177" s="341">
        <f>HLOOKUP(AG$35,'3.  Distribution Rates'!$C$138:$P$149,7,FALSE)</f>
        <v>0</v>
      </c>
      <c r="AH177" s="341">
        <f>HLOOKUP(AH$35,'3.  Distribution Rates'!$C$138:$P$149,7,FALSE)</f>
        <v>0</v>
      </c>
      <c r="AI177" s="341">
        <f>HLOOKUP(AI$35,'3.  Distribution Rates'!$C$138:$P$149,7,FALSE)</f>
        <v>0</v>
      </c>
      <c r="AJ177" s="341">
        <f>HLOOKUP(AJ$35,'3.  Distribution Rates'!$C$138:$P$149,7,FALSE)</f>
        <v>0</v>
      </c>
      <c r="AK177" s="341">
        <f>HLOOKUP(AK$35,'3.  Distribution Rates'!$C$138:$P$149,7,FALSE)</f>
        <v>0</v>
      </c>
      <c r="AL177" s="341">
        <f>HLOOKUP(AL$35,'3.  Distribution Rates'!$C$138:$P$149,7,FALSE)</f>
        <v>0</v>
      </c>
      <c r="AM177" s="348"/>
    </row>
    <row r="178" spans="2:39">
      <c r="B178" s="324" t="s">
        <v>150</v>
      </c>
      <c r="C178" s="345"/>
      <c r="D178" s="309"/>
      <c r="E178" s="279"/>
      <c r="F178" s="279"/>
      <c r="G178" s="279"/>
      <c r="H178" s="279"/>
      <c r="I178" s="279"/>
      <c r="J178" s="279"/>
      <c r="K178" s="279"/>
      <c r="L178" s="279"/>
      <c r="M178" s="279"/>
      <c r="N178" s="279"/>
      <c r="O178" s="291"/>
      <c r="P178" s="279"/>
      <c r="Q178" s="279"/>
      <c r="R178" s="279"/>
      <c r="S178" s="309"/>
      <c r="T178" s="309"/>
      <c r="U178" s="309"/>
      <c r="V178" s="309"/>
      <c r="W178" s="279"/>
      <c r="X178" s="279"/>
      <c r="Y178" s="378">
        <f>'4.  2011-2014 LRAM'!Y138*Y177</f>
        <v>0</v>
      </c>
      <c r="Z178" s="378">
        <f>'4.  2011-2014 LRAM'!Z138*Z177</f>
        <v>0</v>
      </c>
      <c r="AA178" s="378">
        <f>'4.  2011-2014 LRAM'!AA138*AA177</f>
        <v>0</v>
      </c>
      <c r="AB178" s="378">
        <f>'4.  2011-2014 LRAM'!AB138*AB177</f>
        <v>0</v>
      </c>
      <c r="AC178" s="378">
        <f>'4.  2011-2014 LRAM'!AC138*AC177</f>
        <v>0</v>
      </c>
      <c r="AD178" s="378">
        <f>'4.  2011-2014 LRAM'!AD138*AD177</f>
        <v>0</v>
      </c>
      <c r="AE178" s="378">
        <f>'4.  2011-2014 LRAM'!AE138*AE177</f>
        <v>0</v>
      </c>
      <c r="AF178" s="378">
        <f>'4.  2011-2014 LRAM'!AF138*AF177</f>
        <v>0</v>
      </c>
      <c r="AG178" s="378">
        <f>'4.  2011-2014 LRAM'!AG138*AG177</f>
        <v>0</v>
      </c>
      <c r="AH178" s="378">
        <f>'4.  2011-2014 LRAM'!AH138*AH177</f>
        <v>0</v>
      </c>
      <c r="AI178" s="378">
        <f>'4.  2011-2014 LRAM'!AI138*AI177</f>
        <v>0</v>
      </c>
      <c r="AJ178" s="378">
        <f>'4.  2011-2014 LRAM'!AJ138*AJ177</f>
        <v>0</v>
      </c>
      <c r="AK178" s="378">
        <f>'4.  2011-2014 LRAM'!AK138*AK177</f>
        <v>0</v>
      </c>
      <c r="AL178" s="378">
        <f>'4.  2011-2014 LRAM'!AL138*AL177</f>
        <v>0</v>
      </c>
      <c r="AM178" s="628">
        <f>SUM(Y178:AL178)</f>
        <v>0</v>
      </c>
    </row>
    <row r="179" spans="2:39">
      <c r="B179" s="324" t="s">
        <v>151</v>
      </c>
      <c r="C179" s="345"/>
      <c r="D179" s="309"/>
      <c r="E179" s="279"/>
      <c r="F179" s="279"/>
      <c r="G179" s="279"/>
      <c r="H179" s="279"/>
      <c r="I179" s="279"/>
      <c r="J179" s="279"/>
      <c r="K179" s="279"/>
      <c r="L179" s="279"/>
      <c r="M179" s="279"/>
      <c r="N179" s="279"/>
      <c r="O179" s="291"/>
      <c r="P179" s="279"/>
      <c r="Q179" s="279"/>
      <c r="R179" s="279"/>
      <c r="S179" s="309"/>
      <c r="T179" s="309"/>
      <c r="U179" s="309"/>
      <c r="V179" s="309"/>
      <c r="W179" s="279"/>
      <c r="X179" s="279"/>
      <c r="Y179" s="378">
        <f>'4.  2011-2014 LRAM'!Y267*Y177</f>
        <v>0</v>
      </c>
      <c r="Z179" s="378">
        <f>'4.  2011-2014 LRAM'!Z267*Z177</f>
        <v>0</v>
      </c>
      <c r="AA179" s="378">
        <f>'4.  2011-2014 LRAM'!AA267*AA177</f>
        <v>0</v>
      </c>
      <c r="AB179" s="378">
        <f>'4.  2011-2014 LRAM'!AB267*AB177</f>
        <v>0</v>
      </c>
      <c r="AC179" s="378">
        <f>'4.  2011-2014 LRAM'!AC267*AC177</f>
        <v>0</v>
      </c>
      <c r="AD179" s="378">
        <f>'4.  2011-2014 LRAM'!AD267*AD177</f>
        <v>0</v>
      </c>
      <c r="AE179" s="378">
        <f>'4.  2011-2014 LRAM'!AE267*AE177</f>
        <v>0</v>
      </c>
      <c r="AF179" s="378">
        <f>'4.  2011-2014 LRAM'!AF267*AF177</f>
        <v>0</v>
      </c>
      <c r="AG179" s="378">
        <f>'4.  2011-2014 LRAM'!AG267*AG177</f>
        <v>0</v>
      </c>
      <c r="AH179" s="378">
        <f>'4.  2011-2014 LRAM'!AH267*AH177</f>
        <v>0</v>
      </c>
      <c r="AI179" s="378">
        <f>'4.  2011-2014 LRAM'!AI267*AI177</f>
        <v>0</v>
      </c>
      <c r="AJ179" s="378">
        <f>'4.  2011-2014 LRAM'!AJ267*AJ177</f>
        <v>0</v>
      </c>
      <c r="AK179" s="378">
        <f>'4.  2011-2014 LRAM'!AK267*AK177</f>
        <v>0</v>
      </c>
      <c r="AL179" s="378">
        <f>'4.  2011-2014 LRAM'!AL267*AL177</f>
        <v>0</v>
      </c>
      <c r="AM179" s="628">
        <f>SUM(Y179:AL179)</f>
        <v>0</v>
      </c>
    </row>
    <row r="180" spans="2:39">
      <c r="B180" s="324" t="s">
        <v>152</v>
      </c>
      <c r="C180" s="345"/>
      <c r="D180" s="309"/>
      <c r="E180" s="279"/>
      <c r="F180" s="279"/>
      <c r="G180" s="279"/>
      <c r="H180" s="279"/>
      <c r="I180" s="279"/>
      <c r="J180" s="279"/>
      <c r="K180" s="279"/>
      <c r="L180" s="279"/>
      <c r="M180" s="279"/>
      <c r="N180" s="279"/>
      <c r="O180" s="291"/>
      <c r="P180" s="279"/>
      <c r="Q180" s="279"/>
      <c r="R180" s="279"/>
      <c r="S180" s="309"/>
      <c r="T180" s="309"/>
      <c r="U180" s="309"/>
      <c r="V180" s="309"/>
      <c r="W180" s="279"/>
      <c r="X180" s="279"/>
      <c r="Y180" s="378">
        <f>'4.  2011-2014 LRAM'!Y396*Y177</f>
        <v>0</v>
      </c>
      <c r="Z180" s="378">
        <f>'4.  2011-2014 LRAM'!Z396*Z177</f>
        <v>0</v>
      </c>
      <c r="AA180" s="378">
        <f>'4.  2011-2014 LRAM'!AA396*AA177</f>
        <v>0</v>
      </c>
      <c r="AB180" s="378">
        <f>'4.  2011-2014 LRAM'!AB396*AB177</f>
        <v>0</v>
      </c>
      <c r="AC180" s="378">
        <f>'4.  2011-2014 LRAM'!AC396*AC177</f>
        <v>0</v>
      </c>
      <c r="AD180" s="378">
        <f>'4.  2011-2014 LRAM'!AD396*AD177</f>
        <v>0</v>
      </c>
      <c r="AE180" s="378">
        <f>'4.  2011-2014 LRAM'!AE396*AE177</f>
        <v>0</v>
      </c>
      <c r="AF180" s="378">
        <f>'4.  2011-2014 LRAM'!AF396*AF177</f>
        <v>0</v>
      </c>
      <c r="AG180" s="378">
        <f>'4.  2011-2014 LRAM'!AG396*AG177</f>
        <v>0</v>
      </c>
      <c r="AH180" s="378">
        <f>'4.  2011-2014 LRAM'!AH396*AH177</f>
        <v>0</v>
      </c>
      <c r="AI180" s="378">
        <f>'4.  2011-2014 LRAM'!AI396*AI177</f>
        <v>0</v>
      </c>
      <c r="AJ180" s="378">
        <f>'4.  2011-2014 LRAM'!AJ396*AJ177</f>
        <v>0</v>
      </c>
      <c r="AK180" s="378">
        <f>'4.  2011-2014 LRAM'!AK396*AK177</f>
        <v>0</v>
      </c>
      <c r="AL180" s="378">
        <f>'4.  2011-2014 LRAM'!AL396*AL177</f>
        <v>0</v>
      </c>
      <c r="AM180" s="628">
        <f>SUM(Y180:AL180)</f>
        <v>0</v>
      </c>
    </row>
    <row r="181" spans="2:39">
      <c r="B181" s="324" t="s">
        <v>153</v>
      </c>
      <c r="C181" s="345"/>
      <c r="D181" s="309"/>
      <c r="E181" s="279"/>
      <c r="F181" s="279"/>
      <c r="G181" s="279"/>
      <c r="H181" s="279"/>
      <c r="I181" s="279"/>
      <c r="J181" s="279"/>
      <c r="K181" s="279"/>
      <c r="L181" s="279"/>
      <c r="M181" s="279"/>
      <c r="N181" s="279"/>
      <c r="O181" s="291"/>
      <c r="P181" s="279"/>
      <c r="Q181" s="279"/>
      <c r="R181" s="279"/>
      <c r="S181" s="309"/>
      <c r="T181" s="309"/>
      <c r="U181" s="309"/>
      <c r="V181" s="309"/>
      <c r="W181" s="279"/>
      <c r="X181" s="279"/>
      <c r="Y181" s="378">
        <f>'4.  2011-2014 LRAM'!Y526*Y177</f>
        <v>0</v>
      </c>
      <c r="Z181" s="378">
        <f>'4.  2011-2014 LRAM'!Z526*Z177</f>
        <v>0</v>
      </c>
      <c r="AA181" s="378">
        <f>'4.  2011-2014 LRAM'!AA526*AA177</f>
        <v>0</v>
      </c>
      <c r="AB181" s="378">
        <f>'4.  2011-2014 LRAM'!AB526*AB177</f>
        <v>0</v>
      </c>
      <c r="AC181" s="378">
        <f>'4.  2011-2014 LRAM'!AC526*AC177</f>
        <v>0</v>
      </c>
      <c r="AD181" s="378">
        <f>'4.  2011-2014 LRAM'!AD526*AD177</f>
        <v>0</v>
      </c>
      <c r="AE181" s="378">
        <f>'4.  2011-2014 LRAM'!AE526*AE177</f>
        <v>0</v>
      </c>
      <c r="AF181" s="378">
        <f>'4.  2011-2014 LRAM'!AF526*AF177</f>
        <v>0</v>
      </c>
      <c r="AG181" s="378">
        <f>'4.  2011-2014 LRAM'!AG526*AG177</f>
        <v>0</v>
      </c>
      <c r="AH181" s="378">
        <f>'4.  2011-2014 LRAM'!AH526*AH177</f>
        <v>0</v>
      </c>
      <c r="AI181" s="378">
        <f>'4.  2011-2014 LRAM'!AI526*AI177</f>
        <v>0</v>
      </c>
      <c r="AJ181" s="378">
        <f>'4.  2011-2014 LRAM'!AJ526*AJ177</f>
        <v>0</v>
      </c>
      <c r="AK181" s="378">
        <f>'4.  2011-2014 LRAM'!AK526*AK177</f>
        <v>0</v>
      </c>
      <c r="AL181" s="378">
        <f>'4.  2011-2014 LRAM'!AL526*AL177</f>
        <v>0</v>
      </c>
      <c r="AM181" s="628">
        <f>SUM(Y181:AL181)</f>
        <v>0</v>
      </c>
    </row>
    <row r="182" spans="2:39">
      <c r="B182" s="324" t="s">
        <v>154</v>
      </c>
      <c r="C182" s="345"/>
      <c r="D182" s="309"/>
      <c r="E182" s="279"/>
      <c r="F182" s="279"/>
      <c r="G182" s="279"/>
      <c r="H182" s="279"/>
      <c r="I182" s="279"/>
      <c r="J182" s="279"/>
      <c r="K182" s="279"/>
      <c r="L182" s="279"/>
      <c r="M182" s="279"/>
      <c r="N182" s="279"/>
      <c r="O182" s="291"/>
      <c r="P182" s="279"/>
      <c r="Q182" s="279"/>
      <c r="R182" s="279"/>
      <c r="S182" s="309"/>
      <c r="T182" s="309"/>
      <c r="U182" s="309"/>
      <c r="V182" s="309"/>
      <c r="W182" s="279"/>
      <c r="X182" s="279"/>
      <c r="Y182" s="378">
        <f>Y174*Y177</f>
        <v>465133.77987999999</v>
      </c>
      <c r="Z182" s="378">
        <f t="shared" ref="Z182:AL182" si="439">Z174*Z177</f>
        <v>29301.262560000003</v>
      </c>
      <c r="AA182" s="378">
        <f t="shared" si="439"/>
        <v>573678.52617738734</v>
      </c>
      <c r="AB182" s="804">
        <f>AB174/0.9168*AB177</f>
        <v>1321251.5737312231</v>
      </c>
      <c r="AC182" s="804">
        <f>AC174/0.9211*AC177</f>
        <v>513314.84614122292</v>
      </c>
      <c r="AD182" s="804">
        <f>AD174/0.9261*AD177</f>
        <v>715054.57755710999</v>
      </c>
      <c r="AE182" s="378">
        <f t="shared" si="439"/>
        <v>0</v>
      </c>
      <c r="AF182" s="378">
        <f t="shared" si="439"/>
        <v>0</v>
      </c>
      <c r="AG182" s="378">
        <f t="shared" si="439"/>
        <v>0</v>
      </c>
      <c r="AH182" s="378">
        <f t="shared" si="439"/>
        <v>0</v>
      </c>
      <c r="AI182" s="378">
        <f t="shared" si="439"/>
        <v>0</v>
      </c>
      <c r="AJ182" s="378">
        <f t="shared" si="439"/>
        <v>0</v>
      </c>
      <c r="AK182" s="378">
        <f t="shared" si="439"/>
        <v>0</v>
      </c>
      <c r="AL182" s="378">
        <f t="shared" si="439"/>
        <v>0</v>
      </c>
      <c r="AM182" s="628">
        <f>SUM(Y182:AL182)</f>
        <v>3617734.566046943</v>
      </c>
    </row>
    <row r="183" spans="2:39" ht="15.75">
      <c r="B183" s="349" t="s">
        <v>269</v>
      </c>
      <c r="C183" s="345"/>
      <c r="D183" s="336"/>
      <c r="E183" s="334"/>
      <c r="F183" s="334"/>
      <c r="G183" s="334"/>
      <c r="H183" s="334"/>
      <c r="I183" s="334"/>
      <c r="J183" s="334"/>
      <c r="K183" s="334"/>
      <c r="L183" s="334"/>
      <c r="M183" s="334"/>
      <c r="N183" s="334"/>
      <c r="O183" s="300"/>
      <c r="P183" s="334"/>
      <c r="Q183" s="334"/>
      <c r="R183" s="334"/>
      <c r="S183" s="336"/>
      <c r="T183" s="336"/>
      <c r="U183" s="336"/>
      <c r="V183" s="336"/>
      <c r="W183" s="334"/>
      <c r="X183" s="334"/>
      <c r="Y183" s="346">
        <f>SUM(Y178:Y182)</f>
        <v>465133.77987999999</v>
      </c>
      <c r="Z183" s="346">
        <f>SUM(Z178:Z182)</f>
        <v>29301.262560000003</v>
      </c>
      <c r="AA183" s="346">
        <f t="shared" ref="AA183:AE183" si="440">SUM(AA178:AA182)</f>
        <v>573678.52617738734</v>
      </c>
      <c r="AB183" s="346">
        <f>SUM(AB178:AB182)</f>
        <v>1321251.5737312231</v>
      </c>
      <c r="AC183" s="346">
        <f t="shared" si="440"/>
        <v>513314.84614122292</v>
      </c>
      <c r="AD183" s="346">
        <f t="shared" si="440"/>
        <v>715054.57755710999</v>
      </c>
      <c r="AE183" s="346">
        <f t="shared" si="440"/>
        <v>0</v>
      </c>
      <c r="AF183" s="346">
        <f>SUM(AF178:AF182)</f>
        <v>0</v>
      </c>
      <c r="AG183" s="346">
        <f>SUM(AG178:AG182)</f>
        <v>0</v>
      </c>
      <c r="AH183" s="346">
        <f t="shared" ref="AH183:AL183" si="441">SUM(AH178:AH182)</f>
        <v>0</v>
      </c>
      <c r="AI183" s="346">
        <f t="shared" si="441"/>
        <v>0</v>
      </c>
      <c r="AJ183" s="346">
        <f t="shared" si="441"/>
        <v>0</v>
      </c>
      <c r="AK183" s="346">
        <f t="shared" si="441"/>
        <v>0</v>
      </c>
      <c r="AL183" s="346">
        <f t="shared" si="441"/>
        <v>0</v>
      </c>
      <c r="AM183" s="407">
        <f>SUM(AM178:AM182)</f>
        <v>3617734.566046943</v>
      </c>
    </row>
    <row r="184" spans="2:39" ht="15.75">
      <c r="B184" s="349" t="s">
        <v>270</v>
      </c>
      <c r="C184" s="345"/>
      <c r="D184" s="350"/>
      <c r="E184" s="334"/>
      <c r="F184" s="334"/>
      <c r="G184" s="334"/>
      <c r="H184" s="334"/>
      <c r="I184" s="334"/>
      <c r="J184" s="334"/>
      <c r="K184" s="334"/>
      <c r="L184" s="334"/>
      <c r="M184" s="334"/>
      <c r="N184" s="334"/>
      <c r="O184" s="300"/>
      <c r="P184" s="334"/>
      <c r="Q184" s="334"/>
      <c r="R184" s="334"/>
      <c r="S184" s="336"/>
      <c r="T184" s="336"/>
      <c r="U184" s="336"/>
      <c r="V184" s="336"/>
      <c r="W184" s="334"/>
      <c r="X184" s="334"/>
      <c r="Y184" s="347">
        <f>Y175*Y177</f>
        <v>271679.53299532994</v>
      </c>
      <c r="Z184" s="347">
        <f t="shared" ref="Z184:AE184" si="442">Z175*Z177</f>
        <v>9418.2055803413568</v>
      </c>
      <c r="AA184" s="347">
        <f t="shared" si="442"/>
        <v>870009.58301155071</v>
      </c>
      <c r="AB184" s="805">
        <f>AB175/0.9168*AB177</f>
        <v>969494.40096882451</v>
      </c>
      <c r="AC184" s="805">
        <f>AC175/0.9211*AC177</f>
        <v>207526.86055921743</v>
      </c>
      <c r="AD184" s="805">
        <f>AD175/0.9261*AD177</f>
        <v>212152.29206782408</v>
      </c>
      <c r="AE184" s="347">
        <f t="shared" si="442"/>
        <v>0</v>
      </c>
      <c r="AF184" s="347">
        <f>AF175*AF177</f>
        <v>0</v>
      </c>
      <c r="AG184" s="347">
        <f t="shared" ref="AG184:AL184" si="443">AG175*AG177</f>
        <v>0</v>
      </c>
      <c r="AH184" s="347">
        <f t="shared" si="443"/>
        <v>0</v>
      </c>
      <c r="AI184" s="347">
        <f t="shared" si="443"/>
        <v>0</v>
      </c>
      <c r="AJ184" s="347">
        <f t="shared" si="443"/>
        <v>0</v>
      </c>
      <c r="AK184" s="347">
        <f t="shared" si="443"/>
        <v>0</v>
      </c>
      <c r="AL184" s="347">
        <f t="shared" si="443"/>
        <v>0</v>
      </c>
      <c r="AM184" s="407">
        <f>SUM(Y184:AL184)</f>
        <v>2540280.8751830878</v>
      </c>
    </row>
    <row r="185" spans="2:39" ht="15.75">
      <c r="B185" s="349" t="s">
        <v>271</v>
      </c>
      <c r="C185" s="345"/>
      <c r="D185" s="350"/>
      <c r="E185" s="334"/>
      <c r="F185" s="334"/>
      <c r="G185" s="334"/>
      <c r="H185" s="334"/>
      <c r="I185" s="334"/>
      <c r="J185" s="334"/>
      <c r="K185" s="334"/>
      <c r="L185" s="334"/>
      <c r="M185" s="334"/>
      <c r="N185" s="334"/>
      <c r="O185" s="300"/>
      <c r="P185" s="334"/>
      <c r="Q185" s="334"/>
      <c r="R185" s="334"/>
      <c r="S185" s="350"/>
      <c r="T185" s="350"/>
      <c r="U185" s="350"/>
      <c r="V185" s="350"/>
      <c r="W185" s="334"/>
      <c r="X185" s="334"/>
      <c r="Y185" s="351"/>
      <c r="Z185" s="351"/>
      <c r="AA185" s="351"/>
      <c r="AB185" s="351"/>
      <c r="AC185" s="351"/>
      <c r="AD185" s="351"/>
      <c r="AE185" s="351"/>
      <c r="AF185" s="351"/>
      <c r="AG185" s="351"/>
      <c r="AH185" s="351"/>
      <c r="AI185" s="351"/>
      <c r="AJ185" s="351"/>
      <c r="AK185" s="351"/>
      <c r="AL185" s="351"/>
      <c r="AM185" s="407">
        <f>AM183-AM184</f>
        <v>1077453.6908638552</v>
      </c>
    </row>
    <row r="186" spans="2:39">
      <c r="B186" s="324"/>
      <c r="C186" s="350"/>
      <c r="D186" s="350"/>
      <c r="E186" s="334"/>
      <c r="F186" s="334"/>
      <c r="G186" s="334"/>
      <c r="H186" s="334"/>
      <c r="I186" s="334"/>
      <c r="J186" s="334"/>
      <c r="K186" s="334"/>
      <c r="L186" s="334"/>
      <c r="M186" s="334"/>
      <c r="N186" s="334"/>
      <c r="O186" s="300"/>
      <c r="P186" s="334"/>
      <c r="Q186" s="334"/>
      <c r="R186" s="334"/>
      <c r="S186" s="350"/>
      <c r="T186" s="345"/>
      <c r="U186" s="350"/>
      <c r="V186" s="350"/>
      <c r="W186" s="334"/>
      <c r="X186" s="334"/>
      <c r="Y186" s="352"/>
      <c r="Z186" s="352"/>
      <c r="AA186" s="352"/>
      <c r="AB186" s="352"/>
      <c r="AC186" s="352"/>
      <c r="AD186" s="352"/>
      <c r="AE186" s="352"/>
      <c r="AF186" s="352"/>
      <c r="AG186" s="352"/>
      <c r="AH186" s="352"/>
      <c r="AI186" s="352"/>
      <c r="AJ186" s="352"/>
      <c r="AK186" s="352"/>
      <c r="AL186" s="352"/>
      <c r="AM186" s="348"/>
    </row>
    <row r="187" spans="2:39">
      <c r="B187" s="294" t="s">
        <v>145</v>
      </c>
      <c r="C187" s="304"/>
      <c r="D187" s="279"/>
      <c r="E187" s="279"/>
      <c r="F187" s="279"/>
      <c r="G187" s="279"/>
      <c r="H187" s="279"/>
      <c r="I187" s="279"/>
      <c r="J187" s="279"/>
      <c r="K187" s="279"/>
      <c r="L187" s="279"/>
      <c r="M187" s="279"/>
      <c r="N187" s="279"/>
      <c r="O187" s="357"/>
      <c r="P187" s="279"/>
      <c r="Q187" s="279"/>
      <c r="R187" s="279"/>
      <c r="S187" s="304"/>
      <c r="T187" s="309"/>
      <c r="U187" s="309"/>
      <c r="V187" s="279"/>
      <c r="W187" s="279"/>
      <c r="X187" s="309"/>
      <c r="Y187" s="291">
        <f>SUMPRODUCT(E38:E173,Y38:Y173)</f>
        <v>29727792.199999999</v>
      </c>
      <c r="Z187" s="291">
        <f>SUMPRODUCT(E38:E173,Z38:Z173)</f>
        <v>1103653.6000000001</v>
      </c>
      <c r="AA187" s="291">
        <f>IF(AA36="kw",SUMPRODUCT(N38:N173,P38:P173,AA38:AA173),SUMPRODUCT(E38:E173,AA38:AA173))</f>
        <v>23984692.688530084</v>
      </c>
      <c r="AB187" s="291">
        <f>IF(AB36="kw",SUMPRODUCT(N38:N173,P38:P173,AB38:AB173),SUMPRODUCT(E38:E173,AB38:AB173))</f>
        <v>211352.26672026745</v>
      </c>
      <c r="AC187" s="291">
        <f>IF(AC36="kw",SUMPRODUCT(N38:N173,P38:P173,AC38:AC173),SUMPRODUCT(E38:E173,AC38:AC173))</f>
        <v>100204.00194156097</v>
      </c>
      <c r="AD187" s="291">
        <f>IF(AD36="kw",SUMPRODUCT(N38:N173,P38:P173,AD38:AD173),SUMPRODUCT(E38:E173,AD38:AD173))</f>
        <v>127356.31942058499</v>
      </c>
      <c r="AE187" s="291">
        <f>IF(AE36="kw",SUMPRODUCT(N38:N173,P38:P173,AE38:AE173),SUMPRODUCT(E38:E173,AE38:AE173))</f>
        <v>0</v>
      </c>
      <c r="AF187" s="291">
        <f>IF(AF36="kw",SUMPRODUCT(N38:N173,P38:P173,AF38:AF173),SUMPRODUCT(E38:E173,AF38:AF173))</f>
        <v>0</v>
      </c>
      <c r="AG187" s="291">
        <f>IF(AG36="kw",SUMPRODUCT(N38:N173,P38:P173,AG38:AG173),SUMPRODUCT(E38:E173,AG38:AG173))</f>
        <v>0</v>
      </c>
      <c r="AH187" s="291">
        <f>IF(AH36="kw",SUMPRODUCT(N38:N173,P38:P173,AH38:AH173),SUMPRODUCT(E38:E173,AH38:AH173))</f>
        <v>0</v>
      </c>
      <c r="AI187" s="291">
        <f>IF(AI36="kw",SUMPRODUCT(N38:N173,P38:P173,AI38:AI173),SUMPRODUCT(E38:E173,AI38:AI173))</f>
        <v>0</v>
      </c>
      <c r="AJ187" s="291">
        <f>IF(AJ36="kw",SUMPRODUCT(N38:N173,P38:P173,AJ38:AJ173),SUMPRODUCT(E38:E173,AJ38:AJ173))</f>
        <v>0</v>
      </c>
      <c r="AK187" s="291">
        <f>IF(AK36="kw",SUMPRODUCT(N38:N173,P38:P173,AK38:AK173),SUMPRODUCT(E38:E173,AK38:AK173))</f>
        <v>0</v>
      </c>
      <c r="AL187" s="291">
        <f>IF(AL36="kw",SUMPRODUCT(N38:N173,P38:P173,AL38:AL173),SUMPRODUCT(E38:E173,AL38:AL173))</f>
        <v>0</v>
      </c>
      <c r="AM187" s="348"/>
    </row>
    <row r="188" spans="2:39">
      <c r="B188" s="294" t="s">
        <v>146</v>
      </c>
      <c r="C188" s="304"/>
      <c r="D188" s="279"/>
      <c r="E188" s="279"/>
      <c r="F188" s="279"/>
      <c r="G188" s="279"/>
      <c r="H188" s="279"/>
      <c r="I188" s="279"/>
      <c r="J188" s="279"/>
      <c r="K188" s="279"/>
      <c r="L188" s="279"/>
      <c r="M188" s="279"/>
      <c r="N188" s="279"/>
      <c r="O188" s="357"/>
      <c r="P188" s="279"/>
      <c r="Q188" s="279"/>
      <c r="R188" s="279"/>
      <c r="S188" s="304"/>
      <c r="T188" s="309"/>
      <c r="U188" s="309"/>
      <c r="V188" s="279"/>
      <c r="W188" s="279"/>
      <c r="X188" s="309"/>
      <c r="Y188" s="291">
        <f>SUMPRODUCT(F38:F173,Y38:Y173)</f>
        <v>0</v>
      </c>
      <c r="Z188" s="291">
        <f>SUMPRODUCT(F38:F173,Z38:Z173)</f>
        <v>0</v>
      </c>
      <c r="AA188" s="291">
        <f>IF(AA36="kw",SUMPRODUCT(N38:N173,Q38:Q173,AA38:AA173),SUMPRODUCT(F38:F173,AA38:AA173))</f>
        <v>0</v>
      </c>
      <c r="AB188" s="291">
        <f>IF(AB36="kw",SUMPRODUCT(N38:N173,Q38:Q173,AB38:AB173),SUMPRODUCT(F38:F173,AB38:AB173))</f>
        <v>0</v>
      </c>
      <c r="AC188" s="291">
        <f>IF(AC36="kw",SUMPRODUCT(N38:N173,Q38:Q173,AC38:AC173),SUMPRODUCT(F38:F173,AC38:AC173))</f>
        <v>0</v>
      </c>
      <c r="AD188" s="291">
        <f>IF(AD36="kw",SUMPRODUCT(N38:N173,Q38:Q173,AD38:AD173),SUMPRODUCT(F38:F173,AD38:AD173))</f>
        <v>0</v>
      </c>
      <c r="AE188" s="291">
        <f>IF(AE36="kw",SUMPRODUCT(N38:N173,Q38:Q173,AE38:AE173),SUMPRODUCT(F38:F173,AE38:AE173))</f>
        <v>0</v>
      </c>
      <c r="AF188" s="291">
        <f>IF(AF36="kw",SUMPRODUCT(N38:N173,Q38:Q173,AF38:AF173),SUMPRODUCT(F38:F173,AF38:AF173))</f>
        <v>0</v>
      </c>
      <c r="AG188" s="291">
        <f>IF(AG36="kw",SUMPRODUCT(N38:N173,Q38:Q173,AG38:AG173),SUMPRODUCT(F38:F173,AG38:AG173))</f>
        <v>0</v>
      </c>
      <c r="AH188" s="291">
        <f>IF(AH36="kw",SUMPRODUCT(N38:N173,Q38:Q173,AH38:AH173),SUMPRODUCT(F38:F173,AH38:AH173))</f>
        <v>0</v>
      </c>
      <c r="AI188" s="291">
        <f>IF(AI36="kw",SUMPRODUCT(N38:N173,Q38:Q173,AI38:AI173),SUMPRODUCT(F38:F173,AI38:AI173))</f>
        <v>0</v>
      </c>
      <c r="AJ188" s="291">
        <f>IF(AJ36="kw",SUMPRODUCT(N38:N173,Q38:Q173,AJ38:AJ173),SUMPRODUCT(F38:F173,AJ38:AJ173))</f>
        <v>0</v>
      </c>
      <c r="AK188" s="291">
        <f>IF(AK36="kw",SUMPRODUCT(N38:N173,Q38:Q173,AK38:AK173),SUMPRODUCT(F38:F173,AK38:AK173))</f>
        <v>0</v>
      </c>
      <c r="AL188" s="291">
        <f>IF(AL36="kw",SUMPRODUCT(N38:N173,Q38:Q173,AL38:AL173),SUMPRODUCT(F38:F173,AL38:AL173))</f>
        <v>0</v>
      </c>
      <c r="AM188" s="337"/>
    </row>
    <row r="189" spans="2:39">
      <c r="B189" s="294" t="s">
        <v>147</v>
      </c>
      <c r="C189" s="304"/>
      <c r="D189" s="279"/>
      <c r="E189" s="279"/>
      <c r="F189" s="279"/>
      <c r="G189" s="279"/>
      <c r="H189" s="279"/>
      <c r="I189" s="279"/>
      <c r="J189" s="279"/>
      <c r="K189" s="279"/>
      <c r="L189" s="279"/>
      <c r="M189" s="279"/>
      <c r="N189" s="279"/>
      <c r="O189" s="357"/>
      <c r="P189" s="279"/>
      <c r="Q189" s="279"/>
      <c r="R189" s="279"/>
      <c r="S189" s="304"/>
      <c r="T189" s="309"/>
      <c r="U189" s="309"/>
      <c r="V189" s="279"/>
      <c r="W189" s="279"/>
      <c r="X189" s="309"/>
      <c r="Y189" s="291">
        <f>SUMPRODUCT(G38:G173,Y38:Y173)</f>
        <v>0</v>
      </c>
      <c r="Z189" s="291">
        <f>SUMPRODUCT(G38:G173,Z38:Z173)</f>
        <v>0</v>
      </c>
      <c r="AA189" s="291">
        <f>IF(AA36="kw",SUMPRODUCT(N38:N173,R38:R173,AA38:AA173),SUMPRODUCT(G38:G173,AA38:AA173))</f>
        <v>0</v>
      </c>
      <c r="AB189" s="291">
        <f>IF(AB36="kw",SUMPRODUCT(N38:N173,R38:R173,AB38:AB173),SUMPRODUCT(G38:G173,AB38:AB173))</f>
        <v>0</v>
      </c>
      <c r="AC189" s="291">
        <f>IF(AC36="kw",SUMPRODUCT(N38:N173,R38:R173,AC38:AC173),SUMPRODUCT(G38:G173,AC38:AC173))</f>
        <v>0</v>
      </c>
      <c r="AD189" s="291">
        <f>IF(AD36="kw",SUMPRODUCT(N38:N173,R38:R173,AD38:AD173),SUMPRODUCT(G38:G173,AD38:AD173))</f>
        <v>0</v>
      </c>
      <c r="AE189" s="291">
        <f>IF(AE36="kw",SUMPRODUCT(N38:N173,R38:R173,AE38:AE173),SUMPRODUCT(G38:G173,AE38:AE173))</f>
        <v>0</v>
      </c>
      <c r="AF189" s="291">
        <f>IF(AF36="kw",SUMPRODUCT(N38:N173,R38:R173,AF38:AF173),SUMPRODUCT(G38:G173,AF38:AF173))</f>
        <v>0</v>
      </c>
      <c r="AG189" s="291">
        <f>IF(AG36="kw",SUMPRODUCT(N38:N173,R38:R173,AG38:AG173),SUMPRODUCT(G38:G173,AG38:AG173))</f>
        <v>0</v>
      </c>
      <c r="AH189" s="291">
        <f>IF(AH36="kw",SUMPRODUCT(N38:N173,R38:R173,AH38:AH173),SUMPRODUCT(G38:G173,AH38:AH173))</f>
        <v>0</v>
      </c>
      <c r="AI189" s="291">
        <f>IF(AI36="kw",SUMPRODUCT(N38:N173,R38:R173,AI38:AI173),SUMPRODUCT(G38:G173,AI38:AI173))</f>
        <v>0</v>
      </c>
      <c r="AJ189" s="291">
        <f>IF(AJ36="kw",SUMPRODUCT(N38:N173,R38:R173,AJ38:AJ173),SUMPRODUCT(G38:G173,AJ38:AJ173))</f>
        <v>0</v>
      </c>
      <c r="AK189" s="291">
        <f>IF(AK36="kw",SUMPRODUCT(N38:N173,R38:R173,AK38:AK173),SUMPRODUCT(G38:G173,AK38:AK173))</f>
        <v>0</v>
      </c>
      <c r="AL189" s="291">
        <f>IF(AL36="kw",SUMPRODUCT(N38:N173,R38:R173,AL38:AL173),SUMPRODUCT(G38:G173,AL38:AL173))</f>
        <v>0</v>
      </c>
      <c r="AM189" s="337"/>
    </row>
    <row r="190" spans="2:39">
      <c r="B190" s="294" t="s">
        <v>148</v>
      </c>
      <c r="C190" s="304"/>
      <c r="D190" s="279"/>
      <c r="E190" s="279"/>
      <c r="F190" s="279"/>
      <c r="G190" s="279"/>
      <c r="H190" s="279"/>
      <c r="I190" s="279"/>
      <c r="J190" s="279"/>
      <c r="K190" s="279"/>
      <c r="L190" s="279"/>
      <c r="M190" s="279"/>
      <c r="N190" s="279"/>
      <c r="O190" s="357"/>
      <c r="P190" s="279"/>
      <c r="Q190" s="279"/>
      <c r="R190" s="279"/>
      <c r="S190" s="304"/>
      <c r="T190" s="309"/>
      <c r="U190" s="309"/>
      <c r="V190" s="279"/>
      <c r="W190" s="279"/>
      <c r="X190" s="309"/>
      <c r="Y190" s="291">
        <f>SUMPRODUCT(H38:H173,Y38:Y173)</f>
        <v>0</v>
      </c>
      <c r="Z190" s="291">
        <f>SUMPRODUCT(H38:H173,Z38:Z173)</f>
        <v>0</v>
      </c>
      <c r="AA190" s="291">
        <f>IF(AA36="kw",SUMPRODUCT(N38:N173,S38:S173,AA38:AA173),SUMPRODUCT(H38:H173,AA38:AA173))</f>
        <v>0</v>
      </c>
      <c r="AB190" s="291">
        <f>IF(AB36="kw",SUMPRODUCT(N38:N173,S38:S173,AB38:AB173),SUMPRODUCT(H38:H173,AB38:AB173))</f>
        <v>0</v>
      </c>
      <c r="AC190" s="291">
        <f>IF(AC36="kw",SUMPRODUCT(N38:N173,S38:S173,AC38:AC173),SUMPRODUCT(H38:H173,AC38:AC173))</f>
        <v>0</v>
      </c>
      <c r="AD190" s="291">
        <f>IF(AD36="kw",SUMPRODUCT(N38:N173,S38:S173,AD38:AD173),SUMPRODUCT(H38:H173,AD38:AD173))</f>
        <v>0</v>
      </c>
      <c r="AE190" s="291">
        <f>IF(AE36="kw",SUMPRODUCT(N38:N173,S38:S173,AE38:AE173),SUMPRODUCT(H38:H173,AE38:AE173))</f>
        <v>0</v>
      </c>
      <c r="AF190" s="291">
        <f>IF(AF36="kw",SUMPRODUCT(N38:N173,S38:S173,AF38:AF173),SUMPRODUCT(H38:H173,AF38:AF173))</f>
        <v>0</v>
      </c>
      <c r="AG190" s="291">
        <f>IF(AG36="kw",SUMPRODUCT(N38:N173,S38:S173,AG38:AG173),SUMPRODUCT(H38:H173,AG38:AG173))</f>
        <v>0</v>
      </c>
      <c r="AH190" s="291">
        <f>IF(AH36="kw",SUMPRODUCT(N38:N173,S38:S173,AH38:AH173),SUMPRODUCT(H38:H173,AH38:AH173))</f>
        <v>0</v>
      </c>
      <c r="AI190" s="291">
        <f>IF(AI36="kw",SUMPRODUCT(N38:N173,S38:S173,AI38:AI173),SUMPRODUCT(H38:H173,AI38:AI173))</f>
        <v>0</v>
      </c>
      <c r="AJ190" s="291">
        <f>IF(AJ36="kw",SUMPRODUCT(N38:N173,S38:S173,AJ38:AJ173),SUMPRODUCT(H38:H173,AJ38:AJ173))</f>
        <v>0</v>
      </c>
      <c r="AK190" s="291">
        <f>IF(AK36="kw",SUMPRODUCT(N38:N173,S38:S173,AK38:AK173),SUMPRODUCT(H38:H173,AK38:AK173))</f>
        <v>0</v>
      </c>
      <c r="AL190" s="291">
        <f>IF(AL36="kw",SUMPRODUCT(N38:N173,S38:S173,AL38:AL173),SUMPRODUCT(H38:H173,AL38:AL173))</f>
        <v>0</v>
      </c>
      <c r="AM190" s="337"/>
    </row>
    <row r="191" spans="2:39">
      <c r="B191" s="437" t="s">
        <v>149</v>
      </c>
      <c r="C191" s="364"/>
      <c r="D191" s="384"/>
      <c r="E191" s="384"/>
      <c r="F191" s="384"/>
      <c r="G191" s="384"/>
      <c r="H191" s="384"/>
      <c r="I191" s="384"/>
      <c r="J191" s="384"/>
      <c r="K191" s="384"/>
      <c r="L191" s="384"/>
      <c r="M191" s="384"/>
      <c r="N191" s="384"/>
      <c r="O191" s="383"/>
      <c r="P191" s="384"/>
      <c r="Q191" s="384"/>
      <c r="R191" s="384"/>
      <c r="S191" s="364"/>
      <c r="T191" s="385"/>
      <c r="U191" s="385"/>
      <c r="V191" s="384"/>
      <c r="W191" s="384"/>
      <c r="X191" s="385"/>
      <c r="Y191" s="326">
        <f>SUMPRODUCT(I38:I173,Y38:Y173)</f>
        <v>0</v>
      </c>
      <c r="Z191" s="326">
        <f>SUMPRODUCT(I38:I173,Z38:Z173)</f>
        <v>0</v>
      </c>
      <c r="AA191" s="326">
        <f>IF(AA36="kw",SUMPRODUCT(N38:N173,T38:T173,AA38:AA173),SUMPRODUCT(I38:I173,AA38:AA173))</f>
        <v>0</v>
      </c>
      <c r="AB191" s="326">
        <f>IF(AB36="kw",SUMPRODUCT(N38:N173,T38:T173,AB38:AB173),SUMPRODUCT(I38:I173,AB38:AB173))</f>
        <v>0</v>
      </c>
      <c r="AC191" s="326">
        <f>IF(AC36="kw",SUMPRODUCT(N38:N173,T38:T173,AC38:AC173),SUMPRODUCT(I38:I173,AC38:AC173))</f>
        <v>0</v>
      </c>
      <c r="AD191" s="326">
        <f>IF(AD36="kw",SUMPRODUCT(N38:N173,T38:T173,AD38:AD173),SUMPRODUCT(I38:I173,AD38:AD173))</f>
        <v>0</v>
      </c>
      <c r="AE191" s="326">
        <f>IF(AE36="kw",SUMPRODUCT(N38:N173,T38:T173,AE38:AE173),SUMPRODUCT(I38:I173,AE38:AE173))</f>
        <v>0</v>
      </c>
      <c r="AF191" s="326">
        <f>IF(AF36="kw",SUMPRODUCT(N38:N173,T38:T173,AF38:AF173),SUMPRODUCT(I38:I173,AF38:AF173))</f>
        <v>0</v>
      </c>
      <c r="AG191" s="326">
        <f>IF(AG36="kw",SUMPRODUCT(N38:N173,T38:T173,AG38:AG173),SUMPRODUCT(I38:I173,AG38:AG173))</f>
        <v>0</v>
      </c>
      <c r="AH191" s="326">
        <f>IF(AH36="kw",SUMPRODUCT(N38:N173,T38:T173,AH38:AH173),SUMPRODUCT(I38:I173,AH38:AH173))</f>
        <v>0</v>
      </c>
      <c r="AI191" s="326">
        <f>IF(AI36="kw",SUMPRODUCT(N38:N173,T38:T173,AI38:AI173),SUMPRODUCT(I38:I173,AI38:AI173))</f>
        <v>0</v>
      </c>
      <c r="AJ191" s="326">
        <f>IF(AJ36="kw",SUMPRODUCT(N38:N173,T38:T173,AJ38:AJ173),SUMPRODUCT(I38:I173,AJ38:AJ173))</f>
        <v>0</v>
      </c>
      <c r="AK191" s="326">
        <f>IF(AK36="kw",SUMPRODUCT(N38:N173,T38:T173,AK38:AK173),SUMPRODUCT(I38:I173,AK38:AK173))</f>
        <v>0</v>
      </c>
      <c r="AL191" s="326">
        <f>IF(AL36="kw",SUMPRODUCT(N38:N173,T38:T173,AL38:AL173),SUMPRODUCT(I38:I173,AL38:AL173))</f>
        <v>0</v>
      </c>
      <c r="AM191" s="386"/>
    </row>
    <row r="192" spans="2:39" ht="20.25" customHeight="1">
      <c r="B192" s="807" t="s">
        <v>775</v>
      </c>
      <c r="C192" s="387"/>
      <c r="D192" s="388"/>
      <c r="E192" s="388"/>
      <c r="F192" s="388"/>
      <c r="G192" s="388"/>
      <c r="H192" s="388"/>
      <c r="I192" s="388"/>
      <c r="J192" s="388"/>
      <c r="K192" s="388"/>
      <c r="L192" s="388"/>
      <c r="M192" s="388"/>
      <c r="N192" s="388"/>
      <c r="O192" s="388"/>
      <c r="P192" s="388"/>
      <c r="Q192" s="388"/>
      <c r="R192" s="388"/>
      <c r="S192" s="371"/>
      <c r="T192" s="372"/>
      <c r="U192" s="388"/>
      <c r="V192" s="388"/>
      <c r="W192" s="388"/>
      <c r="X192" s="388"/>
      <c r="Y192" s="409"/>
      <c r="Z192" s="409"/>
      <c r="AA192" s="409"/>
      <c r="AB192" s="409"/>
      <c r="AC192" s="409"/>
      <c r="AD192" s="409"/>
      <c r="AE192" s="409"/>
      <c r="AF192" s="409"/>
      <c r="AG192" s="409"/>
      <c r="AH192" s="409"/>
      <c r="AI192" s="409"/>
      <c r="AJ192" s="409"/>
      <c r="AK192" s="409"/>
      <c r="AL192" s="409"/>
      <c r="AM192" s="389"/>
    </row>
    <row r="193" spans="1:39" ht="15.75">
      <c r="B193" s="438"/>
    </row>
    <row r="194" spans="1:39" ht="15.75">
      <c r="B194" s="438"/>
    </row>
    <row r="195" spans="1:39" ht="15.75">
      <c r="B195" s="280" t="s">
        <v>274</v>
      </c>
      <c r="C195" s="281"/>
      <c r="D195" s="589" t="s">
        <v>528</v>
      </c>
      <c r="E195" s="253"/>
      <c r="F195" s="589"/>
      <c r="G195" s="253"/>
      <c r="H195" s="253"/>
      <c r="I195" s="253"/>
      <c r="J195" s="253"/>
      <c r="K195" s="253"/>
      <c r="L195" s="253"/>
      <c r="M195" s="253"/>
      <c r="N195" s="253"/>
      <c r="O195" s="281"/>
      <c r="P195" s="253"/>
      <c r="Q195" s="253"/>
      <c r="R195" s="253"/>
      <c r="S195" s="253"/>
      <c r="T195" s="253"/>
      <c r="U195" s="253"/>
      <c r="V195" s="253"/>
      <c r="W195" s="253"/>
      <c r="X195" s="253"/>
      <c r="Y195" s="270"/>
      <c r="Z195" s="267"/>
      <c r="AA195" s="267"/>
      <c r="AB195" s="267"/>
      <c r="AC195" s="267"/>
      <c r="AD195" s="267"/>
      <c r="AE195" s="267"/>
      <c r="AF195" s="267"/>
      <c r="AG195" s="267"/>
      <c r="AH195" s="267"/>
      <c r="AI195" s="267"/>
      <c r="AJ195" s="267"/>
      <c r="AK195" s="267"/>
      <c r="AL195" s="267"/>
      <c r="AM195" s="282"/>
    </row>
    <row r="196" spans="1:39" ht="34.5" customHeight="1">
      <c r="B196" s="884" t="s">
        <v>212</v>
      </c>
      <c r="C196" s="886" t="s">
        <v>33</v>
      </c>
      <c r="D196" s="284" t="s">
        <v>424</v>
      </c>
      <c r="E196" s="888" t="s">
        <v>210</v>
      </c>
      <c r="F196" s="889"/>
      <c r="G196" s="889"/>
      <c r="H196" s="889"/>
      <c r="I196" s="889"/>
      <c r="J196" s="889"/>
      <c r="K196" s="889"/>
      <c r="L196" s="889"/>
      <c r="M196" s="890"/>
      <c r="N196" s="891" t="s">
        <v>214</v>
      </c>
      <c r="O196" s="284" t="s">
        <v>425</v>
      </c>
      <c r="P196" s="888" t="s">
        <v>213</v>
      </c>
      <c r="Q196" s="889"/>
      <c r="R196" s="889"/>
      <c r="S196" s="889"/>
      <c r="T196" s="889"/>
      <c r="U196" s="889"/>
      <c r="V196" s="889"/>
      <c r="W196" s="889"/>
      <c r="X196" s="890"/>
      <c r="Y196" s="881" t="s">
        <v>244</v>
      </c>
      <c r="Z196" s="882"/>
      <c r="AA196" s="882"/>
      <c r="AB196" s="882"/>
      <c r="AC196" s="882"/>
      <c r="AD196" s="882"/>
      <c r="AE196" s="882"/>
      <c r="AF196" s="882"/>
      <c r="AG196" s="882"/>
      <c r="AH196" s="882"/>
      <c r="AI196" s="882"/>
      <c r="AJ196" s="882"/>
      <c r="AK196" s="882"/>
      <c r="AL196" s="882"/>
      <c r="AM196" s="883"/>
    </row>
    <row r="197" spans="1:39" ht="60.75" customHeight="1">
      <c r="B197" s="885"/>
      <c r="C197" s="887"/>
      <c r="D197" s="285">
        <v>2016</v>
      </c>
      <c r="E197" s="285">
        <v>2017</v>
      </c>
      <c r="F197" s="285">
        <v>2018</v>
      </c>
      <c r="G197" s="285">
        <v>2019</v>
      </c>
      <c r="H197" s="285">
        <v>2020</v>
      </c>
      <c r="I197" s="285">
        <v>2021</v>
      </c>
      <c r="J197" s="285">
        <v>2022</v>
      </c>
      <c r="K197" s="285">
        <v>2023</v>
      </c>
      <c r="L197" s="285">
        <v>2024</v>
      </c>
      <c r="M197" s="285">
        <v>2025</v>
      </c>
      <c r="N197" s="892"/>
      <c r="O197" s="285">
        <v>2016</v>
      </c>
      <c r="P197" s="285">
        <v>2017</v>
      </c>
      <c r="Q197" s="285">
        <v>2018</v>
      </c>
      <c r="R197" s="285">
        <v>2019</v>
      </c>
      <c r="S197" s="285">
        <v>2020</v>
      </c>
      <c r="T197" s="285">
        <v>2021</v>
      </c>
      <c r="U197" s="285">
        <v>2022</v>
      </c>
      <c r="V197" s="285">
        <v>2023</v>
      </c>
      <c r="W197" s="285">
        <v>2024</v>
      </c>
      <c r="X197" s="285">
        <v>2025</v>
      </c>
      <c r="Y197" s="285" t="str">
        <f>'1.  LRAMVA Summary'!D50</f>
        <v>Residential</v>
      </c>
      <c r="Z197" s="285" t="str">
        <f>'1.  LRAMVA Summary'!E50</f>
        <v>Competitive Sector Multi-Unit Residential Service</v>
      </c>
      <c r="AA197" s="285" t="str">
        <f>'1.  LRAMVA Summary'!F50</f>
        <v>GS &lt;50kW</v>
      </c>
      <c r="AB197" s="285" t="str">
        <f>'1.  LRAMVA Summary'!G50</f>
        <v>GS 50-999kW</v>
      </c>
      <c r="AC197" s="285" t="str">
        <f>'1.  LRAMVA Summary'!H50</f>
        <v>GS 1000-4999kW</v>
      </c>
      <c r="AD197" s="285" t="str">
        <f>'1.  LRAMVA Summary'!I50</f>
        <v>Large Use</v>
      </c>
      <c r="AE197" s="285" t="str">
        <f>'1.  LRAMVA Summary'!J50</f>
        <v/>
      </c>
      <c r="AF197" s="285" t="str">
        <f>'1.  LRAMVA Summary'!K50</f>
        <v/>
      </c>
      <c r="AG197" s="285" t="str">
        <f>'1.  LRAMVA Summary'!L50</f>
        <v/>
      </c>
      <c r="AH197" s="285" t="str">
        <f>'1.  LRAMVA Summary'!M50</f>
        <v/>
      </c>
      <c r="AI197" s="285" t="str">
        <f>'1.  LRAMVA Summary'!N50</f>
        <v/>
      </c>
      <c r="AJ197" s="285" t="str">
        <f>'1.  LRAMVA Summary'!O50</f>
        <v/>
      </c>
      <c r="AK197" s="285" t="str">
        <f>'1.  LRAMVA Summary'!P50</f>
        <v/>
      </c>
      <c r="AL197" s="285" t="str">
        <f>'1.  LRAMVA Summary'!Q50</f>
        <v/>
      </c>
      <c r="AM197" s="287" t="str">
        <f>'1.  LRAMVA Summary'!R50</f>
        <v>Total</v>
      </c>
    </row>
    <row r="198" spans="1:39" ht="15.75" customHeight="1">
      <c r="B198" s="518" t="s">
        <v>506</v>
      </c>
      <c r="C198" s="289"/>
      <c r="D198" s="289"/>
      <c r="E198" s="289"/>
      <c r="F198" s="289"/>
      <c r="G198" s="289"/>
      <c r="H198" s="289"/>
      <c r="I198" s="289"/>
      <c r="J198" s="289"/>
      <c r="K198" s="289"/>
      <c r="L198" s="289"/>
      <c r="M198" s="289"/>
      <c r="N198" s="290"/>
      <c r="O198" s="289"/>
      <c r="P198" s="289"/>
      <c r="Q198" s="289"/>
      <c r="R198" s="289"/>
      <c r="S198" s="289"/>
      <c r="T198" s="289"/>
      <c r="U198" s="289"/>
      <c r="V198" s="289"/>
      <c r="W198" s="289"/>
      <c r="X198" s="289"/>
      <c r="Y198" s="291" t="str">
        <f>'1.  LRAMVA Summary'!D51</f>
        <v>kWh</v>
      </c>
      <c r="Z198" s="291" t="str">
        <f>'1.  LRAMVA Summary'!E51</f>
        <v>kWh</v>
      </c>
      <c r="AA198" s="291" t="str">
        <f>'1.  LRAMVA Summary'!F51</f>
        <v>kWh</v>
      </c>
      <c r="AB198" s="291" t="str">
        <f>'1.  LRAMVA Summary'!G51</f>
        <v>kW</v>
      </c>
      <c r="AC198" s="291" t="str">
        <f>'1.  LRAMVA Summary'!H51</f>
        <v>kW</v>
      </c>
      <c r="AD198" s="291" t="str">
        <f>'1.  LRAMVA Summary'!I51</f>
        <v>kW</v>
      </c>
      <c r="AE198" s="291">
        <f>'1.  LRAMVA Summary'!J51</f>
        <v>0</v>
      </c>
      <c r="AF198" s="291">
        <f>'1.  LRAMVA Summary'!K51</f>
        <v>0</v>
      </c>
      <c r="AG198" s="291">
        <f>'1.  LRAMVA Summary'!L51</f>
        <v>0</v>
      </c>
      <c r="AH198" s="291">
        <f>'1.  LRAMVA Summary'!M51</f>
        <v>0</v>
      </c>
      <c r="AI198" s="291">
        <f>'1.  LRAMVA Summary'!N51</f>
        <v>0</v>
      </c>
      <c r="AJ198" s="291">
        <f>'1.  LRAMVA Summary'!O51</f>
        <v>0</v>
      </c>
      <c r="AK198" s="291">
        <f>'1.  LRAMVA Summary'!P51</f>
        <v>0</v>
      </c>
      <c r="AL198" s="291">
        <f>'1.  LRAMVA Summary'!Q51</f>
        <v>0</v>
      </c>
      <c r="AM198" s="292"/>
    </row>
    <row r="199" spans="1:39" ht="15.75" outlineLevel="1">
      <c r="B199" s="288" t="s">
        <v>499</v>
      </c>
      <c r="C199" s="289"/>
      <c r="D199" s="289"/>
      <c r="E199" s="289"/>
      <c r="F199" s="289"/>
      <c r="G199" s="289"/>
      <c r="H199" s="289"/>
      <c r="I199" s="289"/>
      <c r="J199" s="289"/>
      <c r="K199" s="289"/>
      <c r="L199" s="289"/>
      <c r="M199" s="289"/>
      <c r="N199" s="290"/>
      <c r="O199" s="289"/>
      <c r="P199" s="289"/>
      <c r="Q199" s="289"/>
      <c r="R199" s="289"/>
      <c r="S199" s="289"/>
      <c r="T199" s="289"/>
      <c r="U199" s="289"/>
      <c r="V199" s="289"/>
      <c r="W199" s="289"/>
      <c r="X199" s="289"/>
      <c r="Y199" s="291"/>
      <c r="Z199" s="291"/>
      <c r="AA199" s="291"/>
      <c r="AB199" s="291"/>
      <c r="AC199" s="291"/>
      <c r="AD199" s="291"/>
      <c r="AE199" s="291"/>
      <c r="AF199" s="291"/>
      <c r="AG199" s="291"/>
      <c r="AH199" s="291"/>
      <c r="AI199" s="291"/>
      <c r="AJ199" s="291"/>
      <c r="AK199" s="291"/>
      <c r="AL199" s="291"/>
      <c r="AM199" s="292"/>
    </row>
    <row r="200" spans="1:39" outlineLevel="1">
      <c r="A200" s="522">
        <v>1</v>
      </c>
      <c r="B200" s="520" t="s">
        <v>95</v>
      </c>
      <c r="C200" s="291" t="s">
        <v>25</v>
      </c>
      <c r="D200" s="295">
        <f>SUMIFS('7.  Persistence Report'!AV$27:AV$242,'7.  Persistence Report'!$D$27:$D$242,$B200,'7.  Persistence Report'!$H$27:$H$242,$D$197,'7.  Persistence Report'!$J$27:$J$242,"&lt;&gt;Adjustment")</f>
        <v>0</v>
      </c>
      <c r="E200" s="295"/>
      <c r="F200" s="295"/>
      <c r="G200" s="295"/>
      <c r="H200" s="295"/>
      <c r="I200" s="295"/>
      <c r="J200" s="295"/>
      <c r="K200" s="295"/>
      <c r="L200" s="295"/>
      <c r="M200" s="295"/>
      <c r="N200" s="291"/>
      <c r="O200" s="295">
        <f>SUMIFS('7.  Persistence Report'!Q$27:Q$242,'7.  Persistence Report'!$D$27:$D$242,$B200,'7.  Persistence Report'!$H$27:$H$242,$O$197,'7.  Persistence Report'!$J$27:$J$242,"&lt;&gt;Adjustment")</f>
        <v>0</v>
      </c>
      <c r="P200" s="295"/>
      <c r="Q200" s="295"/>
      <c r="R200" s="295"/>
      <c r="S200" s="295"/>
      <c r="T200" s="295"/>
      <c r="U200" s="295"/>
      <c r="V200" s="295"/>
      <c r="W200" s="295"/>
      <c r="X200" s="295"/>
      <c r="Y200" s="410">
        <f>VLOOKUP(B200,'3-a.  Rate Class Allocations'!$B$20:$AA$61,16,FALSE)</f>
        <v>0</v>
      </c>
      <c r="Z200" s="410">
        <f>VLOOKUP(B200,'3-a.  Rate Class Allocations'!$B$20:AA$61,18,FALSE)</f>
        <v>0</v>
      </c>
      <c r="AA200" s="410">
        <f>VLOOKUP(B200,'3-a.  Rate Class Allocations'!$B$20:$AA$61,20,FALSE)</f>
        <v>0</v>
      </c>
      <c r="AB200" s="410">
        <f>VLOOKUP(B200,'3-a.  Rate Class Allocations'!$B$20:$AA$61,21,FALSE)</f>
        <v>0</v>
      </c>
      <c r="AC200" s="410">
        <f>VLOOKUP(B200,'3-a.  Rate Class Allocations'!$B$20:$AA$61,23,FALSE)</f>
        <v>0</v>
      </c>
      <c r="AD200" s="410">
        <f>VLOOKUP(B200,'3-a.  Rate Class Allocations'!$B$20:$AA$61,25,FALSE)</f>
        <v>0</v>
      </c>
      <c r="AE200" s="410"/>
      <c r="AF200" s="410"/>
      <c r="AG200" s="410"/>
      <c r="AH200" s="410"/>
      <c r="AI200" s="410"/>
      <c r="AJ200" s="410"/>
      <c r="AK200" s="410"/>
      <c r="AL200" s="410"/>
      <c r="AM200" s="296">
        <f>SUM(Y200:AL200)</f>
        <v>0</v>
      </c>
    </row>
    <row r="201" spans="1:39" outlineLevel="1">
      <c r="B201" s="294" t="s">
        <v>290</v>
      </c>
      <c r="C201" s="291" t="s">
        <v>164</v>
      </c>
      <c r="D201" s="295">
        <f>SUMIFS('7.  Persistence Report'!AV$27:AV$242,'7.  Persistence Report'!$D$27:$D$242,$B200,'7.  Persistence Report'!$H$27:$H$242,$D$197,'7.  Persistence Report'!$J$27:$J$242,"Adjustment")</f>
        <v>0</v>
      </c>
      <c r="E201" s="295"/>
      <c r="F201" s="295"/>
      <c r="G201" s="295"/>
      <c r="H201" s="295"/>
      <c r="I201" s="295"/>
      <c r="J201" s="295"/>
      <c r="K201" s="295"/>
      <c r="L201" s="295"/>
      <c r="M201" s="295"/>
      <c r="N201" s="468"/>
      <c r="O201" s="295">
        <f>SUMIFS('7.  Persistence Report'!Q$27:Q$242,'7.  Persistence Report'!$D$27:$D$242,$B200,'7.  Persistence Report'!$H$27:$H$242,$O$197,'7.  Persistence Report'!$J$27:$J$242,"Adjustment")</f>
        <v>0</v>
      </c>
      <c r="P201" s="295"/>
      <c r="Q201" s="295"/>
      <c r="R201" s="295"/>
      <c r="S201" s="295"/>
      <c r="T201" s="295"/>
      <c r="U201" s="295"/>
      <c r="V201" s="295"/>
      <c r="W201" s="295"/>
      <c r="X201" s="295"/>
      <c r="Y201" s="411">
        <f>Y200</f>
        <v>0</v>
      </c>
      <c r="Z201" s="411">
        <f t="shared" ref="Z201" si="444">Z200</f>
        <v>0</v>
      </c>
      <c r="AA201" s="411">
        <f t="shared" ref="AA201" si="445">AA200</f>
        <v>0</v>
      </c>
      <c r="AB201" s="411">
        <f t="shared" ref="AB201" si="446">AB200</f>
        <v>0</v>
      </c>
      <c r="AC201" s="411">
        <f t="shared" ref="AC201" si="447">AC200</f>
        <v>0</v>
      </c>
      <c r="AD201" s="411">
        <f t="shared" ref="AD201" si="448">AD200</f>
        <v>0</v>
      </c>
      <c r="AE201" s="411">
        <f t="shared" ref="AE201" si="449">AE200</f>
        <v>0</v>
      </c>
      <c r="AF201" s="411">
        <f t="shared" ref="AF201" si="450">AF200</f>
        <v>0</v>
      </c>
      <c r="AG201" s="411">
        <f t="shared" ref="AG201" si="451">AG200</f>
        <v>0</v>
      </c>
      <c r="AH201" s="411">
        <f t="shared" ref="AH201" si="452">AH200</f>
        <v>0</v>
      </c>
      <c r="AI201" s="411">
        <f t="shared" ref="AI201" si="453">AI200</f>
        <v>0</v>
      </c>
      <c r="AJ201" s="411">
        <f t="shared" ref="AJ201" si="454">AJ200</f>
        <v>0</v>
      </c>
      <c r="AK201" s="411">
        <f t="shared" ref="AK201" si="455">AK200</f>
        <v>0</v>
      </c>
      <c r="AL201" s="411">
        <f t="shared" ref="AL201" si="456">AL200</f>
        <v>0</v>
      </c>
      <c r="AM201" s="297"/>
    </row>
    <row r="202" spans="1:39" ht="15.75" outlineLevel="1">
      <c r="B202" s="298"/>
      <c r="C202" s="299"/>
      <c r="D202" s="299"/>
      <c r="E202" s="299"/>
      <c r="F202" s="299"/>
      <c r="G202" s="299"/>
      <c r="H202" s="299"/>
      <c r="I202" s="299"/>
      <c r="J202" s="299"/>
      <c r="K202" s="299"/>
      <c r="L202" s="299"/>
      <c r="M202" s="299"/>
      <c r="N202" s="300"/>
      <c r="O202" s="299"/>
      <c r="P202" s="299"/>
      <c r="Q202" s="299"/>
      <c r="R202" s="299"/>
      <c r="S202" s="299"/>
      <c r="T202" s="299"/>
      <c r="U202" s="299"/>
      <c r="V202" s="299"/>
      <c r="W202" s="299"/>
      <c r="X202" s="299"/>
      <c r="Y202" s="412"/>
      <c r="Z202" s="413"/>
      <c r="AA202" s="413"/>
      <c r="AB202" s="413"/>
      <c r="AC202" s="413"/>
      <c r="AD202" s="413"/>
      <c r="AE202" s="413"/>
      <c r="AF202" s="413"/>
      <c r="AG202" s="413"/>
      <c r="AH202" s="413"/>
      <c r="AI202" s="413"/>
      <c r="AJ202" s="413"/>
      <c r="AK202" s="413"/>
      <c r="AL202" s="413"/>
      <c r="AM202" s="302"/>
    </row>
    <row r="203" spans="1:39" outlineLevel="1">
      <c r="A203" s="522">
        <v>2</v>
      </c>
      <c r="B203" s="520" t="s">
        <v>96</v>
      </c>
      <c r="C203" s="291" t="s">
        <v>25</v>
      </c>
      <c r="D203" s="295">
        <f>SUMIFS('7.  Persistence Report'!AV$27:AV$242,'7.  Persistence Report'!$D$27:$D$242,$B203,'7.  Persistence Report'!$H$27:$H$242,$D$197,'7.  Persistence Report'!$J$27:$J$242,"&lt;&gt;Adjustment")</f>
        <v>0</v>
      </c>
      <c r="E203" s="295"/>
      <c r="F203" s="295"/>
      <c r="G203" s="295"/>
      <c r="H203" s="295"/>
      <c r="I203" s="295"/>
      <c r="J203" s="295"/>
      <c r="K203" s="295"/>
      <c r="L203" s="295"/>
      <c r="M203" s="295"/>
      <c r="N203" s="291"/>
      <c r="O203" s="295">
        <f>SUMIFS('7.  Persistence Report'!Q$27:Q$242,'7.  Persistence Report'!$D$27:$D$242,$B203,'7.  Persistence Report'!$H$27:$H$242,$O$197,'7.  Persistence Report'!$J$27:$J$242,"&lt;&gt;Adjustment")</f>
        <v>0</v>
      </c>
      <c r="P203" s="295"/>
      <c r="Q203" s="295"/>
      <c r="R203" s="295"/>
      <c r="S203" s="295"/>
      <c r="T203" s="295"/>
      <c r="U203" s="295"/>
      <c r="V203" s="295"/>
      <c r="W203" s="295"/>
      <c r="X203" s="295"/>
      <c r="Y203" s="410">
        <f>VLOOKUP(B203,'3-a.  Rate Class Allocations'!$B$20:$AA$61,16,FALSE)</f>
        <v>0</v>
      </c>
      <c r="Z203" s="410">
        <f>VLOOKUP(B203,'3-a.  Rate Class Allocations'!$B$20:AA$61,18,FALSE)</f>
        <v>0</v>
      </c>
      <c r="AA203" s="410">
        <f>VLOOKUP(B203,'3-a.  Rate Class Allocations'!$B$20:$AA$61,20,FALSE)</f>
        <v>0</v>
      </c>
      <c r="AB203" s="410">
        <f>VLOOKUP(B203,'3-a.  Rate Class Allocations'!$B$20:$AA$61,21,FALSE)</f>
        <v>0</v>
      </c>
      <c r="AC203" s="410">
        <f>VLOOKUP(B203,'3-a.  Rate Class Allocations'!$B$20:$AA$61,23,FALSE)</f>
        <v>0</v>
      </c>
      <c r="AD203" s="410">
        <f>VLOOKUP(B203,'3-a.  Rate Class Allocations'!$B$20:$AA$61,25,FALSE)</f>
        <v>0</v>
      </c>
      <c r="AE203" s="410"/>
      <c r="AF203" s="410"/>
      <c r="AG203" s="410"/>
      <c r="AH203" s="410"/>
      <c r="AI203" s="410"/>
      <c r="AJ203" s="410"/>
      <c r="AK203" s="410"/>
      <c r="AL203" s="410"/>
      <c r="AM203" s="296">
        <f>SUM(Y203:AL203)</f>
        <v>0</v>
      </c>
    </row>
    <row r="204" spans="1:39" outlineLevel="1">
      <c r="B204" s="294" t="s">
        <v>290</v>
      </c>
      <c r="C204" s="291" t="s">
        <v>164</v>
      </c>
      <c r="D204" s="295">
        <f>SUMIFS('7.  Persistence Report'!AV$27:AV$242,'7.  Persistence Report'!$D$27:$D$242,$B203,'7.  Persistence Report'!$H$27:$H$242,$D$197,'7.  Persistence Report'!$J$27:$J$242,"Adjustment")</f>
        <v>0</v>
      </c>
      <c r="E204" s="295"/>
      <c r="F204" s="295"/>
      <c r="G204" s="295"/>
      <c r="H204" s="295"/>
      <c r="I204" s="295"/>
      <c r="J204" s="295"/>
      <c r="K204" s="295"/>
      <c r="L204" s="295"/>
      <c r="M204" s="295"/>
      <c r="N204" s="468"/>
      <c r="O204" s="295">
        <f>SUMIFS('7.  Persistence Report'!Q$27:Q$242,'7.  Persistence Report'!$D$27:$D$242,$B203,'7.  Persistence Report'!$H$27:$H$242,$O$197,'7.  Persistence Report'!$J$27:$J$242,"Adjustment")</f>
        <v>0</v>
      </c>
      <c r="P204" s="295"/>
      <c r="Q204" s="295"/>
      <c r="R204" s="295"/>
      <c r="S204" s="295"/>
      <c r="T204" s="295"/>
      <c r="U204" s="295"/>
      <c r="V204" s="295"/>
      <c r="W204" s="295"/>
      <c r="X204" s="295"/>
      <c r="Y204" s="411">
        <f>Y203</f>
        <v>0</v>
      </c>
      <c r="Z204" s="411">
        <f t="shared" ref="Z204" si="457">Z203</f>
        <v>0</v>
      </c>
      <c r="AA204" s="411">
        <f t="shared" ref="AA204" si="458">AA203</f>
        <v>0</v>
      </c>
      <c r="AB204" s="411">
        <f t="shared" ref="AB204" si="459">AB203</f>
        <v>0</v>
      </c>
      <c r="AC204" s="411">
        <f t="shared" ref="AC204" si="460">AC203</f>
        <v>0</v>
      </c>
      <c r="AD204" s="411">
        <f t="shared" ref="AD204" si="461">AD203</f>
        <v>0</v>
      </c>
      <c r="AE204" s="411">
        <f t="shared" ref="AE204" si="462">AE203</f>
        <v>0</v>
      </c>
      <c r="AF204" s="411">
        <f t="shared" ref="AF204" si="463">AF203</f>
        <v>0</v>
      </c>
      <c r="AG204" s="411">
        <f t="shared" ref="AG204" si="464">AG203</f>
        <v>0</v>
      </c>
      <c r="AH204" s="411">
        <f t="shared" ref="AH204" si="465">AH203</f>
        <v>0</v>
      </c>
      <c r="AI204" s="411">
        <f t="shared" ref="AI204" si="466">AI203</f>
        <v>0</v>
      </c>
      <c r="AJ204" s="411">
        <f t="shared" ref="AJ204" si="467">AJ203</f>
        <v>0</v>
      </c>
      <c r="AK204" s="411">
        <f t="shared" ref="AK204" si="468">AK203</f>
        <v>0</v>
      </c>
      <c r="AL204" s="411">
        <f t="shared" ref="AL204" si="469">AL203</f>
        <v>0</v>
      </c>
      <c r="AM204" s="297"/>
    </row>
    <row r="205" spans="1:39" ht="15.75" outlineLevel="1">
      <c r="B205" s="298"/>
      <c r="C205" s="299"/>
      <c r="D205" s="304"/>
      <c r="E205" s="304"/>
      <c r="F205" s="304"/>
      <c r="G205" s="304"/>
      <c r="H205" s="304"/>
      <c r="I205" s="304"/>
      <c r="J205" s="304"/>
      <c r="K205" s="304"/>
      <c r="L205" s="304"/>
      <c r="M205" s="304"/>
      <c r="N205" s="300"/>
      <c r="O205" s="304"/>
      <c r="P205" s="304"/>
      <c r="Q205" s="304"/>
      <c r="R205" s="304"/>
      <c r="S205" s="304"/>
      <c r="T205" s="304"/>
      <c r="U205" s="304"/>
      <c r="V205" s="304"/>
      <c r="W205" s="304"/>
      <c r="X205" s="304"/>
      <c r="Y205" s="412"/>
      <c r="Z205" s="413"/>
      <c r="AA205" s="413"/>
      <c r="AB205" s="413"/>
      <c r="AC205" s="413"/>
      <c r="AD205" s="413"/>
      <c r="AE205" s="413"/>
      <c r="AF205" s="413"/>
      <c r="AG205" s="413"/>
      <c r="AH205" s="413"/>
      <c r="AI205" s="413"/>
      <c r="AJ205" s="413"/>
      <c r="AK205" s="413"/>
      <c r="AL205" s="413"/>
      <c r="AM205" s="302"/>
    </row>
    <row r="206" spans="1:39" outlineLevel="1">
      <c r="A206" s="522">
        <v>3</v>
      </c>
      <c r="B206" s="520" t="s">
        <v>97</v>
      </c>
      <c r="C206" s="291" t="s">
        <v>25</v>
      </c>
      <c r="D206" s="295">
        <f>SUMIFS('7.  Persistence Report'!AV$27:AV$242,'7.  Persistence Report'!$D$27:$D$242,$B206,'7.  Persistence Report'!$H$27:$H$242,$D$197,'7.  Persistence Report'!$J$27:$J$242,"&lt;&gt;Adjustment")</f>
        <v>0</v>
      </c>
      <c r="E206" s="295"/>
      <c r="F206" s="295"/>
      <c r="G206" s="295"/>
      <c r="H206" s="295"/>
      <c r="I206" s="295"/>
      <c r="J206" s="295"/>
      <c r="K206" s="295"/>
      <c r="L206" s="295"/>
      <c r="M206" s="295"/>
      <c r="N206" s="291"/>
      <c r="O206" s="295">
        <f>SUMIFS('7.  Persistence Report'!Q$27:Q$242,'7.  Persistence Report'!$D$27:$D$242,$B206,'7.  Persistence Report'!$H$27:$H$242,$O$197,'7.  Persistence Report'!$J$27:$J$242,"&lt;&gt;Adjustment")</f>
        <v>0</v>
      </c>
      <c r="P206" s="295"/>
      <c r="Q206" s="295"/>
      <c r="R206" s="295"/>
      <c r="S206" s="295"/>
      <c r="T206" s="295"/>
      <c r="U206" s="295"/>
      <c r="V206" s="295"/>
      <c r="W206" s="295"/>
      <c r="X206" s="295"/>
      <c r="Y206" s="410">
        <f>VLOOKUP(B206,'3-a.  Rate Class Allocations'!$B$20:$AA$61,16,FALSE)</f>
        <v>0</v>
      </c>
      <c r="Z206" s="410">
        <f>VLOOKUP(B206,'3-a.  Rate Class Allocations'!$B$20:AA$61,18,FALSE)</f>
        <v>0</v>
      </c>
      <c r="AA206" s="410">
        <f>VLOOKUP(B206,'3-a.  Rate Class Allocations'!$B$20:$AA$61,20,FALSE)</f>
        <v>0</v>
      </c>
      <c r="AB206" s="410">
        <f>VLOOKUP(B206,'3-a.  Rate Class Allocations'!$B$20:$AA$61,21,FALSE)</f>
        <v>0</v>
      </c>
      <c r="AC206" s="410">
        <f>VLOOKUP(B206,'3-a.  Rate Class Allocations'!$B$20:$AA$61,23,FALSE)</f>
        <v>0</v>
      </c>
      <c r="AD206" s="410">
        <f>VLOOKUP(B206,'3-a.  Rate Class Allocations'!$B$20:$AA$61,25,FALSE)</f>
        <v>0</v>
      </c>
      <c r="AE206" s="410"/>
      <c r="AF206" s="410"/>
      <c r="AG206" s="410"/>
      <c r="AH206" s="410"/>
      <c r="AI206" s="410"/>
      <c r="AJ206" s="410"/>
      <c r="AK206" s="410"/>
      <c r="AL206" s="410"/>
      <c r="AM206" s="296">
        <f>SUM(Y206:AL206)</f>
        <v>0</v>
      </c>
    </row>
    <row r="207" spans="1:39" outlineLevel="1">
      <c r="B207" s="294" t="s">
        <v>290</v>
      </c>
      <c r="C207" s="291" t="s">
        <v>164</v>
      </c>
      <c r="D207" s="295">
        <f>SUMIFS('7.  Persistence Report'!AV$27:AV$242,'7.  Persistence Report'!$D$27:$D$242,$B206,'7.  Persistence Report'!$H$27:$H$242,$D$197,'7.  Persistence Report'!$J$27:$J$242,"Adjustment")</f>
        <v>0</v>
      </c>
      <c r="E207" s="295"/>
      <c r="F207" s="295"/>
      <c r="G207" s="295"/>
      <c r="H207" s="295"/>
      <c r="I207" s="295"/>
      <c r="J207" s="295"/>
      <c r="K207" s="295"/>
      <c r="L207" s="295"/>
      <c r="M207" s="295"/>
      <c r="N207" s="468"/>
      <c r="O207" s="295">
        <f>SUMIFS('7.  Persistence Report'!Q$27:Q$242,'7.  Persistence Report'!$D$27:$D$242,$B206,'7.  Persistence Report'!$H$27:$H$242,$O$197,'7.  Persistence Report'!$J$27:$J$242,"Adjustment")</f>
        <v>0</v>
      </c>
      <c r="P207" s="295"/>
      <c r="Q207" s="295"/>
      <c r="R207" s="295"/>
      <c r="S207" s="295"/>
      <c r="T207" s="295"/>
      <c r="U207" s="295"/>
      <c r="V207" s="295"/>
      <c r="W207" s="295"/>
      <c r="X207" s="295"/>
      <c r="Y207" s="411">
        <f>Y206</f>
        <v>0</v>
      </c>
      <c r="Z207" s="411">
        <f t="shared" ref="Z207" si="470">Z206</f>
        <v>0</v>
      </c>
      <c r="AA207" s="411">
        <f t="shared" ref="AA207" si="471">AA206</f>
        <v>0</v>
      </c>
      <c r="AB207" s="411">
        <f t="shared" ref="AB207" si="472">AB206</f>
        <v>0</v>
      </c>
      <c r="AC207" s="411">
        <f t="shared" ref="AC207" si="473">AC206</f>
        <v>0</v>
      </c>
      <c r="AD207" s="411">
        <f t="shared" ref="AD207" si="474">AD206</f>
        <v>0</v>
      </c>
      <c r="AE207" s="411">
        <f t="shared" ref="AE207" si="475">AE206</f>
        <v>0</v>
      </c>
      <c r="AF207" s="411">
        <f t="shared" ref="AF207" si="476">AF206</f>
        <v>0</v>
      </c>
      <c r="AG207" s="411">
        <f t="shared" ref="AG207" si="477">AG206</f>
        <v>0</v>
      </c>
      <c r="AH207" s="411">
        <f t="shared" ref="AH207" si="478">AH206</f>
        <v>0</v>
      </c>
      <c r="AI207" s="411">
        <f t="shared" ref="AI207" si="479">AI206</f>
        <v>0</v>
      </c>
      <c r="AJ207" s="411">
        <f t="shared" ref="AJ207" si="480">AJ206</f>
        <v>0</v>
      </c>
      <c r="AK207" s="411">
        <f t="shared" ref="AK207" si="481">AK206</f>
        <v>0</v>
      </c>
      <c r="AL207" s="411">
        <f t="shared" ref="AL207" si="482">AL206</f>
        <v>0</v>
      </c>
      <c r="AM207" s="297"/>
    </row>
    <row r="208" spans="1:39" outlineLevel="1">
      <c r="B208" s="294"/>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12"/>
      <c r="Z208" s="412"/>
      <c r="AA208" s="412"/>
      <c r="AB208" s="412"/>
      <c r="AC208" s="412"/>
      <c r="AD208" s="412"/>
      <c r="AE208" s="412"/>
      <c r="AF208" s="412"/>
      <c r="AG208" s="412"/>
      <c r="AH208" s="412"/>
      <c r="AI208" s="412"/>
      <c r="AJ208" s="412"/>
      <c r="AK208" s="412"/>
      <c r="AL208" s="412"/>
      <c r="AM208" s="306"/>
    </row>
    <row r="209" spans="1:39" outlineLevel="1">
      <c r="A209" s="522">
        <v>4</v>
      </c>
      <c r="B209" s="520" t="s">
        <v>707</v>
      </c>
      <c r="C209" s="291" t="s">
        <v>25</v>
      </c>
      <c r="D209" s="295">
        <f>SUMIFS('7.  Persistence Report'!AV$27:AV$242,'7.  Persistence Report'!$D$27:$D$242,$B209,'7.  Persistence Report'!$H$27:$H$242,$D$197,'7.  Persistence Report'!$J$27:$J$242,"&lt;&gt;Adjustment")</f>
        <v>0</v>
      </c>
      <c r="E209" s="295"/>
      <c r="F209" s="295"/>
      <c r="G209" s="295"/>
      <c r="H209" s="295"/>
      <c r="I209" s="295"/>
      <c r="J209" s="295"/>
      <c r="K209" s="295"/>
      <c r="L209" s="295"/>
      <c r="M209" s="295"/>
      <c r="N209" s="291"/>
      <c r="O209" s="295">
        <f>SUMIFS('7.  Persistence Report'!Q$27:Q$242,'7.  Persistence Report'!$D$27:$D$242,$B209,'7.  Persistence Report'!$H$27:$H$242,$O$197,'7.  Persistence Report'!$J$27:$J$242,"&lt;&gt;Adjustment")</f>
        <v>0</v>
      </c>
      <c r="P209" s="295"/>
      <c r="Q209" s="295"/>
      <c r="R209" s="295"/>
      <c r="S209" s="295"/>
      <c r="T209" s="295"/>
      <c r="U209" s="295"/>
      <c r="V209" s="295"/>
      <c r="W209" s="295"/>
      <c r="X209" s="295"/>
      <c r="Y209" s="410">
        <f>VLOOKUP(B209,'3-a.  Rate Class Allocations'!$B$20:$AA$61,16,FALSE)</f>
        <v>0</v>
      </c>
      <c r="Z209" s="410">
        <f>VLOOKUP(B209,'3-a.  Rate Class Allocations'!$B$20:AA$61,18,FALSE)</f>
        <v>0</v>
      </c>
      <c r="AA209" s="410">
        <f>VLOOKUP(B209,'3-a.  Rate Class Allocations'!$B$20:$AA$61,20,FALSE)</f>
        <v>0</v>
      </c>
      <c r="AB209" s="410">
        <f>VLOOKUP(B209,'3-a.  Rate Class Allocations'!$B$20:$AA$61,21,FALSE)</f>
        <v>0</v>
      </c>
      <c r="AC209" s="410">
        <f>VLOOKUP(B209,'3-a.  Rate Class Allocations'!$B$20:$AA$61,23,FALSE)</f>
        <v>0</v>
      </c>
      <c r="AD209" s="410">
        <f>VLOOKUP(B209,'3-a.  Rate Class Allocations'!$B$20:$AA$61,25,FALSE)</f>
        <v>0</v>
      </c>
      <c r="AE209" s="410"/>
      <c r="AF209" s="410"/>
      <c r="AG209" s="410"/>
      <c r="AH209" s="410"/>
      <c r="AI209" s="410"/>
      <c r="AJ209" s="410"/>
      <c r="AK209" s="410"/>
      <c r="AL209" s="410"/>
      <c r="AM209" s="296">
        <f>SUM(Y209:AL209)</f>
        <v>0</v>
      </c>
    </row>
    <row r="210" spans="1:39" outlineLevel="1">
      <c r="B210" s="294" t="s">
        <v>290</v>
      </c>
      <c r="C210" s="291" t="s">
        <v>164</v>
      </c>
      <c r="D210" s="295">
        <f>SUMIFS('7.  Persistence Report'!AV$27:AV$242,'7.  Persistence Report'!$D$27:$D$242,$B209,'7.  Persistence Report'!$H$27:$H$242,$D$197,'7.  Persistence Report'!$J$27:$J$242,"Adjustment")</f>
        <v>0</v>
      </c>
      <c r="E210" s="295"/>
      <c r="F210" s="295"/>
      <c r="G210" s="295"/>
      <c r="H210" s="295"/>
      <c r="I210" s="295"/>
      <c r="J210" s="295"/>
      <c r="K210" s="295"/>
      <c r="L210" s="295"/>
      <c r="M210" s="295"/>
      <c r="N210" s="468"/>
      <c r="O210" s="295">
        <f>SUMIFS('7.  Persistence Report'!Q$27:Q$242,'7.  Persistence Report'!$D$27:$D$242,$B209,'7.  Persistence Report'!$H$27:$H$242,$O$197,'7.  Persistence Report'!$J$27:$J$242,"Adjustment")</f>
        <v>0</v>
      </c>
      <c r="P210" s="295"/>
      <c r="Q210" s="295"/>
      <c r="R210" s="295"/>
      <c r="S210" s="295"/>
      <c r="T210" s="295"/>
      <c r="U210" s="295"/>
      <c r="V210" s="295"/>
      <c r="W210" s="295"/>
      <c r="X210" s="295"/>
      <c r="Y210" s="411">
        <f>Y209</f>
        <v>0</v>
      </c>
      <c r="Z210" s="411">
        <f t="shared" ref="Z210" si="483">Z209</f>
        <v>0</v>
      </c>
      <c r="AA210" s="411">
        <f t="shared" ref="AA210" si="484">AA209</f>
        <v>0</v>
      </c>
      <c r="AB210" s="411">
        <f t="shared" ref="AB210" si="485">AB209</f>
        <v>0</v>
      </c>
      <c r="AC210" s="411">
        <f t="shared" ref="AC210" si="486">AC209</f>
        <v>0</v>
      </c>
      <c r="AD210" s="411">
        <f t="shared" ref="AD210" si="487">AD209</f>
        <v>0</v>
      </c>
      <c r="AE210" s="411">
        <f t="shared" ref="AE210" si="488">AE209</f>
        <v>0</v>
      </c>
      <c r="AF210" s="411">
        <f t="shared" ref="AF210" si="489">AF209</f>
        <v>0</v>
      </c>
      <c r="AG210" s="411">
        <f t="shared" ref="AG210" si="490">AG209</f>
        <v>0</v>
      </c>
      <c r="AH210" s="411">
        <f t="shared" ref="AH210" si="491">AH209</f>
        <v>0</v>
      </c>
      <c r="AI210" s="411">
        <f t="shared" ref="AI210" si="492">AI209</f>
        <v>0</v>
      </c>
      <c r="AJ210" s="411">
        <f t="shared" ref="AJ210" si="493">AJ209</f>
        <v>0</v>
      </c>
      <c r="AK210" s="411">
        <f t="shared" ref="AK210" si="494">AK209</f>
        <v>0</v>
      </c>
      <c r="AL210" s="411">
        <f t="shared" ref="AL210" si="495">AL209</f>
        <v>0</v>
      </c>
      <c r="AM210" s="297"/>
    </row>
    <row r="211" spans="1:39" outlineLevel="1">
      <c r="B211" s="294"/>
      <c r="C211" s="305"/>
      <c r="D211" s="304"/>
      <c r="E211" s="304"/>
      <c r="F211" s="304"/>
      <c r="G211" s="304"/>
      <c r="H211" s="304"/>
      <c r="I211" s="304"/>
      <c r="J211" s="304"/>
      <c r="K211" s="304"/>
      <c r="L211" s="304"/>
      <c r="M211" s="304"/>
      <c r="N211" s="291"/>
      <c r="O211" s="304"/>
      <c r="P211" s="304"/>
      <c r="Q211" s="304"/>
      <c r="R211" s="304"/>
      <c r="S211" s="304"/>
      <c r="T211" s="304"/>
      <c r="U211" s="304"/>
      <c r="V211" s="304"/>
      <c r="W211" s="304"/>
      <c r="X211" s="304"/>
      <c r="Y211" s="412"/>
      <c r="Z211" s="412"/>
      <c r="AA211" s="412"/>
      <c r="AB211" s="412"/>
      <c r="AC211" s="412"/>
      <c r="AD211" s="412"/>
      <c r="AE211" s="412"/>
      <c r="AF211" s="412"/>
      <c r="AG211" s="412"/>
      <c r="AH211" s="412"/>
      <c r="AI211" s="412"/>
      <c r="AJ211" s="412"/>
      <c r="AK211" s="412"/>
      <c r="AL211" s="412"/>
      <c r="AM211" s="306"/>
    </row>
    <row r="212" spans="1:39" ht="30" outlineLevel="1">
      <c r="A212" s="522">
        <v>5</v>
      </c>
      <c r="B212" s="520" t="s">
        <v>99</v>
      </c>
      <c r="C212" s="291" t="s">
        <v>25</v>
      </c>
      <c r="D212" s="295">
        <f>SUMIFS('7.  Persistence Report'!AV$27:AV$242,'7.  Persistence Report'!$D$27:$D$242,$B212,'7.  Persistence Report'!$H$27:$H$242,$D$197,'7.  Persistence Report'!$J$27:$J$242,"&lt;&gt;Adjustment")</f>
        <v>0</v>
      </c>
      <c r="E212" s="295"/>
      <c r="F212" s="295"/>
      <c r="G212" s="295"/>
      <c r="H212" s="295"/>
      <c r="I212" s="295"/>
      <c r="J212" s="295"/>
      <c r="K212" s="295"/>
      <c r="L212" s="295"/>
      <c r="M212" s="295"/>
      <c r="N212" s="291"/>
      <c r="O212" s="295">
        <f>SUMIFS('7.  Persistence Report'!Q$27:Q$242,'7.  Persistence Report'!$D$27:$D$242,$B212,'7.  Persistence Report'!$H$27:$H$242,$O$197,'7.  Persistence Report'!$J$27:$J$242,"&lt;&gt;Adjustment")</f>
        <v>0</v>
      </c>
      <c r="P212" s="295"/>
      <c r="Q212" s="295"/>
      <c r="R212" s="295"/>
      <c r="S212" s="295"/>
      <c r="T212" s="295"/>
      <c r="U212" s="295"/>
      <c r="V212" s="295"/>
      <c r="W212" s="295"/>
      <c r="X212" s="295"/>
      <c r="Y212" s="410">
        <f>VLOOKUP(B212,'3-a.  Rate Class Allocations'!$B$20:$AA$61,16,FALSE)</f>
        <v>0</v>
      </c>
      <c r="Z212" s="410">
        <f>VLOOKUP(B212,'3-a.  Rate Class Allocations'!$B$20:AA$61,18,FALSE)</f>
        <v>0</v>
      </c>
      <c r="AA212" s="410">
        <f>VLOOKUP(B212,'3-a.  Rate Class Allocations'!$B$20:$AA$61,20,FALSE)</f>
        <v>0</v>
      </c>
      <c r="AB212" s="410">
        <f>VLOOKUP(B212,'3-a.  Rate Class Allocations'!$B$20:$AA$61,21,FALSE)</f>
        <v>0</v>
      </c>
      <c r="AC212" s="410">
        <f>VLOOKUP(B212,'3-a.  Rate Class Allocations'!$B$20:$AA$61,23,FALSE)</f>
        <v>0</v>
      </c>
      <c r="AD212" s="410">
        <f>VLOOKUP(B212,'3-a.  Rate Class Allocations'!$B$20:$AA$61,25,FALSE)</f>
        <v>0</v>
      </c>
      <c r="AE212" s="410"/>
      <c r="AF212" s="410"/>
      <c r="AG212" s="410"/>
      <c r="AH212" s="410"/>
      <c r="AI212" s="410"/>
      <c r="AJ212" s="410"/>
      <c r="AK212" s="410"/>
      <c r="AL212" s="410"/>
      <c r="AM212" s="296">
        <f>SUM(Y212:AL212)</f>
        <v>0</v>
      </c>
    </row>
    <row r="213" spans="1:39" outlineLevel="1">
      <c r="B213" s="294" t="s">
        <v>290</v>
      </c>
      <c r="C213" s="291" t="s">
        <v>164</v>
      </c>
      <c r="D213" s="295">
        <f>SUMIFS('7.  Persistence Report'!AV$27:AV$242,'7.  Persistence Report'!$D$27:$D$242,$B212,'7.  Persistence Report'!$H$27:$H$242,$D$197,'7.  Persistence Report'!$J$27:$J$242,"Adjustment")</f>
        <v>0</v>
      </c>
      <c r="E213" s="295"/>
      <c r="F213" s="295"/>
      <c r="G213" s="295"/>
      <c r="H213" s="295"/>
      <c r="I213" s="295"/>
      <c r="J213" s="295"/>
      <c r="K213" s="295"/>
      <c r="L213" s="295"/>
      <c r="M213" s="295"/>
      <c r="N213" s="468"/>
      <c r="O213" s="295">
        <f>SUMIFS('7.  Persistence Report'!Q$27:Q$242,'7.  Persistence Report'!$D$27:$D$242,$B212,'7.  Persistence Report'!$H$27:$H$242,$O$197,'7.  Persistence Report'!$J$27:$J$242,"Adjustment")</f>
        <v>0</v>
      </c>
      <c r="P213" s="295"/>
      <c r="Q213" s="295"/>
      <c r="R213" s="295"/>
      <c r="S213" s="295"/>
      <c r="T213" s="295"/>
      <c r="U213" s="295"/>
      <c r="V213" s="295"/>
      <c r="W213" s="295"/>
      <c r="X213" s="295"/>
      <c r="Y213" s="411">
        <f>Y212</f>
        <v>0</v>
      </c>
      <c r="Z213" s="411">
        <f t="shared" ref="Z213" si="496">Z212</f>
        <v>0</v>
      </c>
      <c r="AA213" s="411">
        <f t="shared" ref="AA213" si="497">AA212</f>
        <v>0</v>
      </c>
      <c r="AB213" s="411">
        <f t="shared" ref="AB213" si="498">AB212</f>
        <v>0</v>
      </c>
      <c r="AC213" s="411">
        <f t="shared" ref="AC213" si="499">AC212</f>
        <v>0</v>
      </c>
      <c r="AD213" s="411">
        <f t="shared" ref="AD213" si="500">AD212</f>
        <v>0</v>
      </c>
      <c r="AE213" s="411">
        <f t="shared" ref="AE213" si="501">AE212</f>
        <v>0</v>
      </c>
      <c r="AF213" s="411">
        <f t="shared" ref="AF213" si="502">AF212</f>
        <v>0</v>
      </c>
      <c r="AG213" s="411">
        <f t="shared" ref="AG213" si="503">AG212</f>
        <v>0</v>
      </c>
      <c r="AH213" s="411">
        <f t="shared" ref="AH213" si="504">AH212</f>
        <v>0</v>
      </c>
      <c r="AI213" s="411">
        <f t="shared" ref="AI213" si="505">AI212</f>
        <v>0</v>
      </c>
      <c r="AJ213" s="411">
        <f t="shared" ref="AJ213" si="506">AJ212</f>
        <v>0</v>
      </c>
      <c r="AK213" s="411">
        <f t="shared" ref="AK213" si="507">AK212</f>
        <v>0</v>
      </c>
      <c r="AL213" s="411">
        <f t="shared" ref="AL213" si="508">AL212</f>
        <v>0</v>
      </c>
      <c r="AM213" s="297"/>
    </row>
    <row r="214" spans="1:39" outlineLevel="1">
      <c r="B214" s="294"/>
      <c r="C214" s="291"/>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23"/>
      <c r="AA214" s="423"/>
      <c r="AB214" s="423"/>
      <c r="AC214" s="423"/>
      <c r="AD214" s="423"/>
      <c r="AE214" s="423"/>
      <c r="AF214" s="423"/>
      <c r="AG214" s="423"/>
      <c r="AH214" s="423"/>
      <c r="AI214" s="423"/>
      <c r="AJ214" s="423"/>
      <c r="AK214" s="423"/>
      <c r="AL214" s="423"/>
      <c r="AM214" s="297"/>
    </row>
    <row r="215" spans="1:39" ht="15.75" outlineLevel="1">
      <c r="B215" s="319" t="s">
        <v>500</v>
      </c>
      <c r="C215" s="289"/>
      <c r="D215" s="289"/>
      <c r="E215" s="289"/>
      <c r="F215" s="289"/>
      <c r="G215" s="289"/>
      <c r="H215" s="289"/>
      <c r="I215" s="289"/>
      <c r="J215" s="289"/>
      <c r="K215" s="289"/>
      <c r="L215" s="289"/>
      <c r="M215" s="289"/>
      <c r="N215" s="290"/>
      <c r="O215" s="289"/>
      <c r="P215" s="289"/>
      <c r="Q215" s="289"/>
      <c r="R215" s="289"/>
      <c r="S215" s="289"/>
      <c r="T215" s="289"/>
      <c r="U215" s="289"/>
      <c r="V215" s="289"/>
      <c r="W215" s="289"/>
      <c r="X215" s="289"/>
      <c r="Y215" s="414"/>
      <c r="Z215" s="414"/>
      <c r="AA215" s="414"/>
      <c r="AB215" s="414"/>
      <c r="AC215" s="414"/>
      <c r="AD215" s="414"/>
      <c r="AE215" s="414"/>
      <c r="AF215" s="414"/>
      <c r="AG215" s="414"/>
      <c r="AH215" s="414"/>
      <c r="AI215" s="414"/>
      <c r="AJ215" s="414"/>
      <c r="AK215" s="414"/>
      <c r="AL215" s="414"/>
      <c r="AM215" s="292"/>
    </row>
    <row r="216" spans="1:39" outlineLevel="1">
      <c r="A216" s="522">
        <v>6</v>
      </c>
      <c r="B216" s="520" t="s">
        <v>100</v>
      </c>
      <c r="C216" s="291" t="s">
        <v>25</v>
      </c>
      <c r="D216" s="295">
        <f>SUMIFS('7.  Persistence Report'!AV$27:AV$242,'7.  Persistence Report'!$D$27:$D$242,$B216,'7.  Persistence Report'!$H$27:$H$242,$D$197,'7.  Persistence Report'!$J$27:$J$242,"&lt;&gt;Adjustment")</f>
        <v>0</v>
      </c>
      <c r="E216" s="295"/>
      <c r="F216" s="295"/>
      <c r="G216" s="295"/>
      <c r="H216" s="295"/>
      <c r="I216" s="295"/>
      <c r="J216" s="295"/>
      <c r="K216" s="295"/>
      <c r="L216" s="295"/>
      <c r="M216" s="295"/>
      <c r="N216" s="295">
        <v>12</v>
      </c>
      <c r="O216" s="295">
        <f>SUMIFS('7.  Persistence Report'!Q$27:Q$242,'7.  Persistence Report'!$D$27:$D$242,$B216,'7.  Persistence Report'!$H$27:$H$242,$O$197,'7.  Persistence Report'!$J$27:$J$242,"&lt;&gt;Adjustment")</f>
        <v>0</v>
      </c>
      <c r="P216" s="295"/>
      <c r="Q216" s="295"/>
      <c r="R216" s="295"/>
      <c r="S216" s="295"/>
      <c r="T216" s="295"/>
      <c r="U216" s="295"/>
      <c r="V216" s="295"/>
      <c r="W216" s="295"/>
      <c r="X216" s="295"/>
      <c r="Y216" s="410">
        <f>VLOOKUP(B216,'3-a.  Rate Class Allocations'!$B$20:$AA$61,16,FALSE)</f>
        <v>0</v>
      </c>
      <c r="Z216" s="410">
        <f>VLOOKUP(B216,'3-a.  Rate Class Allocations'!$B$20:AA$61,18,FALSE)</f>
        <v>0</v>
      </c>
      <c r="AA216" s="410">
        <f>VLOOKUP(B216,'3-a.  Rate Class Allocations'!$B$20:$AA$61,20,FALSE)</f>
        <v>0</v>
      </c>
      <c r="AB216" s="410">
        <f>VLOOKUP(B216,'3-a.  Rate Class Allocations'!$B$20:$AA$61,21,FALSE)</f>
        <v>0</v>
      </c>
      <c r="AC216" s="410">
        <f>VLOOKUP(B216,'3-a.  Rate Class Allocations'!$B$20:$AA$61,23,FALSE)</f>
        <v>0</v>
      </c>
      <c r="AD216" s="410">
        <f>VLOOKUP(B216,'3-a.  Rate Class Allocations'!$B$20:$AA$61,25,FALSE)</f>
        <v>0</v>
      </c>
      <c r="AE216" s="410"/>
      <c r="AF216" s="415"/>
      <c r="AG216" s="415"/>
      <c r="AH216" s="415"/>
      <c r="AI216" s="415"/>
      <c r="AJ216" s="415"/>
      <c r="AK216" s="415"/>
      <c r="AL216" s="415"/>
      <c r="AM216" s="296">
        <f>SUM(Y216:AL216)</f>
        <v>0</v>
      </c>
    </row>
    <row r="217" spans="1:39" outlineLevel="1">
      <c r="B217" s="294" t="s">
        <v>290</v>
      </c>
      <c r="C217" s="291" t="s">
        <v>164</v>
      </c>
      <c r="D217" s="295">
        <f>SUMIFS('7.  Persistence Report'!AV$27:AV$242,'7.  Persistence Report'!$D$27:$D$242,$B216,'7.  Persistence Report'!$H$27:$H$242,$D$197,'7.  Persistence Report'!$J$27:$J$242,"Adjustment")</f>
        <v>0</v>
      </c>
      <c r="E217" s="295"/>
      <c r="F217" s="295"/>
      <c r="G217" s="295"/>
      <c r="H217" s="295"/>
      <c r="I217" s="295"/>
      <c r="J217" s="295"/>
      <c r="K217" s="295"/>
      <c r="L217" s="295"/>
      <c r="M217" s="295"/>
      <c r="N217" s="295">
        <f>N216</f>
        <v>12</v>
      </c>
      <c r="O217" s="295">
        <f>SUMIFS('7.  Persistence Report'!Q$27:Q$242,'7.  Persistence Report'!$D$27:$D$242,$B216,'7.  Persistence Report'!$H$27:$H$242,$O$197,'7.  Persistence Report'!$J$27:$J$242,"Adjustment")</f>
        <v>0</v>
      </c>
      <c r="P217" s="295"/>
      <c r="Q217" s="295"/>
      <c r="R217" s="295"/>
      <c r="S217" s="295"/>
      <c r="T217" s="295"/>
      <c r="U217" s="295"/>
      <c r="V217" s="295"/>
      <c r="W217" s="295"/>
      <c r="X217" s="295"/>
      <c r="Y217" s="411">
        <f>Y216</f>
        <v>0</v>
      </c>
      <c r="Z217" s="411">
        <f t="shared" ref="Z217" si="509">Z216</f>
        <v>0</v>
      </c>
      <c r="AA217" s="411">
        <f t="shared" ref="AA217" si="510">AA216</f>
        <v>0</v>
      </c>
      <c r="AB217" s="411">
        <f t="shared" ref="AB217" si="511">AB216</f>
        <v>0</v>
      </c>
      <c r="AC217" s="411">
        <f t="shared" ref="AC217" si="512">AC216</f>
        <v>0</v>
      </c>
      <c r="AD217" s="411">
        <f t="shared" ref="AD217" si="513">AD216</f>
        <v>0</v>
      </c>
      <c r="AE217" s="411">
        <f t="shared" ref="AE217" si="514">AE216</f>
        <v>0</v>
      </c>
      <c r="AF217" s="411">
        <f t="shared" ref="AF217" si="515">AF216</f>
        <v>0</v>
      </c>
      <c r="AG217" s="411">
        <f t="shared" ref="AG217" si="516">AG216</f>
        <v>0</v>
      </c>
      <c r="AH217" s="411">
        <f t="shared" ref="AH217" si="517">AH216</f>
        <v>0</v>
      </c>
      <c r="AI217" s="411">
        <f t="shared" ref="AI217" si="518">AI216</f>
        <v>0</v>
      </c>
      <c r="AJ217" s="411">
        <f t="shared" ref="AJ217" si="519">AJ216</f>
        <v>0</v>
      </c>
      <c r="AK217" s="411">
        <f t="shared" ref="AK217" si="520">AK216</f>
        <v>0</v>
      </c>
      <c r="AL217" s="411">
        <f t="shared" ref="AL217" si="521">AL216</f>
        <v>0</v>
      </c>
      <c r="AM217" s="311"/>
    </row>
    <row r="218" spans="1:39" outlineLevel="1">
      <c r="B218" s="310"/>
      <c r="C218" s="312"/>
      <c r="D218" s="291"/>
      <c r="E218" s="291"/>
      <c r="F218" s="291"/>
      <c r="G218" s="291"/>
      <c r="H218" s="291"/>
      <c r="I218" s="291"/>
      <c r="J218" s="291"/>
      <c r="K218" s="291"/>
      <c r="L218" s="291"/>
      <c r="M218" s="291"/>
      <c r="N218" s="291"/>
      <c r="O218" s="291"/>
      <c r="P218" s="291"/>
      <c r="Q218" s="291"/>
      <c r="R218" s="291"/>
      <c r="S218" s="291"/>
      <c r="T218" s="291"/>
      <c r="U218" s="291"/>
      <c r="V218" s="291"/>
      <c r="W218" s="291"/>
      <c r="X218" s="291"/>
      <c r="Y218" s="416"/>
      <c r="Z218" s="416"/>
      <c r="AA218" s="416"/>
      <c r="AB218" s="416"/>
      <c r="AC218" s="416"/>
      <c r="AD218" s="416"/>
      <c r="AE218" s="416"/>
      <c r="AF218" s="416"/>
      <c r="AG218" s="416"/>
      <c r="AH218" s="416"/>
      <c r="AI218" s="416"/>
      <c r="AJ218" s="416"/>
      <c r="AK218" s="416"/>
      <c r="AL218" s="416"/>
      <c r="AM218" s="313"/>
    </row>
    <row r="219" spans="1:39" ht="30" outlineLevel="1">
      <c r="A219" s="522">
        <v>7</v>
      </c>
      <c r="B219" s="520" t="s">
        <v>101</v>
      </c>
      <c r="C219" s="291" t="s">
        <v>25</v>
      </c>
      <c r="D219" s="295">
        <f>SUMIFS('7.  Persistence Report'!AV$27:AV$242,'7.  Persistence Report'!$D$27:$D$242,$B219,'7.  Persistence Report'!$H$27:$H$242,$D$197,'7.  Persistence Report'!$J$27:$J$242,"&lt;&gt;Adjustment")</f>
        <v>0</v>
      </c>
      <c r="E219" s="295"/>
      <c r="F219" s="295"/>
      <c r="G219" s="295"/>
      <c r="H219" s="295"/>
      <c r="I219" s="295"/>
      <c r="J219" s="295"/>
      <c r="K219" s="295"/>
      <c r="L219" s="295"/>
      <c r="M219" s="295"/>
      <c r="N219" s="295">
        <v>12</v>
      </c>
      <c r="O219" s="295">
        <f>SUMIFS('7.  Persistence Report'!Q$27:Q$242,'7.  Persistence Report'!$D$27:$D$242,$B219,'7.  Persistence Report'!$H$27:$H$242,$O$197,'7.  Persistence Report'!$J$27:$J$242,"&lt;&gt;Adjustment")</f>
        <v>0</v>
      </c>
      <c r="P219" s="295"/>
      <c r="Q219" s="295"/>
      <c r="R219" s="295"/>
      <c r="S219" s="295"/>
      <c r="T219" s="295"/>
      <c r="U219" s="295"/>
      <c r="V219" s="295"/>
      <c r="W219" s="295"/>
      <c r="X219" s="295"/>
      <c r="Y219" s="410">
        <f>VLOOKUP(B219,'3-a.  Rate Class Allocations'!$B$20:$AA$61,16,FALSE)</f>
        <v>0</v>
      </c>
      <c r="Z219" s="410">
        <f>VLOOKUP(B219,'3-a.  Rate Class Allocations'!$B$20:AA$61,18,FALSE)</f>
        <v>0</v>
      </c>
      <c r="AA219" s="410">
        <f>VLOOKUP(B219,'3-a.  Rate Class Allocations'!$B$20:$AA$61,20,FALSE)</f>
        <v>0</v>
      </c>
      <c r="AB219" s="410">
        <f>VLOOKUP(B219,'3-a.  Rate Class Allocations'!$B$20:$AA$61,21,FALSE)</f>
        <v>0</v>
      </c>
      <c r="AC219" s="410">
        <f>VLOOKUP(B219,'3-a.  Rate Class Allocations'!$B$20:$AA$61,23,FALSE)</f>
        <v>0</v>
      </c>
      <c r="AD219" s="410">
        <f>VLOOKUP(B219,'3-a.  Rate Class Allocations'!$B$20:$AA$61,25,FALSE)</f>
        <v>0</v>
      </c>
      <c r="AE219" s="410"/>
      <c r="AF219" s="415"/>
      <c r="AG219" s="415"/>
      <c r="AH219" s="415"/>
      <c r="AI219" s="415"/>
      <c r="AJ219" s="415"/>
      <c r="AK219" s="415"/>
      <c r="AL219" s="415"/>
      <c r="AM219" s="296">
        <f>SUM(Y219:AL219)</f>
        <v>0</v>
      </c>
    </row>
    <row r="220" spans="1:39" outlineLevel="1">
      <c r="B220" s="294" t="s">
        <v>290</v>
      </c>
      <c r="C220" s="291" t="s">
        <v>164</v>
      </c>
      <c r="D220" s="295">
        <f>SUMIFS('7.  Persistence Report'!AV$27:AV$242,'7.  Persistence Report'!$D$27:$D$242,$B219,'7.  Persistence Report'!$H$27:$H$242,$D$197,'7.  Persistence Report'!$J$27:$J$242,"Adjustment")</f>
        <v>0</v>
      </c>
      <c r="E220" s="295"/>
      <c r="F220" s="295"/>
      <c r="G220" s="295"/>
      <c r="H220" s="295"/>
      <c r="I220" s="295"/>
      <c r="J220" s="295"/>
      <c r="K220" s="295"/>
      <c r="L220" s="295"/>
      <c r="M220" s="295"/>
      <c r="N220" s="295">
        <f>N219</f>
        <v>12</v>
      </c>
      <c r="O220" s="295">
        <f>SUMIFS('7.  Persistence Report'!Q$27:Q$242,'7.  Persistence Report'!$D$27:$D$242,$B219,'7.  Persistence Report'!$H$27:$H$242,$O$197,'7.  Persistence Report'!$J$27:$J$242,"Adjustment")</f>
        <v>0</v>
      </c>
      <c r="P220" s="295"/>
      <c r="Q220" s="295"/>
      <c r="R220" s="295"/>
      <c r="S220" s="295"/>
      <c r="T220" s="295"/>
      <c r="U220" s="295"/>
      <c r="V220" s="295"/>
      <c r="W220" s="295"/>
      <c r="X220" s="295"/>
      <c r="Y220" s="411">
        <f>Y219</f>
        <v>0</v>
      </c>
      <c r="Z220" s="411">
        <f t="shared" ref="Z220" si="522">Z219</f>
        <v>0</v>
      </c>
      <c r="AA220" s="411">
        <f t="shared" ref="AA220" si="523">AA219</f>
        <v>0</v>
      </c>
      <c r="AB220" s="411">
        <f t="shared" ref="AB220" si="524">AB219</f>
        <v>0</v>
      </c>
      <c r="AC220" s="411">
        <f t="shared" ref="AC220" si="525">AC219</f>
        <v>0</v>
      </c>
      <c r="AD220" s="411">
        <f t="shared" ref="AD220" si="526">AD219</f>
        <v>0</v>
      </c>
      <c r="AE220" s="411">
        <f t="shared" ref="AE220" si="527">AE219</f>
        <v>0</v>
      </c>
      <c r="AF220" s="411">
        <f t="shared" ref="AF220" si="528">AF219</f>
        <v>0</v>
      </c>
      <c r="AG220" s="411">
        <f t="shared" ref="AG220" si="529">AG219</f>
        <v>0</v>
      </c>
      <c r="AH220" s="411">
        <f t="shared" ref="AH220" si="530">AH219</f>
        <v>0</v>
      </c>
      <c r="AI220" s="411">
        <f t="shared" ref="AI220" si="531">AI219</f>
        <v>0</v>
      </c>
      <c r="AJ220" s="411">
        <f t="shared" ref="AJ220" si="532">AJ219</f>
        <v>0</v>
      </c>
      <c r="AK220" s="411">
        <f t="shared" ref="AK220" si="533">AK219</f>
        <v>0</v>
      </c>
      <c r="AL220" s="411">
        <f t="shared" ref="AL220" si="534">AL219</f>
        <v>0</v>
      </c>
      <c r="AM220" s="311"/>
    </row>
    <row r="221" spans="1:39" outlineLevel="1">
      <c r="B221" s="314"/>
      <c r="C221" s="312"/>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6"/>
      <c r="Z221" s="417"/>
      <c r="AA221" s="416"/>
      <c r="AB221" s="416"/>
      <c r="AC221" s="416"/>
      <c r="AD221" s="416"/>
      <c r="AE221" s="416"/>
      <c r="AF221" s="416"/>
      <c r="AG221" s="416"/>
      <c r="AH221" s="416"/>
      <c r="AI221" s="416"/>
      <c r="AJ221" s="416"/>
      <c r="AK221" s="416"/>
      <c r="AL221" s="416"/>
      <c r="AM221" s="313"/>
    </row>
    <row r="222" spans="1:39" ht="30" outlineLevel="1">
      <c r="A222" s="522">
        <v>8</v>
      </c>
      <c r="B222" s="520" t="s">
        <v>102</v>
      </c>
      <c r="C222" s="291" t="s">
        <v>25</v>
      </c>
      <c r="D222" s="295">
        <f>SUMIFS('7.  Persistence Report'!AV$27:AV$242,'7.  Persistence Report'!$D$27:$D$242,$B222,'7.  Persistence Report'!$H$27:$H$242,$D$197,'7.  Persistence Report'!$J$27:$J$242,"&lt;&gt;Adjustment")</f>
        <v>0</v>
      </c>
      <c r="E222" s="295"/>
      <c r="F222" s="295"/>
      <c r="G222" s="295"/>
      <c r="H222" s="295"/>
      <c r="I222" s="295"/>
      <c r="J222" s="295"/>
      <c r="K222" s="295"/>
      <c r="L222" s="295"/>
      <c r="M222" s="295"/>
      <c r="N222" s="295">
        <v>12</v>
      </c>
      <c r="O222" s="295">
        <f>SUMIFS('7.  Persistence Report'!Q$27:Q$242,'7.  Persistence Report'!$D$27:$D$242,$B222,'7.  Persistence Report'!$H$27:$H$242,$O$197,'7.  Persistence Report'!$J$27:$J$242,"&lt;&gt;Adjustment")</f>
        <v>0</v>
      </c>
      <c r="P222" s="295"/>
      <c r="Q222" s="295"/>
      <c r="R222" s="295"/>
      <c r="S222" s="295"/>
      <c r="T222" s="295"/>
      <c r="U222" s="295"/>
      <c r="V222" s="295"/>
      <c r="W222" s="295"/>
      <c r="X222" s="295"/>
      <c r="Y222" s="410">
        <f>VLOOKUP(B222,'3-a.  Rate Class Allocations'!$B$20:$AA$61,16,FALSE)</f>
        <v>0</v>
      </c>
      <c r="Z222" s="410">
        <f>VLOOKUP(B222,'3-a.  Rate Class Allocations'!$B$20:AA$61,18,FALSE)</f>
        <v>0</v>
      </c>
      <c r="AA222" s="410">
        <f>VLOOKUP(B222,'3-a.  Rate Class Allocations'!$B$20:$AA$61,20,FALSE)</f>
        <v>0</v>
      </c>
      <c r="AB222" s="410">
        <f>VLOOKUP(B222,'3-a.  Rate Class Allocations'!$B$20:$AA$61,21,FALSE)</f>
        <v>0</v>
      </c>
      <c r="AC222" s="410">
        <f>VLOOKUP(B222,'3-a.  Rate Class Allocations'!$B$20:$AA$61,23,FALSE)</f>
        <v>0</v>
      </c>
      <c r="AD222" s="410">
        <f>VLOOKUP(B222,'3-a.  Rate Class Allocations'!$B$20:$AA$61,25,FALSE)</f>
        <v>0</v>
      </c>
      <c r="AE222" s="410"/>
      <c r="AF222" s="415"/>
      <c r="AG222" s="415"/>
      <c r="AH222" s="415"/>
      <c r="AI222" s="415"/>
      <c r="AJ222" s="415"/>
      <c r="AK222" s="415"/>
      <c r="AL222" s="415"/>
      <c r="AM222" s="296">
        <f>SUM(Y222:AL222)</f>
        <v>0</v>
      </c>
    </row>
    <row r="223" spans="1:39" outlineLevel="1">
      <c r="B223" s="294" t="s">
        <v>290</v>
      </c>
      <c r="C223" s="291" t="s">
        <v>164</v>
      </c>
      <c r="D223" s="295">
        <f>SUMIFS('7.  Persistence Report'!AV$27:AV$242,'7.  Persistence Report'!$D$27:$D$242,$B222,'7.  Persistence Report'!$H$27:$H$242,$D$197,'7.  Persistence Report'!$J$27:$J$242,"Adjustment")</f>
        <v>0</v>
      </c>
      <c r="E223" s="295"/>
      <c r="F223" s="295"/>
      <c r="G223" s="295"/>
      <c r="H223" s="295"/>
      <c r="I223" s="295"/>
      <c r="J223" s="295"/>
      <c r="K223" s="295"/>
      <c r="L223" s="295"/>
      <c r="M223" s="295"/>
      <c r="N223" s="295">
        <f>N222</f>
        <v>12</v>
      </c>
      <c r="O223" s="295">
        <f>SUMIFS('7.  Persistence Report'!Q$27:Q$242,'7.  Persistence Report'!$D$27:$D$242,$B222,'7.  Persistence Report'!$H$27:$H$242,$O$197,'7.  Persistence Report'!$J$27:$J$242,"Adjustment")</f>
        <v>0</v>
      </c>
      <c r="P223" s="295"/>
      <c r="Q223" s="295"/>
      <c r="R223" s="295"/>
      <c r="S223" s="295"/>
      <c r="T223" s="295"/>
      <c r="U223" s="295"/>
      <c r="V223" s="295"/>
      <c r="W223" s="295"/>
      <c r="X223" s="295"/>
      <c r="Y223" s="411">
        <f>Y222</f>
        <v>0</v>
      </c>
      <c r="Z223" s="411">
        <f t="shared" ref="Z223" si="535">Z222</f>
        <v>0</v>
      </c>
      <c r="AA223" s="411">
        <f t="shared" ref="AA223" si="536">AA222</f>
        <v>0</v>
      </c>
      <c r="AB223" s="411">
        <f t="shared" ref="AB223" si="537">AB222</f>
        <v>0</v>
      </c>
      <c r="AC223" s="411">
        <f t="shared" ref="AC223" si="538">AC222</f>
        <v>0</v>
      </c>
      <c r="AD223" s="411">
        <f t="shared" ref="AD223" si="539">AD222</f>
        <v>0</v>
      </c>
      <c r="AE223" s="411">
        <f t="shared" ref="AE223" si="540">AE222</f>
        <v>0</v>
      </c>
      <c r="AF223" s="411">
        <f t="shared" ref="AF223" si="541">AF222</f>
        <v>0</v>
      </c>
      <c r="AG223" s="411">
        <f t="shared" ref="AG223" si="542">AG222</f>
        <v>0</v>
      </c>
      <c r="AH223" s="411">
        <f t="shared" ref="AH223" si="543">AH222</f>
        <v>0</v>
      </c>
      <c r="AI223" s="411">
        <f t="shared" ref="AI223" si="544">AI222</f>
        <v>0</v>
      </c>
      <c r="AJ223" s="411">
        <f t="shared" ref="AJ223" si="545">AJ222</f>
        <v>0</v>
      </c>
      <c r="AK223" s="411">
        <f t="shared" ref="AK223" si="546">AK222</f>
        <v>0</v>
      </c>
      <c r="AL223" s="411">
        <f t="shared" ref="AL223" si="547">AL222</f>
        <v>0</v>
      </c>
      <c r="AM223" s="311"/>
    </row>
    <row r="224" spans="1:39" outlineLevel="1">
      <c r="B224" s="314"/>
      <c r="C224" s="312"/>
      <c r="D224" s="316"/>
      <c r="E224" s="316"/>
      <c r="F224" s="316"/>
      <c r="G224" s="316"/>
      <c r="H224" s="316"/>
      <c r="I224" s="316"/>
      <c r="J224" s="316"/>
      <c r="K224" s="316"/>
      <c r="L224" s="316"/>
      <c r="M224" s="316"/>
      <c r="N224" s="291"/>
      <c r="O224" s="316"/>
      <c r="P224" s="316"/>
      <c r="Q224" s="316"/>
      <c r="R224" s="316"/>
      <c r="S224" s="316"/>
      <c r="T224" s="316"/>
      <c r="U224" s="316"/>
      <c r="V224" s="316"/>
      <c r="W224" s="316"/>
      <c r="X224" s="316"/>
      <c r="Y224" s="416"/>
      <c r="Z224" s="417"/>
      <c r="AA224" s="416"/>
      <c r="AB224" s="416"/>
      <c r="AC224" s="416"/>
      <c r="AD224" s="416"/>
      <c r="AE224" s="416"/>
      <c r="AF224" s="416"/>
      <c r="AG224" s="416"/>
      <c r="AH224" s="416"/>
      <c r="AI224" s="416"/>
      <c r="AJ224" s="416"/>
      <c r="AK224" s="416"/>
      <c r="AL224" s="416"/>
      <c r="AM224" s="313"/>
    </row>
    <row r="225" spans="1:39" ht="30" outlineLevel="1">
      <c r="A225" s="522">
        <v>9</v>
      </c>
      <c r="B225" s="520" t="s">
        <v>103</v>
      </c>
      <c r="C225" s="291" t="s">
        <v>25</v>
      </c>
      <c r="D225" s="295">
        <f>SUMIFS('7.  Persistence Report'!AV$27:AV$242,'7.  Persistence Report'!$D$27:$D$242,$B225,'7.  Persistence Report'!$H$27:$H$242,$D$197,'7.  Persistence Report'!$J$27:$J$242,"&lt;&gt;Adjustment")</f>
        <v>0</v>
      </c>
      <c r="E225" s="295"/>
      <c r="F225" s="295"/>
      <c r="G225" s="295"/>
      <c r="H225" s="295"/>
      <c r="I225" s="295"/>
      <c r="J225" s="295"/>
      <c r="K225" s="295"/>
      <c r="L225" s="295"/>
      <c r="M225" s="295"/>
      <c r="N225" s="295">
        <v>12</v>
      </c>
      <c r="O225" s="295">
        <f>SUMIFS('7.  Persistence Report'!Q$27:Q$242,'7.  Persistence Report'!$D$27:$D$242,$B225,'7.  Persistence Report'!$H$27:$H$242,$O$197,'7.  Persistence Report'!$J$27:$J$242,"&lt;&gt;Adjustment")</f>
        <v>0</v>
      </c>
      <c r="P225" s="295"/>
      <c r="Q225" s="295"/>
      <c r="R225" s="295"/>
      <c r="S225" s="295"/>
      <c r="T225" s="295"/>
      <c r="U225" s="295"/>
      <c r="V225" s="295"/>
      <c r="W225" s="295"/>
      <c r="X225" s="295"/>
      <c r="Y225" s="410">
        <f>VLOOKUP(B225,'3-a.  Rate Class Allocations'!$B$20:$AA$61,16,FALSE)</f>
        <v>0</v>
      </c>
      <c r="Z225" s="410">
        <f>VLOOKUP(B225,'3-a.  Rate Class Allocations'!$B$20:AA$61,18,FALSE)</f>
        <v>0</v>
      </c>
      <c r="AA225" s="410">
        <f>VLOOKUP(B225,'3-a.  Rate Class Allocations'!$B$20:$AA$61,20,FALSE)</f>
        <v>0</v>
      </c>
      <c r="AB225" s="410">
        <f>VLOOKUP(B225,'3-a.  Rate Class Allocations'!$B$20:$AA$61,21,FALSE)</f>
        <v>0</v>
      </c>
      <c r="AC225" s="410">
        <f>VLOOKUP(B225,'3-a.  Rate Class Allocations'!$B$20:$AA$61,23,FALSE)</f>
        <v>0</v>
      </c>
      <c r="AD225" s="410">
        <f>VLOOKUP(B225,'3-a.  Rate Class Allocations'!$B$20:$AA$61,25,FALSE)</f>
        <v>0</v>
      </c>
      <c r="AE225" s="410"/>
      <c r="AF225" s="415"/>
      <c r="AG225" s="415"/>
      <c r="AH225" s="415"/>
      <c r="AI225" s="415"/>
      <c r="AJ225" s="415"/>
      <c r="AK225" s="415"/>
      <c r="AL225" s="415"/>
      <c r="AM225" s="296">
        <f>SUM(Y225:AL225)</f>
        <v>0</v>
      </c>
    </row>
    <row r="226" spans="1:39" outlineLevel="1">
      <c r="B226" s="294" t="s">
        <v>290</v>
      </c>
      <c r="C226" s="291" t="s">
        <v>164</v>
      </c>
      <c r="D226" s="295">
        <f>SUMIFS('7.  Persistence Report'!AV$27:AV$242,'7.  Persistence Report'!$D$27:$D$242,$B225,'7.  Persistence Report'!$H$27:$H$242,$D$197,'7.  Persistence Report'!$J$27:$J$242,"Adjustment")</f>
        <v>0</v>
      </c>
      <c r="E226" s="295"/>
      <c r="F226" s="295"/>
      <c r="G226" s="295"/>
      <c r="H226" s="295"/>
      <c r="I226" s="295"/>
      <c r="J226" s="295"/>
      <c r="K226" s="295"/>
      <c r="L226" s="295"/>
      <c r="M226" s="295"/>
      <c r="N226" s="295">
        <f>N225</f>
        <v>12</v>
      </c>
      <c r="O226" s="295">
        <f>SUMIFS('7.  Persistence Report'!Q$27:Q$242,'7.  Persistence Report'!$D$27:$D$242,$B225,'7.  Persistence Report'!$H$27:$H$242,$O$197,'7.  Persistence Report'!$J$27:$J$242,"Adjustment")</f>
        <v>0</v>
      </c>
      <c r="P226" s="295"/>
      <c r="Q226" s="295"/>
      <c r="R226" s="295"/>
      <c r="S226" s="295"/>
      <c r="T226" s="295"/>
      <c r="U226" s="295"/>
      <c r="V226" s="295"/>
      <c r="W226" s="295"/>
      <c r="X226" s="295"/>
      <c r="Y226" s="411">
        <f>Y225</f>
        <v>0</v>
      </c>
      <c r="Z226" s="411">
        <f t="shared" ref="Z226" si="548">Z225</f>
        <v>0</v>
      </c>
      <c r="AA226" s="411">
        <f t="shared" ref="AA226" si="549">AA225</f>
        <v>0</v>
      </c>
      <c r="AB226" s="411">
        <f t="shared" ref="AB226" si="550">AB225</f>
        <v>0</v>
      </c>
      <c r="AC226" s="411">
        <f t="shared" ref="AC226" si="551">AC225</f>
        <v>0</v>
      </c>
      <c r="AD226" s="411">
        <f t="shared" ref="AD226" si="552">AD225</f>
        <v>0</v>
      </c>
      <c r="AE226" s="411">
        <f t="shared" ref="AE226" si="553">AE225</f>
        <v>0</v>
      </c>
      <c r="AF226" s="411">
        <f t="shared" ref="AF226" si="554">AF225</f>
        <v>0</v>
      </c>
      <c r="AG226" s="411">
        <f t="shared" ref="AG226" si="555">AG225</f>
        <v>0</v>
      </c>
      <c r="AH226" s="411">
        <f t="shared" ref="AH226" si="556">AH225</f>
        <v>0</v>
      </c>
      <c r="AI226" s="411">
        <f t="shared" ref="AI226" si="557">AI225</f>
        <v>0</v>
      </c>
      <c r="AJ226" s="411">
        <f t="shared" ref="AJ226" si="558">AJ225</f>
        <v>0</v>
      </c>
      <c r="AK226" s="411">
        <f t="shared" ref="AK226" si="559">AK225</f>
        <v>0</v>
      </c>
      <c r="AL226" s="411">
        <f t="shared" ref="AL226" si="560">AL225</f>
        <v>0</v>
      </c>
      <c r="AM226" s="311"/>
    </row>
    <row r="227" spans="1:39" outlineLevel="1">
      <c r="B227" s="314"/>
      <c r="C227" s="312"/>
      <c r="D227" s="316"/>
      <c r="E227" s="316"/>
      <c r="F227" s="316"/>
      <c r="G227" s="316"/>
      <c r="H227" s="316"/>
      <c r="I227" s="316"/>
      <c r="J227" s="316"/>
      <c r="K227" s="316"/>
      <c r="L227" s="316"/>
      <c r="M227" s="316"/>
      <c r="N227" s="291"/>
      <c r="O227" s="316"/>
      <c r="P227" s="316"/>
      <c r="Q227" s="316"/>
      <c r="R227" s="316"/>
      <c r="S227" s="316"/>
      <c r="T227" s="316"/>
      <c r="U227" s="316"/>
      <c r="V227" s="316"/>
      <c r="W227" s="316"/>
      <c r="X227" s="316"/>
      <c r="Y227" s="416"/>
      <c r="Z227" s="416"/>
      <c r="AA227" s="416"/>
      <c r="AB227" s="416"/>
      <c r="AC227" s="416"/>
      <c r="AD227" s="416"/>
      <c r="AE227" s="416"/>
      <c r="AF227" s="416"/>
      <c r="AG227" s="416"/>
      <c r="AH227" s="416"/>
      <c r="AI227" s="416"/>
      <c r="AJ227" s="416"/>
      <c r="AK227" s="416"/>
      <c r="AL227" s="416"/>
      <c r="AM227" s="313"/>
    </row>
    <row r="228" spans="1:39" ht="30" outlineLevel="1">
      <c r="A228" s="522">
        <v>10</v>
      </c>
      <c r="B228" s="520" t="s">
        <v>104</v>
      </c>
      <c r="C228" s="291" t="s">
        <v>25</v>
      </c>
      <c r="D228" s="295">
        <f>SUMIFS('7.  Persistence Report'!AV$27:AV$242,'7.  Persistence Report'!$D$27:$D$242,$B228,'7.  Persistence Report'!$H$27:$H$242,$D$197,'7.  Persistence Report'!$J$27:$J$242,"&lt;&gt;Adjustment")</f>
        <v>0</v>
      </c>
      <c r="E228" s="295"/>
      <c r="F228" s="295"/>
      <c r="G228" s="295"/>
      <c r="H228" s="295"/>
      <c r="I228" s="295"/>
      <c r="J228" s="295"/>
      <c r="K228" s="295"/>
      <c r="L228" s="295"/>
      <c r="M228" s="295"/>
      <c r="N228" s="295">
        <v>3</v>
      </c>
      <c r="O228" s="295">
        <f>SUMIFS('7.  Persistence Report'!Q$27:Q$242,'7.  Persistence Report'!$D$27:$D$242,$B228,'7.  Persistence Report'!$H$27:$H$242,$O$197,'7.  Persistence Report'!$J$27:$J$242,"&lt;&gt;Adjustment")</f>
        <v>0</v>
      </c>
      <c r="P228" s="295"/>
      <c r="Q228" s="295"/>
      <c r="R228" s="295"/>
      <c r="S228" s="295"/>
      <c r="T228" s="295"/>
      <c r="U228" s="295"/>
      <c r="V228" s="295"/>
      <c r="W228" s="295"/>
      <c r="X228" s="295"/>
      <c r="Y228" s="410">
        <f>VLOOKUP(B228,'3-a.  Rate Class Allocations'!$B$20:$AA$61,16,FALSE)</f>
        <v>0</v>
      </c>
      <c r="Z228" s="410">
        <f>VLOOKUP(B228,'3-a.  Rate Class Allocations'!$B$20:AA$61,18,FALSE)</f>
        <v>0</v>
      </c>
      <c r="AA228" s="410">
        <f>VLOOKUP(B228,'3-a.  Rate Class Allocations'!$B$20:$AA$61,20,FALSE)</f>
        <v>0</v>
      </c>
      <c r="AB228" s="410">
        <f>VLOOKUP(B228,'3-a.  Rate Class Allocations'!$B$20:$AA$61,21,FALSE)</f>
        <v>0</v>
      </c>
      <c r="AC228" s="410">
        <f>VLOOKUP(B228,'3-a.  Rate Class Allocations'!$B$20:$AA$61,23,FALSE)</f>
        <v>0</v>
      </c>
      <c r="AD228" s="410">
        <f>VLOOKUP(B228,'3-a.  Rate Class Allocations'!$B$20:$AA$61,25,FALSE)</f>
        <v>0</v>
      </c>
      <c r="AE228" s="410"/>
      <c r="AF228" s="415"/>
      <c r="AG228" s="415"/>
      <c r="AH228" s="415"/>
      <c r="AI228" s="415"/>
      <c r="AJ228" s="415"/>
      <c r="AK228" s="415"/>
      <c r="AL228" s="415"/>
      <c r="AM228" s="296">
        <f>SUM(Y228:AL228)</f>
        <v>0</v>
      </c>
    </row>
    <row r="229" spans="1:39" outlineLevel="1">
      <c r="B229" s="294" t="s">
        <v>290</v>
      </c>
      <c r="C229" s="291" t="s">
        <v>164</v>
      </c>
      <c r="D229" s="295">
        <f>SUMIFS('7.  Persistence Report'!AV$27:AV$242,'7.  Persistence Report'!$D$27:$D$242,$B228,'7.  Persistence Report'!$H$27:$H$242,$D$197,'7.  Persistence Report'!$J$27:$J$242,"Adjustment")</f>
        <v>0</v>
      </c>
      <c r="E229" s="295"/>
      <c r="F229" s="295"/>
      <c r="G229" s="295"/>
      <c r="H229" s="295"/>
      <c r="I229" s="295"/>
      <c r="J229" s="295"/>
      <c r="K229" s="295"/>
      <c r="L229" s="295"/>
      <c r="M229" s="295"/>
      <c r="N229" s="295">
        <f>N228</f>
        <v>3</v>
      </c>
      <c r="O229" s="295">
        <f>SUMIFS('7.  Persistence Report'!Q$27:Q$242,'7.  Persistence Report'!$D$27:$D$242,$B228,'7.  Persistence Report'!$H$27:$H$242,$O$197,'7.  Persistence Report'!$J$27:$J$242,"Adjustment")</f>
        <v>0</v>
      </c>
      <c r="P229" s="295"/>
      <c r="Q229" s="295"/>
      <c r="R229" s="295"/>
      <c r="S229" s="295"/>
      <c r="T229" s="295"/>
      <c r="U229" s="295"/>
      <c r="V229" s="295"/>
      <c r="W229" s="295"/>
      <c r="X229" s="295"/>
      <c r="Y229" s="411">
        <f>Y228</f>
        <v>0</v>
      </c>
      <c r="Z229" s="411">
        <f t="shared" ref="Z229" si="561">Z228</f>
        <v>0</v>
      </c>
      <c r="AA229" s="411">
        <f t="shared" ref="AA229" si="562">AA228</f>
        <v>0</v>
      </c>
      <c r="AB229" s="411">
        <f t="shared" ref="AB229" si="563">AB228</f>
        <v>0</v>
      </c>
      <c r="AC229" s="411">
        <f t="shared" ref="AC229" si="564">AC228</f>
        <v>0</v>
      </c>
      <c r="AD229" s="411">
        <f t="shared" ref="AD229" si="565">AD228</f>
        <v>0</v>
      </c>
      <c r="AE229" s="411">
        <f t="shared" ref="AE229" si="566">AE228</f>
        <v>0</v>
      </c>
      <c r="AF229" s="411">
        <f t="shared" ref="AF229" si="567">AF228</f>
        <v>0</v>
      </c>
      <c r="AG229" s="411">
        <f t="shared" ref="AG229" si="568">AG228</f>
        <v>0</v>
      </c>
      <c r="AH229" s="411">
        <f t="shared" ref="AH229" si="569">AH228</f>
        <v>0</v>
      </c>
      <c r="AI229" s="411">
        <f t="shared" ref="AI229" si="570">AI228</f>
        <v>0</v>
      </c>
      <c r="AJ229" s="411">
        <f t="shared" ref="AJ229" si="571">AJ228</f>
        <v>0</v>
      </c>
      <c r="AK229" s="411">
        <f t="shared" ref="AK229" si="572">AK228</f>
        <v>0</v>
      </c>
      <c r="AL229" s="411">
        <f t="shared" ref="AL229" si="573">AL228</f>
        <v>0</v>
      </c>
      <c r="AM229" s="311"/>
    </row>
    <row r="230" spans="1:39" outlineLevel="1">
      <c r="B230" s="314"/>
      <c r="C230" s="312"/>
      <c r="D230" s="316"/>
      <c r="E230" s="316"/>
      <c r="F230" s="316"/>
      <c r="G230" s="316"/>
      <c r="H230" s="316"/>
      <c r="I230" s="316"/>
      <c r="J230" s="316"/>
      <c r="K230" s="316"/>
      <c r="L230" s="316"/>
      <c r="M230" s="316"/>
      <c r="N230" s="291"/>
      <c r="O230" s="316"/>
      <c r="P230" s="316"/>
      <c r="Q230" s="316"/>
      <c r="R230" s="316"/>
      <c r="S230" s="316"/>
      <c r="T230" s="316"/>
      <c r="U230" s="316"/>
      <c r="V230" s="316"/>
      <c r="W230" s="316"/>
      <c r="X230" s="316"/>
      <c r="Y230" s="416"/>
      <c r="Z230" s="417"/>
      <c r="AA230" s="416"/>
      <c r="AB230" s="416"/>
      <c r="AC230" s="416"/>
      <c r="AD230" s="416"/>
      <c r="AE230" s="416"/>
      <c r="AF230" s="416"/>
      <c r="AG230" s="416"/>
      <c r="AH230" s="416"/>
      <c r="AI230" s="416"/>
      <c r="AJ230" s="416"/>
      <c r="AK230" s="416"/>
      <c r="AL230" s="416"/>
      <c r="AM230" s="313"/>
    </row>
    <row r="231" spans="1:39" ht="15.75" outlineLevel="1">
      <c r="B231" s="288" t="s">
        <v>10</v>
      </c>
      <c r="C231" s="289"/>
      <c r="D231" s="289"/>
      <c r="E231" s="289"/>
      <c r="F231" s="289"/>
      <c r="G231" s="289"/>
      <c r="H231" s="289"/>
      <c r="I231" s="289"/>
      <c r="J231" s="289"/>
      <c r="K231" s="289"/>
      <c r="L231" s="289"/>
      <c r="M231" s="289"/>
      <c r="N231" s="290"/>
      <c r="O231" s="289"/>
      <c r="P231" s="289"/>
      <c r="Q231" s="289"/>
      <c r="R231" s="289"/>
      <c r="S231" s="289"/>
      <c r="T231" s="289"/>
      <c r="U231" s="289"/>
      <c r="V231" s="289"/>
      <c r="W231" s="289"/>
      <c r="X231" s="289"/>
      <c r="Y231" s="414"/>
      <c r="Z231" s="414"/>
      <c r="AA231" s="414"/>
      <c r="AB231" s="414"/>
      <c r="AC231" s="414"/>
      <c r="AD231" s="414"/>
      <c r="AE231" s="414"/>
      <c r="AF231" s="414"/>
      <c r="AG231" s="414"/>
      <c r="AH231" s="414"/>
      <c r="AI231" s="414"/>
      <c r="AJ231" s="414"/>
      <c r="AK231" s="414"/>
      <c r="AL231" s="414"/>
      <c r="AM231" s="292"/>
    </row>
    <row r="232" spans="1:39" ht="30" outlineLevel="1">
      <c r="A232" s="522">
        <v>11</v>
      </c>
      <c r="B232" s="520" t="s">
        <v>105</v>
      </c>
      <c r="C232" s="291" t="s">
        <v>25</v>
      </c>
      <c r="D232" s="295">
        <f>SUMIFS('7.  Persistence Report'!AV$27:AV$242,'7.  Persistence Report'!$D$27:$D$242,$B232,'7.  Persistence Report'!$H$27:$H$242,$D$197,'7.  Persistence Report'!$J$27:$J$242,"&lt;&gt;Adjustment")</f>
        <v>0</v>
      </c>
      <c r="E232" s="295"/>
      <c r="F232" s="295"/>
      <c r="G232" s="295"/>
      <c r="H232" s="295"/>
      <c r="I232" s="295"/>
      <c r="J232" s="295"/>
      <c r="K232" s="295"/>
      <c r="L232" s="295"/>
      <c r="M232" s="295"/>
      <c r="N232" s="295">
        <v>12</v>
      </c>
      <c r="O232" s="295">
        <f>SUMIFS('7.  Persistence Report'!Q$27:Q$242,'7.  Persistence Report'!$D$27:$D$242,$B232,'7.  Persistence Report'!$H$27:$H$242,$O$197,'7.  Persistence Report'!$J$27:$J$242,"&lt;&gt;Adjustment")</f>
        <v>0</v>
      </c>
      <c r="P232" s="295"/>
      <c r="Q232" s="295"/>
      <c r="R232" s="295"/>
      <c r="S232" s="295"/>
      <c r="T232" s="295"/>
      <c r="U232" s="295"/>
      <c r="V232" s="295"/>
      <c r="W232" s="295"/>
      <c r="X232" s="295"/>
      <c r="Y232" s="410">
        <f>VLOOKUP(B232,'3-a.  Rate Class Allocations'!$B$20:$AA$61,16,FALSE)</f>
        <v>0</v>
      </c>
      <c r="Z232" s="410">
        <f>VLOOKUP(B232,'3-a.  Rate Class Allocations'!$B$20:AA$61,18,FALSE)</f>
        <v>0</v>
      </c>
      <c r="AA232" s="410">
        <f>VLOOKUP(B232,'3-a.  Rate Class Allocations'!$B$20:$AA$61,20,FALSE)</f>
        <v>0</v>
      </c>
      <c r="AB232" s="410">
        <f>VLOOKUP(B232,'3-a.  Rate Class Allocations'!$B$20:$AA$61,21,FALSE)</f>
        <v>0</v>
      </c>
      <c r="AC232" s="410">
        <f>VLOOKUP(B232,'3-a.  Rate Class Allocations'!$B$20:$AA$61,23,FALSE)</f>
        <v>0</v>
      </c>
      <c r="AD232" s="410">
        <f>VLOOKUP(B232,'3-a.  Rate Class Allocations'!$B$20:$AA$61,25,FALSE)</f>
        <v>0</v>
      </c>
      <c r="AE232" s="410"/>
      <c r="AF232" s="415"/>
      <c r="AG232" s="415"/>
      <c r="AH232" s="415"/>
      <c r="AI232" s="415"/>
      <c r="AJ232" s="415"/>
      <c r="AK232" s="415"/>
      <c r="AL232" s="415"/>
      <c r="AM232" s="296">
        <f>SUM(Y232:AL232)</f>
        <v>0</v>
      </c>
    </row>
    <row r="233" spans="1:39" outlineLevel="1">
      <c r="B233" s="294" t="s">
        <v>290</v>
      </c>
      <c r="C233" s="291" t="s">
        <v>164</v>
      </c>
      <c r="D233" s="295">
        <f>SUMIFS('7.  Persistence Report'!AV$27:AV$242,'7.  Persistence Report'!$D$27:$D$242,$B232,'7.  Persistence Report'!$H$27:$H$242,$D$197,'7.  Persistence Report'!$J$27:$J$242,"Adjustment")</f>
        <v>0</v>
      </c>
      <c r="E233" s="295"/>
      <c r="F233" s="295"/>
      <c r="G233" s="295"/>
      <c r="H233" s="295"/>
      <c r="I233" s="295"/>
      <c r="J233" s="295"/>
      <c r="K233" s="295"/>
      <c r="L233" s="295"/>
      <c r="M233" s="295"/>
      <c r="N233" s="295">
        <f>N232</f>
        <v>12</v>
      </c>
      <c r="O233" s="295">
        <f>SUMIFS('7.  Persistence Report'!Q$27:Q$242,'7.  Persistence Report'!$D$27:$D$242,$B232,'7.  Persistence Report'!$H$27:$H$242,$O$197,'7.  Persistence Report'!$J$27:$J$242,"Adjustment")</f>
        <v>0</v>
      </c>
      <c r="P233" s="295"/>
      <c r="Q233" s="295"/>
      <c r="R233" s="295"/>
      <c r="S233" s="295"/>
      <c r="T233" s="295"/>
      <c r="U233" s="295"/>
      <c r="V233" s="295"/>
      <c r="W233" s="295"/>
      <c r="X233" s="295"/>
      <c r="Y233" s="411">
        <f>Y232</f>
        <v>0</v>
      </c>
      <c r="Z233" s="411">
        <f t="shared" ref="Z233" si="574">Z232</f>
        <v>0</v>
      </c>
      <c r="AA233" s="411">
        <f t="shared" ref="AA233" si="575">AA232</f>
        <v>0</v>
      </c>
      <c r="AB233" s="411">
        <f t="shared" ref="AB233" si="576">AB232</f>
        <v>0</v>
      </c>
      <c r="AC233" s="411">
        <f t="shared" ref="AC233" si="577">AC232</f>
        <v>0</v>
      </c>
      <c r="AD233" s="411">
        <f t="shared" ref="AD233" si="578">AD232</f>
        <v>0</v>
      </c>
      <c r="AE233" s="411">
        <f t="shared" ref="AE233" si="579">AE232</f>
        <v>0</v>
      </c>
      <c r="AF233" s="411">
        <f t="shared" ref="AF233" si="580">AF232</f>
        <v>0</v>
      </c>
      <c r="AG233" s="411">
        <f t="shared" ref="AG233" si="581">AG232</f>
        <v>0</v>
      </c>
      <c r="AH233" s="411">
        <f t="shared" ref="AH233" si="582">AH232</f>
        <v>0</v>
      </c>
      <c r="AI233" s="411">
        <f t="shared" ref="AI233" si="583">AI232</f>
        <v>0</v>
      </c>
      <c r="AJ233" s="411">
        <f t="shared" ref="AJ233" si="584">AJ232</f>
        <v>0</v>
      </c>
      <c r="AK233" s="411">
        <f t="shared" ref="AK233" si="585">AK232</f>
        <v>0</v>
      </c>
      <c r="AL233" s="411">
        <f t="shared" ref="AL233" si="586">AL232</f>
        <v>0</v>
      </c>
      <c r="AM233" s="297"/>
    </row>
    <row r="234" spans="1:39" outlineLevel="1">
      <c r="B234" s="315"/>
      <c r="C234" s="305"/>
      <c r="D234" s="291"/>
      <c r="E234" s="291"/>
      <c r="F234" s="291"/>
      <c r="G234" s="291"/>
      <c r="H234" s="291"/>
      <c r="I234" s="291"/>
      <c r="J234" s="291"/>
      <c r="K234" s="291"/>
      <c r="L234" s="291"/>
      <c r="M234" s="291"/>
      <c r="N234" s="291"/>
      <c r="O234" s="291"/>
      <c r="P234" s="291"/>
      <c r="Q234" s="291"/>
      <c r="R234" s="291"/>
      <c r="S234" s="291"/>
      <c r="T234" s="291"/>
      <c r="U234" s="291"/>
      <c r="V234" s="291"/>
      <c r="W234" s="291"/>
      <c r="X234" s="291"/>
      <c r="Y234" s="412"/>
      <c r="Z234" s="421"/>
      <c r="AA234" s="421"/>
      <c r="AB234" s="421"/>
      <c r="AC234" s="421"/>
      <c r="AD234" s="421"/>
      <c r="AE234" s="421"/>
      <c r="AF234" s="421"/>
      <c r="AG234" s="421"/>
      <c r="AH234" s="421"/>
      <c r="AI234" s="421"/>
      <c r="AJ234" s="421"/>
      <c r="AK234" s="421"/>
      <c r="AL234" s="421"/>
      <c r="AM234" s="306"/>
    </row>
    <row r="235" spans="1:39" ht="45" outlineLevel="1">
      <c r="A235" s="522">
        <v>12</v>
      </c>
      <c r="B235" s="520" t="s">
        <v>106</v>
      </c>
      <c r="C235" s="291" t="s">
        <v>25</v>
      </c>
      <c r="D235" s="295">
        <f>SUMIFS('7.  Persistence Report'!AV$27:AV$242,'7.  Persistence Report'!$D$27:$D$242,$B235,'7.  Persistence Report'!$H$27:$H$242,$D$197,'7.  Persistence Report'!$J$27:$J$242,"&lt;&gt;Adjustment")</f>
        <v>0</v>
      </c>
      <c r="E235" s="295"/>
      <c r="F235" s="295"/>
      <c r="G235" s="295"/>
      <c r="H235" s="295"/>
      <c r="I235" s="295"/>
      <c r="J235" s="295"/>
      <c r="K235" s="295"/>
      <c r="L235" s="295"/>
      <c r="M235" s="295"/>
      <c r="N235" s="295">
        <v>12</v>
      </c>
      <c r="O235" s="295">
        <f>SUMIFS('7.  Persistence Report'!Q$27:Q$242,'7.  Persistence Report'!$D$27:$D$242,$B235,'7.  Persistence Report'!$H$27:$H$242,$O$197,'7.  Persistence Report'!$J$27:$J$242,"&lt;&gt;Adjustment")</f>
        <v>0</v>
      </c>
      <c r="P235" s="295"/>
      <c r="Q235" s="295"/>
      <c r="R235" s="295"/>
      <c r="S235" s="295"/>
      <c r="T235" s="295"/>
      <c r="U235" s="295"/>
      <c r="V235" s="295"/>
      <c r="W235" s="295"/>
      <c r="X235" s="295"/>
      <c r="Y235" s="410">
        <f>VLOOKUP(B235,'3-a.  Rate Class Allocations'!$B$20:$AA$61,16,FALSE)</f>
        <v>0</v>
      </c>
      <c r="Z235" s="410">
        <f>VLOOKUP(B235,'3-a.  Rate Class Allocations'!$B$20:AA$61,18,FALSE)</f>
        <v>0</v>
      </c>
      <c r="AA235" s="410">
        <f>VLOOKUP(B235,'3-a.  Rate Class Allocations'!$B$20:$AA$61,20,FALSE)</f>
        <v>0</v>
      </c>
      <c r="AB235" s="410">
        <f>VLOOKUP(B235,'3-a.  Rate Class Allocations'!$B$20:$AA$61,21,FALSE)</f>
        <v>0</v>
      </c>
      <c r="AC235" s="410">
        <f>VLOOKUP(B235,'3-a.  Rate Class Allocations'!$B$20:$AA$61,23,FALSE)</f>
        <v>0</v>
      </c>
      <c r="AD235" s="410">
        <f>VLOOKUP(B235,'3-a.  Rate Class Allocations'!$B$20:$AA$61,25,FALSE)</f>
        <v>0</v>
      </c>
      <c r="AE235" s="410"/>
      <c r="AF235" s="415"/>
      <c r="AG235" s="415"/>
      <c r="AH235" s="415"/>
      <c r="AI235" s="415"/>
      <c r="AJ235" s="415"/>
      <c r="AK235" s="415"/>
      <c r="AL235" s="415"/>
      <c r="AM235" s="296">
        <f>SUM(Y235:AL235)</f>
        <v>0</v>
      </c>
    </row>
    <row r="236" spans="1:39" outlineLevel="1">
      <c r="B236" s="294" t="s">
        <v>290</v>
      </c>
      <c r="C236" s="291" t="s">
        <v>164</v>
      </c>
      <c r="D236" s="295">
        <f>SUMIFS('7.  Persistence Report'!AV$27:AV$242,'7.  Persistence Report'!$D$27:$D$242,$B235,'7.  Persistence Report'!$H$27:$H$242,$D$197,'7.  Persistence Report'!$J$27:$J$242,"Adjustment")</f>
        <v>0</v>
      </c>
      <c r="E236" s="295"/>
      <c r="F236" s="295"/>
      <c r="G236" s="295"/>
      <c r="H236" s="295"/>
      <c r="I236" s="295"/>
      <c r="J236" s="295"/>
      <c r="K236" s="295"/>
      <c r="L236" s="295"/>
      <c r="M236" s="295"/>
      <c r="N236" s="295">
        <f>N235</f>
        <v>12</v>
      </c>
      <c r="O236" s="295">
        <f>SUMIFS('7.  Persistence Report'!Q$27:Q$242,'7.  Persistence Report'!$D$27:$D$242,$B235,'7.  Persistence Report'!$H$27:$H$242,$O$197,'7.  Persistence Report'!$J$27:$J$242,"Adjustment")</f>
        <v>0</v>
      </c>
      <c r="P236" s="295"/>
      <c r="Q236" s="295"/>
      <c r="R236" s="295"/>
      <c r="S236" s="295"/>
      <c r="T236" s="295"/>
      <c r="U236" s="295"/>
      <c r="V236" s="295"/>
      <c r="W236" s="295"/>
      <c r="X236" s="295"/>
      <c r="Y236" s="411">
        <f>Y235</f>
        <v>0</v>
      </c>
      <c r="Z236" s="411">
        <f t="shared" ref="Z236" si="587">Z235</f>
        <v>0</v>
      </c>
      <c r="AA236" s="411">
        <f t="shared" ref="AA236" si="588">AA235</f>
        <v>0</v>
      </c>
      <c r="AB236" s="411">
        <f t="shared" ref="AB236" si="589">AB235</f>
        <v>0</v>
      </c>
      <c r="AC236" s="411">
        <f t="shared" ref="AC236" si="590">AC235</f>
        <v>0</v>
      </c>
      <c r="AD236" s="411">
        <f t="shared" ref="AD236" si="591">AD235</f>
        <v>0</v>
      </c>
      <c r="AE236" s="411">
        <f t="shared" ref="AE236" si="592">AE235</f>
        <v>0</v>
      </c>
      <c r="AF236" s="411">
        <f t="shared" ref="AF236" si="593">AF235</f>
        <v>0</v>
      </c>
      <c r="AG236" s="411">
        <f t="shared" ref="AG236" si="594">AG235</f>
        <v>0</v>
      </c>
      <c r="AH236" s="411">
        <f t="shared" ref="AH236" si="595">AH235</f>
        <v>0</v>
      </c>
      <c r="AI236" s="411">
        <f t="shared" ref="AI236" si="596">AI235</f>
        <v>0</v>
      </c>
      <c r="AJ236" s="411">
        <f t="shared" ref="AJ236" si="597">AJ235</f>
        <v>0</v>
      </c>
      <c r="AK236" s="411">
        <f t="shared" ref="AK236" si="598">AK235</f>
        <v>0</v>
      </c>
      <c r="AL236" s="411">
        <f t="shared" ref="AL236" si="599">AL235</f>
        <v>0</v>
      </c>
      <c r="AM236" s="297"/>
    </row>
    <row r="237" spans="1:39" outlineLevel="1">
      <c r="B237" s="315"/>
      <c r="C237" s="305"/>
      <c r="D237" s="291"/>
      <c r="E237" s="291"/>
      <c r="F237" s="291"/>
      <c r="G237" s="291"/>
      <c r="H237" s="291"/>
      <c r="I237" s="291"/>
      <c r="J237" s="291"/>
      <c r="K237" s="291"/>
      <c r="L237" s="291"/>
      <c r="M237" s="291"/>
      <c r="N237" s="291"/>
      <c r="O237" s="291"/>
      <c r="P237" s="291"/>
      <c r="Q237" s="291"/>
      <c r="R237" s="291"/>
      <c r="S237" s="291"/>
      <c r="T237" s="291"/>
      <c r="U237" s="291"/>
      <c r="V237" s="291"/>
      <c r="W237" s="291"/>
      <c r="X237" s="291"/>
      <c r="Y237" s="422"/>
      <c r="Z237" s="422"/>
      <c r="AA237" s="412"/>
      <c r="AB237" s="412"/>
      <c r="AC237" s="412"/>
      <c r="AD237" s="412"/>
      <c r="AE237" s="412"/>
      <c r="AF237" s="412"/>
      <c r="AG237" s="412"/>
      <c r="AH237" s="412"/>
      <c r="AI237" s="412"/>
      <c r="AJ237" s="412"/>
      <c r="AK237" s="412"/>
      <c r="AL237" s="412"/>
      <c r="AM237" s="306"/>
    </row>
    <row r="238" spans="1:39" ht="30" outlineLevel="1">
      <c r="A238" s="522">
        <v>13</v>
      </c>
      <c r="B238" s="520" t="s">
        <v>107</v>
      </c>
      <c r="C238" s="291" t="s">
        <v>25</v>
      </c>
      <c r="D238" s="295">
        <f>SUMIFS('7.  Persistence Report'!AV$27:AV$242,'7.  Persistence Report'!$D$27:$D$242,$B238,'7.  Persistence Report'!$H$27:$H$242,$D$197,'7.  Persistence Report'!$J$27:$J$242,"&lt;&gt;Adjustment")</f>
        <v>0</v>
      </c>
      <c r="E238" s="295"/>
      <c r="F238" s="295"/>
      <c r="G238" s="295"/>
      <c r="H238" s="295"/>
      <c r="I238" s="295"/>
      <c r="J238" s="295"/>
      <c r="K238" s="295"/>
      <c r="L238" s="295"/>
      <c r="M238" s="295"/>
      <c r="N238" s="295">
        <v>12</v>
      </c>
      <c r="O238" s="295">
        <f>SUMIFS('7.  Persistence Report'!Q$27:Q$242,'7.  Persistence Report'!$D$27:$D$242,$B238,'7.  Persistence Report'!$H$27:$H$242,$O$197,'7.  Persistence Report'!$J$27:$J$242,"&lt;&gt;Adjustment")</f>
        <v>0</v>
      </c>
      <c r="P238" s="295"/>
      <c r="Q238" s="295"/>
      <c r="R238" s="295"/>
      <c r="S238" s="295"/>
      <c r="T238" s="295"/>
      <c r="U238" s="295"/>
      <c r="V238" s="295"/>
      <c r="W238" s="295"/>
      <c r="X238" s="295"/>
      <c r="Y238" s="410">
        <f>VLOOKUP(B238,'3-a.  Rate Class Allocations'!$B$20:$AA$61,16,FALSE)</f>
        <v>0</v>
      </c>
      <c r="Z238" s="410">
        <f>VLOOKUP(B238,'3-a.  Rate Class Allocations'!$B$20:AA$61,18,FALSE)</f>
        <v>0</v>
      </c>
      <c r="AA238" s="410">
        <f>VLOOKUP(B238,'3-a.  Rate Class Allocations'!$B$20:$AA$61,20,FALSE)</f>
        <v>0</v>
      </c>
      <c r="AB238" s="410">
        <f>VLOOKUP(B238,'3-a.  Rate Class Allocations'!$B$20:$AA$61,21,FALSE)</f>
        <v>0</v>
      </c>
      <c r="AC238" s="410">
        <f>VLOOKUP(B238,'3-a.  Rate Class Allocations'!$B$20:$AA$61,23,FALSE)</f>
        <v>0</v>
      </c>
      <c r="AD238" s="410">
        <f>VLOOKUP(B238,'3-a.  Rate Class Allocations'!$B$20:$AA$61,25,FALSE)</f>
        <v>0</v>
      </c>
      <c r="AE238" s="410"/>
      <c r="AF238" s="415"/>
      <c r="AG238" s="415"/>
      <c r="AH238" s="415"/>
      <c r="AI238" s="415"/>
      <c r="AJ238" s="415"/>
      <c r="AK238" s="415"/>
      <c r="AL238" s="415"/>
      <c r="AM238" s="296">
        <f>SUM(Y238:AL238)</f>
        <v>0</v>
      </c>
    </row>
    <row r="239" spans="1:39" outlineLevel="1">
      <c r="B239" s="294" t="s">
        <v>290</v>
      </c>
      <c r="C239" s="291" t="s">
        <v>164</v>
      </c>
      <c r="D239" s="295">
        <f>SUMIFS('7.  Persistence Report'!AV$27:AV$242,'7.  Persistence Report'!$D$27:$D$242,$B238,'7.  Persistence Report'!$H$27:$H$242,$D$197,'7.  Persistence Report'!$J$27:$J$242,"Adjustment")</f>
        <v>0</v>
      </c>
      <c r="E239" s="295"/>
      <c r="F239" s="295"/>
      <c r="G239" s="295"/>
      <c r="H239" s="295"/>
      <c r="I239" s="295"/>
      <c r="J239" s="295"/>
      <c r="K239" s="295"/>
      <c r="L239" s="295"/>
      <c r="M239" s="295"/>
      <c r="N239" s="295">
        <f>N238</f>
        <v>12</v>
      </c>
      <c r="O239" s="295">
        <f>SUMIFS('7.  Persistence Report'!Q$27:Q$242,'7.  Persistence Report'!$D$27:$D$242,$B238,'7.  Persistence Report'!$H$27:$H$242,$O$197,'7.  Persistence Report'!$J$27:$J$242,"Adjustment")</f>
        <v>0</v>
      </c>
      <c r="P239" s="295"/>
      <c r="Q239" s="295"/>
      <c r="R239" s="295"/>
      <c r="S239" s="295"/>
      <c r="T239" s="295"/>
      <c r="U239" s="295"/>
      <c r="V239" s="295"/>
      <c r="W239" s="295"/>
      <c r="X239" s="295"/>
      <c r="Y239" s="411">
        <f>Y238</f>
        <v>0</v>
      </c>
      <c r="Z239" s="411">
        <f t="shared" ref="Z239" si="600">Z238</f>
        <v>0</v>
      </c>
      <c r="AA239" s="411">
        <f t="shared" ref="AA239" si="601">AA238</f>
        <v>0</v>
      </c>
      <c r="AB239" s="411">
        <f t="shared" ref="AB239" si="602">AB238</f>
        <v>0</v>
      </c>
      <c r="AC239" s="411">
        <f t="shared" ref="AC239" si="603">AC238</f>
        <v>0</v>
      </c>
      <c r="AD239" s="411">
        <f t="shared" ref="AD239" si="604">AD238</f>
        <v>0</v>
      </c>
      <c r="AE239" s="411">
        <f t="shared" ref="AE239" si="605">AE238</f>
        <v>0</v>
      </c>
      <c r="AF239" s="411">
        <f t="shared" ref="AF239" si="606">AF238</f>
        <v>0</v>
      </c>
      <c r="AG239" s="411">
        <f t="shared" ref="AG239" si="607">AG238</f>
        <v>0</v>
      </c>
      <c r="AH239" s="411">
        <f t="shared" ref="AH239" si="608">AH238</f>
        <v>0</v>
      </c>
      <c r="AI239" s="411">
        <f t="shared" ref="AI239" si="609">AI238</f>
        <v>0</v>
      </c>
      <c r="AJ239" s="411">
        <f t="shared" ref="AJ239" si="610">AJ238</f>
        <v>0</v>
      </c>
      <c r="AK239" s="411">
        <f t="shared" ref="AK239" si="611">AK238</f>
        <v>0</v>
      </c>
      <c r="AL239" s="411">
        <f t="shared" ref="AL239" si="612">AL238</f>
        <v>0</v>
      </c>
      <c r="AM239" s="306"/>
    </row>
    <row r="240" spans="1:39" outlineLevel="1">
      <c r="B240" s="315"/>
      <c r="C240" s="305"/>
      <c r="D240" s="291"/>
      <c r="E240" s="291"/>
      <c r="F240" s="291"/>
      <c r="G240" s="291"/>
      <c r="H240" s="291"/>
      <c r="I240" s="291"/>
      <c r="J240" s="291"/>
      <c r="K240" s="291"/>
      <c r="L240" s="291"/>
      <c r="M240" s="291"/>
      <c r="N240" s="291"/>
      <c r="O240" s="291"/>
      <c r="P240" s="291"/>
      <c r="Q240" s="291"/>
      <c r="R240" s="291"/>
      <c r="S240" s="291"/>
      <c r="T240" s="291"/>
      <c r="U240" s="291"/>
      <c r="V240" s="291"/>
      <c r="W240" s="291"/>
      <c r="X240" s="291"/>
      <c r="Y240" s="412"/>
      <c r="Z240" s="412"/>
      <c r="AA240" s="412"/>
      <c r="AB240" s="412"/>
      <c r="AC240" s="412"/>
      <c r="AD240" s="412"/>
      <c r="AE240" s="412"/>
      <c r="AF240" s="412"/>
      <c r="AG240" s="412"/>
      <c r="AH240" s="412"/>
      <c r="AI240" s="412"/>
      <c r="AJ240" s="412"/>
      <c r="AK240" s="412"/>
      <c r="AL240" s="412"/>
      <c r="AM240" s="306"/>
    </row>
    <row r="241" spans="1:40" ht="15.75" outlineLevel="1">
      <c r="B241" s="288" t="s">
        <v>108</v>
      </c>
      <c r="C241" s="289"/>
      <c r="D241" s="290"/>
      <c r="E241" s="290"/>
      <c r="F241" s="290"/>
      <c r="G241" s="290"/>
      <c r="H241" s="290"/>
      <c r="I241" s="290"/>
      <c r="J241" s="290"/>
      <c r="K241" s="290"/>
      <c r="L241" s="290"/>
      <c r="M241" s="290"/>
      <c r="N241" s="290"/>
      <c r="O241" s="290"/>
      <c r="P241" s="289"/>
      <c r="Q241" s="289"/>
      <c r="R241" s="289"/>
      <c r="S241" s="289"/>
      <c r="T241" s="289"/>
      <c r="U241" s="289"/>
      <c r="V241" s="289"/>
      <c r="W241" s="289"/>
      <c r="X241" s="289"/>
      <c r="Y241" s="414"/>
      <c r="Z241" s="414"/>
      <c r="AA241" s="414"/>
      <c r="AB241" s="414"/>
      <c r="AC241" s="414"/>
      <c r="AD241" s="414"/>
      <c r="AE241" s="414"/>
      <c r="AF241" s="414"/>
      <c r="AG241" s="414"/>
      <c r="AH241" s="414"/>
      <c r="AI241" s="414"/>
      <c r="AJ241" s="414"/>
      <c r="AK241" s="414"/>
      <c r="AL241" s="414"/>
      <c r="AM241" s="292"/>
    </row>
    <row r="242" spans="1:40" outlineLevel="1">
      <c r="A242" s="522">
        <v>14</v>
      </c>
      <c r="B242" s="315" t="s">
        <v>109</v>
      </c>
      <c r="C242" s="291" t="s">
        <v>25</v>
      </c>
      <c r="D242" s="295">
        <f>SUMIFS('7.  Persistence Report'!AV$27:AV$242,'7.  Persistence Report'!$D$27:$D$242,$B242,'7.  Persistence Report'!$H$27:$H$242,$D$197,'7.  Persistence Report'!$J$27:$J$242,"&lt;&gt;Adjustment")</f>
        <v>0</v>
      </c>
      <c r="E242" s="295"/>
      <c r="F242" s="295"/>
      <c r="G242" s="295"/>
      <c r="H242" s="295"/>
      <c r="I242" s="295"/>
      <c r="J242" s="295"/>
      <c r="K242" s="295"/>
      <c r="L242" s="295"/>
      <c r="M242" s="295"/>
      <c r="N242" s="295">
        <v>12</v>
      </c>
      <c r="O242" s="295">
        <f>SUMIFS('7.  Persistence Report'!Q$27:Q$242,'7.  Persistence Report'!$D$27:$D$242,$B242,'7.  Persistence Report'!$H$27:$H$242,$O$197,'7.  Persistence Report'!$J$27:$J$242,"&lt;&gt;Adjustment")</f>
        <v>0</v>
      </c>
      <c r="P242" s="295"/>
      <c r="Q242" s="295"/>
      <c r="R242" s="295"/>
      <c r="S242" s="295"/>
      <c r="T242" s="295"/>
      <c r="U242" s="295"/>
      <c r="V242" s="295"/>
      <c r="W242" s="295"/>
      <c r="X242" s="295"/>
      <c r="Y242" s="410">
        <f>VLOOKUP(B242,'3-a.  Rate Class Allocations'!$B$20:$AA$61,16,FALSE)</f>
        <v>0</v>
      </c>
      <c r="Z242" s="410">
        <f>VLOOKUP(B242,'3-a.  Rate Class Allocations'!$B$20:AA$61,18,FALSE)</f>
        <v>0</v>
      </c>
      <c r="AA242" s="410">
        <f>VLOOKUP(B242,'3-a.  Rate Class Allocations'!$B$20:$AA$61,20,FALSE)</f>
        <v>0</v>
      </c>
      <c r="AB242" s="410">
        <f>VLOOKUP(B242,'3-a.  Rate Class Allocations'!$B$20:$AA$61,21,FALSE)</f>
        <v>0</v>
      </c>
      <c r="AC242" s="410">
        <f>VLOOKUP(B242,'3-a.  Rate Class Allocations'!$B$20:$AA$61,23,FALSE)</f>
        <v>0</v>
      </c>
      <c r="AD242" s="410">
        <f>VLOOKUP(B242,'3-a.  Rate Class Allocations'!$B$20:$AA$61,25,FALSE)</f>
        <v>0</v>
      </c>
      <c r="AE242" s="410"/>
      <c r="AF242" s="410"/>
      <c r="AG242" s="410"/>
      <c r="AH242" s="410"/>
      <c r="AI242" s="410"/>
      <c r="AJ242" s="410"/>
      <c r="AK242" s="410"/>
      <c r="AL242" s="410"/>
      <c r="AM242" s="296">
        <f>SUM(Y242:AL242)</f>
        <v>0</v>
      </c>
    </row>
    <row r="243" spans="1:40" outlineLevel="1">
      <c r="B243" s="294" t="s">
        <v>290</v>
      </c>
      <c r="C243" s="291" t="s">
        <v>164</v>
      </c>
      <c r="D243" s="295">
        <f>SUMIFS('7.  Persistence Report'!AV$27:AV$242,'7.  Persistence Report'!$D$27:$D$242,$B242,'7.  Persistence Report'!$H$27:$H$242,$D$197,'7.  Persistence Report'!$J$27:$J$242,"Adjustment")</f>
        <v>0</v>
      </c>
      <c r="E243" s="295"/>
      <c r="F243" s="295"/>
      <c r="G243" s="295"/>
      <c r="H243" s="295"/>
      <c r="I243" s="295"/>
      <c r="J243" s="295"/>
      <c r="K243" s="295"/>
      <c r="L243" s="295"/>
      <c r="M243" s="295"/>
      <c r="N243" s="295">
        <f>N242</f>
        <v>12</v>
      </c>
      <c r="O243" s="295">
        <f>SUMIFS('7.  Persistence Report'!Q$27:Q$242,'7.  Persistence Report'!$D$27:$D$242,$B242,'7.  Persistence Report'!$H$27:$H$242,$O$197,'7.  Persistence Report'!$J$27:$J$242,"Adjustment")</f>
        <v>0</v>
      </c>
      <c r="P243" s="295"/>
      <c r="Q243" s="295"/>
      <c r="R243" s="295"/>
      <c r="S243" s="295"/>
      <c r="T243" s="295"/>
      <c r="U243" s="295"/>
      <c r="V243" s="295"/>
      <c r="W243" s="295"/>
      <c r="X243" s="295"/>
      <c r="Y243" s="411">
        <f>Y242</f>
        <v>0</v>
      </c>
      <c r="Z243" s="411">
        <f t="shared" ref="Z243" si="613">Z242</f>
        <v>0</v>
      </c>
      <c r="AA243" s="411">
        <f t="shared" ref="AA243" si="614">AA242</f>
        <v>0</v>
      </c>
      <c r="AB243" s="411">
        <f t="shared" ref="AB243" si="615">AB242</f>
        <v>0</v>
      </c>
      <c r="AC243" s="411">
        <f t="shared" ref="AC243" si="616">AC242</f>
        <v>0</v>
      </c>
      <c r="AD243" s="411">
        <f t="shared" ref="AD243" si="617">AD242</f>
        <v>0</v>
      </c>
      <c r="AE243" s="411">
        <f t="shared" ref="AE243" si="618">AE242</f>
        <v>0</v>
      </c>
      <c r="AF243" s="411">
        <f t="shared" ref="AF243" si="619">AF242</f>
        <v>0</v>
      </c>
      <c r="AG243" s="411">
        <f t="shared" ref="AG243" si="620">AG242</f>
        <v>0</v>
      </c>
      <c r="AH243" s="411">
        <f t="shared" ref="AH243" si="621">AH242</f>
        <v>0</v>
      </c>
      <c r="AI243" s="411">
        <f t="shared" ref="AI243" si="622">AI242</f>
        <v>0</v>
      </c>
      <c r="AJ243" s="411">
        <f t="shared" ref="AJ243" si="623">AJ242</f>
        <v>0</v>
      </c>
      <c r="AK243" s="411">
        <f t="shared" ref="AK243" si="624">AK242</f>
        <v>0</v>
      </c>
      <c r="AL243" s="411">
        <f t="shared" ref="AL243" si="625">AL242</f>
        <v>0</v>
      </c>
      <c r="AM243" s="297"/>
    </row>
    <row r="244" spans="1:40" outlineLevel="1">
      <c r="A244" s="523"/>
      <c r="B244" s="315"/>
      <c r="C244" s="305"/>
      <c r="D244" s="291"/>
      <c r="E244" s="291"/>
      <c r="F244" s="291"/>
      <c r="G244" s="291"/>
      <c r="H244" s="291"/>
      <c r="I244" s="291"/>
      <c r="J244" s="291"/>
      <c r="K244" s="291"/>
      <c r="L244" s="291"/>
      <c r="M244" s="291"/>
      <c r="N244" s="468"/>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01"/>
      <c r="AN244" s="629"/>
    </row>
    <row r="245" spans="1:40" s="309" customFormat="1" ht="15.75" outlineLevel="1">
      <c r="A245" s="523"/>
      <c r="B245" s="288" t="s">
        <v>492</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6"/>
      <c r="AF245" s="416"/>
      <c r="AG245" s="416"/>
      <c r="AH245" s="416"/>
      <c r="AI245" s="416"/>
      <c r="AJ245" s="416"/>
      <c r="AK245" s="416"/>
      <c r="AL245" s="416"/>
      <c r="AM245" s="517"/>
      <c r="AN245" s="630"/>
    </row>
    <row r="246" spans="1:40" outlineLevel="1">
      <c r="A246" s="522">
        <v>15</v>
      </c>
      <c r="B246" s="294" t="s">
        <v>497</v>
      </c>
      <c r="C246" s="291" t="s">
        <v>25</v>
      </c>
      <c r="D246" s="295">
        <f>SUMIFS('7.  Persistence Report'!AV$27:AV$242,'7.  Persistence Report'!$D$27:$D$242,$B246,'7.  Persistence Report'!$H$27:$H$242,$D$197,'7.  Persistence Report'!$J$27:$J$242,"&lt;&gt;Adjustment")</f>
        <v>0</v>
      </c>
      <c r="E246" s="295"/>
      <c r="F246" s="295"/>
      <c r="G246" s="295"/>
      <c r="H246" s="295"/>
      <c r="I246" s="295"/>
      <c r="J246" s="295"/>
      <c r="K246" s="295"/>
      <c r="L246" s="295"/>
      <c r="M246" s="295"/>
      <c r="N246" s="295">
        <v>0</v>
      </c>
      <c r="O246" s="295">
        <f>SUMIFS('7.  Persistence Report'!Q$27:Q$242,'7.  Persistence Report'!$D$27:$D$242,$B246,'7.  Persistence Report'!$H$27:$H$242,$O$197,'7.  Persistence Report'!$J$27:$J$242,"&lt;&gt;Adjustment")</f>
        <v>0</v>
      </c>
      <c r="P246" s="295"/>
      <c r="Q246" s="295"/>
      <c r="R246" s="295"/>
      <c r="S246" s="295"/>
      <c r="T246" s="295"/>
      <c r="U246" s="295"/>
      <c r="V246" s="295"/>
      <c r="W246" s="295"/>
      <c r="X246" s="295"/>
      <c r="Y246" s="410">
        <f>VLOOKUP(B246,'3-a.  Rate Class Allocations'!$B$20:$AA$61,16,FALSE)</f>
        <v>0</v>
      </c>
      <c r="Z246" s="410">
        <f>VLOOKUP(B246,'3-a.  Rate Class Allocations'!$B$20:AA$61,18,FALSE)</f>
        <v>0</v>
      </c>
      <c r="AA246" s="410">
        <f>VLOOKUP(B246,'3-a.  Rate Class Allocations'!$B$20:$AA$61,20,FALSE)</f>
        <v>0</v>
      </c>
      <c r="AB246" s="410">
        <f>VLOOKUP(B246,'3-a.  Rate Class Allocations'!$B$20:$AA$61,21,FALSE)</f>
        <v>0</v>
      </c>
      <c r="AC246" s="410">
        <f>VLOOKUP(B246,'3-a.  Rate Class Allocations'!$B$20:$AA$61,23,FALSE)</f>
        <v>0</v>
      </c>
      <c r="AD246" s="410">
        <f>VLOOKUP(B246,'3-a.  Rate Class Allocations'!$B$20:$AA$61,25,FALSE)</f>
        <v>0</v>
      </c>
      <c r="AE246" s="410"/>
      <c r="AF246" s="410"/>
      <c r="AG246" s="410"/>
      <c r="AH246" s="410"/>
      <c r="AI246" s="410"/>
      <c r="AJ246" s="410"/>
      <c r="AK246" s="410"/>
      <c r="AL246" s="410"/>
      <c r="AM246" s="296">
        <f>SUM(Y246:AL246)</f>
        <v>0</v>
      </c>
    </row>
    <row r="247" spans="1:40" outlineLevel="1">
      <c r="B247" s="294" t="s">
        <v>290</v>
      </c>
      <c r="C247" s="291" t="s">
        <v>164</v>
      </c>
      <c r="D247" s="295">
        <f>SUMIFS('7.  Persistence Report'!AV$27:AV$242,'7.  Persistence Report'!$D$27:$D$242,$B246,'7.  Persistence Report'!$H$27:$H$242,$D$197,'7.  Persistence Report'!$J$27:$J$242,"Adjustment")</f>
        <v>0</v>
      </c>
      <c r="E247" s="295"/>
      <c r="F247" s="295"/>
      <c r="G247" s="295"/>
      <c r="H247" s="295"/>
      <c r="I247" s="295"/>
      <c r="J247" s="295"/>
      <c r="K247" s="295"/>
      <c r="L247" s="295"/>
      <c r="M247" s="295"/>
      <c r="N247" s="295">
        <f>N246</f>
        <v>0</v>
      </c>
      <c r="O247" s="295">
        <f>SUMIFS('7.  Persistence Report'!Q$27:Q$242,'7.  Persistence Report'!$D$27:$D$242,$B246,'7.  Persistence Report'!$H$27:$H$242,$O$197,'7.  Persistence Report'!$J$27:$J$242,"Adjustment")</f>
        <v>0</v>
      </c>
      <c r="P247" s="295"/>
      <c r="Q247" s="295"/>
      <c r="R247" s="295"/>
      <c r="S247" s="295"/>
      <c r="T247" s="295"/>
      <c r="U247" s="295"/>
      <c r="V247" s="295"/>
      <c r="W247" s="295"/>
      <c r="X247" s="295"/>
      <c r="Y247" s="411">
        <f>Y246</f>
        <v>0</v>
      </c>
      <c r="Z247" s="411">
        <f t="shared" ref="Z247:AL247" si="626">Z246</f>
        <v>0</v>
      </c>
      <c r="AA247" s="411">
        <f t="shared" si="626"/>
        <v>0</v>
      </c>
      <c r="AB247" s="411">
        <f t="shared" si="626"/>
        <v>0</v>
      </c>
      <c r="AC247" s="411">
        <f t="shared" si="626"/>
        <v>0</v>
      </c>
      <c r="AD247" s="411">
        <f t="shared" si="626"/>
        <v>0</v>
      </c>
      <c r="AE247" s="411">
        <f t="shared" si="626"/>
        <v>0</v>
      </c>
      <c r="AF247" s="411">
        <f t="shared" si="626"/>
        <v>0</v>
      </c>
      <c r="AG247" s="411">
        <f t="shared" si="626"/>
        <v>0</v>
      </c>
      <c r="AH247" s="411">
        <f t="shared" si="626"/>
        <v>0</v>
      </c>
      <c r="AI247" s="411">
        <f t="shared" si="626"/>
        <v>0</v>
      </c>
      <c r="AJ247" s="411">
        <f t="shared" si="626"/>
        <v>0</v>
      </c>
      <c r="AK247" s="411">
        <f t="shared" si="626"/>
        <v>0</v>
      </c>
      <c r="AL247" s="411">
        <f t="shared" si="626"/>
        <v>0</v>
      </c>
      <c r="AM247" s="297"/>
    </row>
    <row r="248" spans="1:40" outlineLevel="1">
      <c r="B248" s="315"/>
      <c r="C248" s="305"/>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06"/>
    </row>
    <row r="249" spans="1:40" s="283" customFormat="1" outlineLevel="1">
      <c r="A249" s="522">
        <v>16</v>
      </c>
      <c r="B249" s="324" t="s">
        <v>493</v>
      </c>
      <c r="C249" s="291" t="s">
        <v>25</v>
      </c>
      <c r="D249" s="295">
        <f>SUMIFS('7.  Persistence Report'!AV$27:AV$242,'7.  Persistence Report'!$D$27:$D$242,$B249,'7.  Persistence Report'!$H$27:$H$242,$D$197,'7.  Persistence Report'!$J$27:$J$242,"&lt;&gt;Adjustment")</f>
        <v>0</v>
      </c>
      <c r="E249" s="295"/>
      <c r="F249" s="295"/>
      <c r="G249" s="295"/>
      <c r="H249" s="295"/>
      <c r="I249" s="295"/>
      <c r="J249" s="295"/>
      <c r="K249" s="295"/>
      <c r="L249" s="295"/>
      <c r="M249" s="295"/>
      <c r="N249" s="295">
        <v>0</v>
      </c>
      <c r="O249" s="295">
        <f>SUMIFS('7.  Persistence Report'!Q$27:Q$242,'7.  Persistence Report'!$D$27:$D$242,$B249,'7.  Persistence Report'!$H$27:$H$242,$O$197,'7.  Persistence Report'!$J$27:$J$242,"&lt;&gt;Adjustment")</f>
        <v>0</v>
      </c>
      <c r="P249" s="295"/>
      <c r="Q249" s="295"/>
      <c r="R249" s="295"/>
      <c r="S249" s="295"/>
      <c r="T249" s="295"/>
      <c r="U249" s="295"/>
      <c r="V249" s="295"/>
      <c r="W249" s="295"/>
      <c r="X249" s="295"/>
      <c r="Y249" s="410">
        <f>VLOOKUP(B249,'3-a.  Rate Class Allocations'!$B$20:$AA$61,16,FALSE)</f>
        <v>0</v>
      </c>
      <c r="Z249" s="410">
        <f>VLOOKUP(B249,'3-a.  Rate Class Allocations'!$B$20:AA$61,18,FALSE)</f>
        <v>0</v>
      </c>
      <c r="AA249" s="410">
        <f>VLOOKUP(B249,'3-a.  Rate Class Allocations'!$B$20:$AA$61,20,FALSE)</f>
        <v>0</v>
      </c>
      <c r="AB249" s="410">
        <f>VLOOKUP(B249,'3-a.  Rate Class Allocations'!$B$20:$AA$61,21,FALSE)</f>
        <v>0</v>
      </c>
      <c r="AC249" s="410">
        <f>VLOOKUP(B249,'3-a.  Rate Class Allocations'!$B$20:$AA$61,23,FALSE)</f>
        <v>0</v>
      </c>
      <c r="AD249" s="410">
        <f>VLOOKUP(B249,'3-a.  Rate Class Allocations'!$B$20:$AA$61,25,FALSE)</f>
        <v>0</v>
      </c>
      <c r="AE249" s="410"/>
      <c r="AF249" s="410"/>
      <c r="AG249" s="410"/>
      <c r="AH249" s="410"/>
      <c r="AI249" s="410"/>
      <c r="AJ249" s="410"/>
      <c r="AK249" s="410"/>
      <c r="AL249" s="410"/>
      <c r="AM249" s="296">
        <f>SUM(Y249:AL249)</f>
        <v>0</v>
      </c>
    </row>
    <row r="250" spans="1:40" s="283" customFormat="1" outlineLevel="1">
      <c r="A250" s="522"/>
      <c r="B250" s="324" t="s">
        <v>290</v>
      </c>
      <c r="C250" s="291" t="s">
        <v>164</v>
      </c>
      <c r="D250" s="295">
        <f>SUMIFS('7.  Persistence Report'!AV$27:AV$242,'7.  Persistence Report'!$D$27:$D$242,$B249,'7.  Persistence Report'!$H$27:$H$242,$D$197,'7.  Persistence Report'!$J$27:$J$242,"Adjustment")</f>
        <v>0</v>
      </c>
      <c r="E250" s="295"/>
      <c r="F250" s="295"/>
      <c r="G250" s="295"/>
      <c r="H250" s="295"/>
      <c r="I250" s="295"/>
      <c r="J250" s="295"/>
      <c r="K250" s="295"/>
      <c r="L250" s="295"/>
      <c r="M250" s="295"/>
      <c r="N250" s="295">
        <f>N249</f>
        <v>0</v>
      </c>
      <c r="O250" s="295">
        <f>SUMIFS('7.  Persistence Report'!Q$27:Q$242,'7.  Persistence Report'!$D$27:$D$242,$B249,'7.  Persistence Report'!$H$27:$H$242,$O$197,'7.  Persistence Report'!$J$27:$J$242,"Adjustment")</f>
        <v>0</v>
      </c>
      <c r="P250" s="295"/>
      <c r="Q250" s="295"/>
      <c r="R250" s="295"/>
      <c r="S250" s="295"/>
      <c r="T250" s="295"/>
      <c r="U250" s="295"/>
      <c r="V250" s="295"/>
      <c r="W250" s="295"/>
      <c r="X250" s="295"/>
      <c r="Y250" s="411">
        <f>Y249</f>
        <v>0</v>
      </c>
      <c r="Z250" s="411">
        <f t="shared" ref="Z250:AL250" si="627">Z249</f>
        <v>0</v>
      </c>
      <c r="AA250" s="411">
        <f t="shared" si="627"/>
        <v>0</v>
      </c>
      <c r="AB250" s="411">
        <f t="shared" si="627"/>
        <v>0</v>
      </c>
      <c r="AC250" s="411">
        <f t="shared" si="627"/>
        <v>0</v>
      </c>
      <c r="AD250" s="411">
        <f t="shared" si="627"/>
        <v>0</v>
      </c>
      <c r="AE250" s="411">
        <f t="shared" si="627"/>
        <v>0</v>
      </c>
      <c r="AF250" s="411">
        <f t="shared" si="627"/>
        <v>0</v>
      </c>
      <c r="AG250" s="411">
        <f t="shared" si="627"/>
        <v>0</v>
      </c>
      <c r="AH250" s="411">
        <f t="shared" si="627"/>
        <v>0</v>
      </c>
      <c r="AI250" s="411">
        <f t="shared" si="627"/>
        <v>0</v>
      </c>
      <c r="AJ250" s="411">
        <f t="shared" si="627"/>
        <v>0</v>
      </c>
      <c r="AK250" s="411">
        <f t="shared" si="627"/>
        <v>0</v>
      </c>
      <c r="AL250" s="411">
        <f t="shared" si="627"/>
        <v>0</v>
      </c>
      <c r="AM250" s="297"/>
    </row>
    <row r="251" spans="1:40" s="283" customFormat="1" outlineLevel="1">
      <c r="A251" s="522"/>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6"/>
      <c r="AF251" s="416"/>
      <c r="AG251" s="416"/>
      <c r="AH251" s="416"/>
      <c r="AI251" s="416"/>
      <c r="AJ251" s="416"/>
      <c r="AK251" s="416"/>
      <c r="AL251" s="416"/>
      <c r="AM251" s="313"/>
    </row>
    <row r="252" spans="1:40" ht="15.75" outlineLevel="1">
      <c r="B252" s="519" t="s">
        <v>498</v>
      </c>
      <c r="C252" s="320"/>
      <c r="D252" s="290"/>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40" ht="30" outlineLevel="1">
      <c r="A253" s="522">
        <v>17</v>
      </c>
      <c r="B253" s="520" t="s">
        <v>701</v>
      </c>
      <c r="C253" s="291" t="s">
        <v>25</v>
      </c>
      <c r="D253" s="295">
        <f>SUMIFS('7.  Persistence Report'!AV$27:AV$242,'7.  Persistence Report'!$D$27:$D$242,$B253,'7.  Persistence Report'!$H$27:$H$242,$D$197,'7.  Persistence Report'!$J$27:$J$242,"&lt;&gt;Adjustment")</f>
        <v>0</v>
      </c>
      <c r="E253" s="295"/>
      <c r="F253" s="295"/>
      <c r="G253" s="295"/>
      <c r="H253" s="295"/>
      <c r="I253" s="295"/>
      <c r="J253" s="295"/>
      <c r="K253" s="295"/>
      <c r="L253" s="295"/>
      <c r="M253" s="295"/>
      <c r="N253" s="295">
        <v>0</v>
      </c>
      <c r="O253" s="295">
        <f>SUMIFS('7.  Persistence Report'!Q$27:Q$242,'7.  Persistence Report'!$D$27:$D$242,$B253,'7.  Persistence Report'!$H$27:$H$242,$O$197,'7.  Persistence Report'!$J$27:$J$242,"&lt;&gt;Adjustment")</f>
        <v>0</v>
      </c>
      <c r="P253" s="295"/>
      <c r="Q253" s="295"/>
      <c r="R253" s="295"/>
      <c r="S253" s="295"/>
      <c r="T253" s="295"/>
      <c r="U253" s="295"/>
      <c r="V253" s="295"/>
      <c r="W253" s="295"/>
      <c r="X253" s="295"/>
      <c r="Y253" s="410">
        <f>VLOOKUP(B253,'3-a.  Rate Class Allocations'!$B$20:$AA$61,16,FALSE)</f>
        <v>0</v>
      </c>
      <c r="Z253" s="410">
        <f>VLOOKUP(B253,'3-a.  Rate Class Allocations'!$B$20:AA$61,18,FALSE)</f>
        <v>0</v>
      </c>
      <c r="AA253" s="410">
        <f>VLOOKUP(B253,'3-a.  Rate Class Allocations'!$B$20:$AA$61,20,FALSE)</f>
        <v>0</v>
      </c>
      <c r="AB253" s="410">
        <f>VLOOKUP(B253,'3-a.  Rate Class Allocations'!$B$20:$AA$61,21,FALSE)</f>
        <v>0</v>
      </c>
      <c r="AC253" s="410">
        <f>VLOOKUP(B253,'3-a.  Rate Class Allocations'!$B$20:$AA$61,23,FALSE)</f>
        <v>0</v>
      </c>
      <c r="AD253" s="410">
        <f>VLOOKUP(B253,'3-a.  Rate Class Allocations'!$B$20:$AA$61,25,FALSE)</f>
        <v>0</v>
      </c>
      <c r="AE253" s="410"/>
      <c r="AF253" s="415"/>
      <c r="AG253" s="415"/>
      <c r="AH253" s="415"/>
      <c r="AI253" s="415"/>
      <c r="AJ253" s="415"/>
      <c r="AK253" s="415"/>
      <c r="AL253" s="415"/>
      <c r="AM253" s="296">
        <f>SUM(Y253:AL253)</f>
        <v>0</v>
      </c>
    </row>
    <row r="254" spans="1:40" outlineLevel="1">
      <c r="B254" s="294" t="s">
        <v>290</v>
      </c>
      <c r="C254" s="291" t="s">
        <v>164</v>
      </c>
      <c r="D254" s="295">
        <f>SUMIFS('7.  Persistence Report'!AV$27:AV$242,'7.  Persistence Report'!$D$27:$D$242,$B253,'7.  Persistence Report'!$H$27:$H$242,$D$197,'7.  Persistence Report'!$J$27:$J$242,"Adjustment")</f>
        <v>0</v>
      </c>
      <c r="E254" s="295"/>
      <c r="F254" s="295"/>
      <c r="G254" s="295"/>
      <c r="H254" s="295"/>
      <c r="I254" s="295"/>
      <c r="J254" s="295"/>
      <c r="K254" s="295"/>
      <c r="L254" s="295"/>
      <c r="M254" s="295"/>
      <c r="N254" s="295">
        <f>N253</f>
        <v>0</v>
      </c>
      <c r="O254" s="295">
        <f>SUMIFS('7.  Persistence Report'!Q$27:Q$242,'7.  Persistence Report'!$D$27:$D$242,$B253,'7.  Persistence Report'!$H$27:$H$242,$O$197,'7.  Persistence Report'!$J$27:$J$242,"Adjustment")</f>
        <v>0</v>
      </c>
      <c r="P254" s="295"/>
      <c r="Q254" s="295"/>
      <c r="R254" s="295"/>
      <c r="S254" s="295"/>
      <c r="T254" s="295"/>
      <c r="U254" s="295"/>
      <c r="V254" s="295"/>
      <c r="W254" s="295"/>
      <c r="X254" s="295"/>
      <c r="Y254" s="411">
        <f>Y253</f>
        <v>0</v>
      </c>
      <c r="Z254" s="411">
        <f t="shared" ref="Z254:AL254" si="628">Z253</f>
        <v>0</v>
      </c>
      <c r="AA254" s="411">
        <f t="shared" si="628"/>
        <v>0</v>
      </c>
      <c r="AB254" s="411">
        <f t="shared" si="628"/>
        <v>0</v>
      </c>
      <c r="AC254" s="411">
        <f t="shared" si="628"/>
        <v>0</v>
      </c>
      <c r="AD254" s="411">
        <f t="shared" si="628"/>
        <v>0</v>
      </c>
      <c r="AE254" s="411">
        <f t="shared" si="628"/>
        <v>0</v>
      </c>
      <c r="AF254" s="411">
        <f t="shared" si="628"/>
        <v>0</v>
      </c>
      <c r="AG254" s="411">
        <f t="shared" si="628"/>
        <v>0</v>
      </c>
      <c r="AH254" s="411">
        <f t="shared" si="628"/>
        <v>0</v>
      </c>
      <c r="AI254" s="411">
        <f t="shared" si="628"/>
        <v>0</v>
      </c>
      <c r="AJ254" s="411">
        <f t="shared" si="628"/>
        <v>0</v>
      </c>
      <c r="AK254" s="411">
        <f t="shared" si="628"/>
        <v>0</v>
      </c>
      <c r="AL254" s="411">
        <f t="shared" si="628"/>
        <v>0</v>
      </c>
      <c r="AM254" s="306"/>
    </row>
    <row r="255" spans="1:40" outlineLevel="1">
      <c r="B255" s="294"/>
      <c r="C255" s="291"/>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22"/>
      <c r="Z255" s="425"/>
      <c r="AA255" s="425"/>
      <c r="AB255" s="425"/>
      <c r="AC255" s="425"/>
      <c r="AD255" s="425"/>
      <c r="AE255" s="425"/>
      <c r="AF255" s="425"/>
      <c r="AG255" s="425"/>
      <c r="AH255" s="425"/>
      <c r="AI255" s="425"/>
      <c r="AJ255" s="425"/>
      <c r="AK255" s="425"/>
      <c r="AL255" s="425"/>
      <c r="AM255" s="306"/>
    </row>
    <row r="256" spans="1:40" ht="30" outlineLevel="1">
      <c r="A256" s="522">
        <v>18</v>
      </c>
      <c r="B256" s="520" t="s">
        <v>703</v>
      </c>
      <c r="C256" s="291" t="s">
        <v>25</v>
      </c>
      <c r="D256" s="295">
        <f>SUMIFS('7.  Persistence Report'!AV$27:AV$242,'7.  Persistence Report'!$D$27:$D$242,$B256,'7.  Persistence Report'!$H$27:$H$242,$D$197,'7.  Persistence Report'!$J$27:$J$242,"&lt;&gt;Adjustment")</f>
        <v>9426</v>
      </c>
      <c r="E256" s="295"/>
      <c r="F256" s="295"/>
      <c r="G256" s="295"/>
      <c r="H256" s="295"/>
      <c r="I256" s="295"/>
      <c r="J256" s="295"/>
      <c r="K256" s="295"/>
      <c r="L256" s="295"/>
      <c r="M256" s="295"/>
      <c r="N256" s="295">
        <v>0</v>
      </c>
      <c r="O256" s="295">
        <f>SUMIFS('7.  Persistence Report'!Q$27:Q$242,'7.  Persistence Report'!$D$27:$D$242,$B256,'7.  Persistence Report'!$H$27:$H$242,$O$197,'7.  Persistence Report'!$J$27:$J$242,"&lt;&gt;Adjustment")</f>
        <v>1</v>
      </c>
      <c r="P256" s="295"/>
      <c r="Q256" s="295"/>
      <c r="R256" s="295"/>
      <c r="S256" s="295"/>
      <c r="T256" s="295"/>
      <c r="U256" s="295"/>
      <c r="V256" s="295"/>
      <c r="W256" s="295"/>
      <c r="X256" s="295"/>
      <c r="Y256" s="410">
        <f>VLOOKUP(B256,'3-a.  Rate Class Allocations'!$B$20:$AA$61,16,FALSE)</f>
        <v>1</v>
      </c>
      <c r="Z256" s="410">
        <f>VLOOKUP(B256,'3-a.  Rate Class Allocations'!$B$20:AA$61,18,FALSE)</f>
        <v>0</v>
      </c>
      <c r="AA256" s="410">
        <f>VLOOKUP(B256,'3-a.  Rate Class Allocations'!$B$20:$AA$61,20,FALSE)</f>
        <v>0</v>
      </c>
      <c r="AB256" s="410">
        <f>VLOOKUP(B256,'3-a.  Rate Class Allocations'!$B$20:$AA$61,21,FALSE)</f>
        <v>0</v>
      </c>
      <c r="AC256" s="410">
        <f>VLOOKUP(B256,'3-a.  Rate Class Allocations'!$B$20:$AA$61,23,FALSE)</f>
        <v>0</v>
      </c>
      <c r="AD256" s="410">
        <f>VLOOKUP(B256,'3-a.  Rate Class Allocations'!$B$20:$AA$61,25,FALSE)</f>
        <v>0</v>
      </c>
      <c r="AE256" s="410"/>
      <c r="AF256" s="415"/>
      <c r="AG256" s="415"/>
      <c r="AH256" s="415"/>
      <c r="AI256" s="415"/>
      <c r="AJ256" s="415"/>
      <c r="AK256" s="415"/>
      <c r="AL256" s="415"/>
      <c r="AM256" s="296">
        <f>SUM(Y256:AL256)</f>
        <v>1</v>
      </c>
    </row>
    <row r="257" spans="1:39" outlineLevel="1">
      <c r="B257" s="294" t="s">
        <v>290</v>
      </c>
      <c r="C257" s="291" t="s">
        <v>164</v>
      </c>
      <c r="D257" s="295">
        <f>SUMIFS('7.  Persistence Report'!AV$27:AV$242,'7.  Persistence Report'!$D$27:$D$242,$B256,'7.  Persistence Report'!$H$27:$H$242,$D$197,'7.  Persistence Report'!$J$27:$J$242,"Adjustment")</f>
        <v>0</v>
      </c>
      <c r="E257" s="295"/>
      <c r="F257" s="295"/>
      <c r="G257" s="295"/>
      <c r="H257" s="295"/>
      <c r="I257" s="295"/>
      <c r="J257" s="295"/>
      <c r="K257" s="295"/>
      <c r="L257" s="295"/>
      <c r="M257" s="295"/>
      <c r="N257" s="295">
        <f>N256</f>
        <v>0</v>
      </c>
      <c r="O257" s="295">
        <f>SUMIFS('7.  Persistence Report'!Q$27:Q$242,'7.  Persistence Report'!$D$27:$D$242,$B256,'7.  Persistence Report'!$H$27:$H$242,$O$197,'7.  Persistence Report'!$J$27:$J$242,"Adjustment")</f>
        <v>0</v>
      </c>
      <c r="P257" s="295"/>
      <c r="Q257" s="295"/>
      <c r="R257" s="295"/>
      <c r="S257" s="295"/>
      <c r="T257" s="295"/>
      <c r="U257" s="295"/>
      <c r="V257" s="295"/>
      <c r="W257" s="295"/>
      <c r="X257" s="295"/>
      <c r="Y257" s="411">
        <f>Y256</f>
        <v>1</v>
      </c>
      <c r="Z257" s="411">
        <f t="shared" ref="Z257:AL257" si="629">Z256</f>
        <v>0</v>
      </c>
      <c r="AA257" s="411">
        <f t="shared" si="629"/>
        <v>0</v>
      </c>
      <c r="AB257" s="411">
        <f t="shared" si="629"/>
        <v>0</v>
      </c>
      <c r="AC257" s="411">
        <f t="shared" si="629"/>
        <v>0</v>
      </c>
      <c r="AD257" s="411">
        <f t="shared" si="629"/>
        <v>0</v>
      </c>
      <c r="AE257" s="411">
        <f t="shared" si="629"/>
        <v>0</v>
      </c>
      <c r="AF257" s="411">
        <f t="shared" si="629"/>
        <v>0</v>
      </c>
      <c r="AG257" s="411">
        <f t="shared" si="629"/>
        <v>0</v>
      </c>
      <c r="AH257" s="411">
        <f t="shared" si="629"/>
        <v>0</v>
      </c>
      <c r="AI257" s="411">
        <f t="shared" si="629"/>
        <v>0</v>
      </c>
      <c r="AJ257" s="411">
        <f t="shared" si="629"/>
        <v>0</v>
      </c>
      <c r="AK257" s="411">
        <f t="shared" si="629"/>
        <v>0</v>
      </c>
      <c r="AL257" s="411">
        <f t="shared" si="629"/>
        <v>0</v>
      </c>
      <c r="AM257" s="306"/>
    </row>
    <row r="258" spans="1:39" outlineLevel="1">
      <c r="B258" s="322"/>
      <c r="C258" s="291"/>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3"/>
      <c r="Z258" s="424"/>
      <c r="AA258" s="424"/>
      <c r="AB258" s="424"/>
      <c r="AC258" s="424"/>
      <c r="AD258" s="424"/>
      <c r="AE258" s="424"/>
      <c r="AF258" s="424"/>
      <c r="AG258" s="424"/>
      <c r="AH258" s="424"/>
      <c r="AI258" s="424"/>
      <c r="AJ258" s="424"/>
      <c r="AK258" s="424"/>
      <c r="AL258" s="424"/>
      <c r="AM258" s="297"/>
    </row>
    <row r="259" spans="1:39" ht="30" outlineLevel="1">
      <c r="A259" s="522">
        <v>19</v>
      </c>
      <c r="B259" s="520" t="s">
        <v>704</v>
      </c>
      <c r="C259" s="291" t="s">
        <v>25</v>
      </c>
      <c r="D259" s="295">
        <f>SUMIFS('7.  Persistence Report'!AV$27:AV$242,'7.  Persistence Report'!$D$27:$D$242,$B259,'7.  Persistence Report'!$H$27:$H$242,$D$197,'7.  Persistence Report'!$J$27:$J$242,"&lt;&gt;Adjustment")</f>
        <v>0</v>
      </c>
      <c r="E259" s="295"/>
      <c r="F259" s="295"/>
      <c r="G259" s="295"/>
      <c r="H259" s="295"/>
      <c r="I259" s="295"/>
      <c r="J259" s="295"/>
      <c r="K259" s="295"/>
      <c r="L259" s="295"/>
      <c r="M259" s="295"/>
      <c r="N259" s="295">
        <v>0</v>
      </c>
      <c r="O259" s="295">
        <f>SUMIFS('7.  Persistence Report'!Q$27:Q$242,'7.  Persistence Report'!$D$27:$D$242,$B259,'7.  Persistence Report'!$H$27:$H$242,$O$197,'7.  Persistence Report'!$J$27:$J$242,"&lt;&gt;Adjustment")</f>
        <v>0</v>
      </c>
      <c r="P259" s="295"/>
      <c r="Q259" s="295"/>
      <c r="R259" s="295"/>
      <c r="S259" s="295"/>
      <c r="T259" s="295"/>
      <c r="U259" s="295"/>
      <c r="V259" s="295"/>
      <c r="W259" s="295"/>
      <c r="X259" s="295"/>
      <c r="Y259" s="410">
        <f>VLOOKUP(B259,'3-a.  Rate Class Allocations'!$B$20:$AA$61,16,FALSE)</f>
        <v>0</v>
      </c>
      <c r="Z259" s="410">
        <f>VLOOKUP(B259,'3-a.  Rate Class Allocations'!$B$20:AA$61,18,FALSE)</f>
        <v>0</v>
      </c>
      <c r="AA259" s="410">
        <f>VLOOKUP(B259,'3-a.  Rate Class Allocations'!$B$20:$AA$61,20,FALSE)</f>
        <v>0</v>
      </c>
      <c r="AB259" s="410">
        <f>VLOOKUP(B259,'3-a.  Rate Class Allocations'!$B$20:$AA$61,21,FALSE)</f>
        <v>0</v>
      </c>
      <c r="AC259" s="410">
        <f>VLOOKUP(B259,'3-a.  Rate Class Allocations'!$B$20:$AA$61,23,FALSE)</f>
        <v>0</v>
      </c>
      <c r="AD259" s="410">
        <f>VLOOKUP(B259,'3-a.  Rate Class Allocations'!$B$20:$AA$61,25,FALSE)</f>
        <v>0</v>
      </c>
      <c r="AE259" s="410"/>
      <c r="AF259" s="415"/>
      <c r="AG259" s="415"/>
      <c r="AH259" s="415"/>
      <c r="AI259" s="415"/>
      <c r="AJ259" s="415"/>
      <c r="AK259" s="415"/>
      <c r="AL259" s="415"/>
      <c r="AM259" s="296">
        <f>SUM(Y259:AL259)</f>
        <v>0</v>
      </c>
    </row>
    <row r="260" spans="1:39" outlineLevel="1">
      <c r="B260" s="294" t="s">
        <v>290</v>
      </c>
      <c r="C260" s="291" t="s">
        <v>164</v>
      </c>
      <c r="D260" s="295">
        <f>SUMIFS('7.  Persistence Report'!AV$27:AV$242,'7.  Persistence Report'!$D$27:$D$242,$B259,'7.  Persistence Report'!$H$27:$H$242,$D$197,'7.  Persistence Report'!$J$27:$J$242,"Adjustment")</f>
        <v>0</v>
      </c>
      <c r="E260" s="295"/>
      <c r="F260" s="295"/>
      <c r="G260" s="295"/>
      <c r="H260" s="295"/>
      <c r="I260" s="295"/>
      <c r="J260" s="295"/>
      <c r="K260" s="295"/>
      <c r="L260" s="295"/>
      <c r="M260" s="295"/>
      <c r="N260" s="295">
        <f>N259</f>
        <v>0</v>
      </c>
      <c r="O260" s="295">
        <f>SUMIFS('7.  Persistence Report'!Q$27:Q$242,'7.  Persistence Report'!$D$27:$D$242,$B259,'7.  Persistence Report'!$H$27:$H$242,$O$197,'7.  Persistence Report'!$J$27:$J$242,"Adjustment")</f>
        <v>0</v>
      </c>
      <c r="P260" s="295"/>
      <c r="Q260" s="295"/>
      <c r="R260" s="295"/>
      <c r="S260" s="295"/>
      <c r="T260" s="295"/>
      <c r="U260" s="295"/>
      <c r="V260" s="295"/>
      <c r="W260" s="295"/>
      <c r="X260" s="295"/>
      <c r="Y260" s="411">
        <f>Y259</f>
        <v>0</v>
      </c>
      <c r="Z260" s="411">
        <f t="shared" ref="Z260:AL260" si="630">Z259</f>
        <v>0</v>
      </c>
      <c r="AA260" s="411">
        <f t="shared" si="630"/>
        <v>0</v>
      </c>
      <c r="AB260" s="411">
        <f t="shared" si="630"/>
        <v>0</v>
      </c>
      <c r="AC260" s="411">
        <f t="shared" si="630"/>
        <v>0</v>
      </c>
      <c r="AD260" s="411">
        <f t="shared" si="630"/>
        <v>0</v>
      </c>
      <c r="AE260" s="411">
        <f t="shared" si="630"/>
        <v>0</v>
      </c>
      <c r="AF260" s="411">
        <f t="shared" si="630"/>
        <v>0</v>
      </c>
      <c r="AG260" s="411">
        <f t="shared" si="630"/>
        <v>0</v>
      </c>
      <c r="AH260" s="411">
        <f t="shared" si="630"/>
        <v>0</v>
      </c>
      <c r="AI260" s="411">
        <f t="shared" si="630"/>
        <v>0</v>
      </c>
      <c r="AJ260" s="411">
        <f t="shared" si="630"/>
        <v>0</v>
      </c>
      <c r="AK260" s="411">
        <f t="shared" si="630"/>
        <v>0</v>
      </c>
      <c r="AL260" s="411">
        <f t="shared" si="630"/>
        <v>0</v>
      </c>
      <c r="AM260" s="297"/>
    </row>
    <row r="261" spans="1:39" outlineLevel="1">
      <c r="B261" s="322"/>
      <c r="C261" s="291"/>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39" ht="30" outlineLevel="1">
      <c r="A262" s="522">
        <v>20</v>
      </c>
      <c r="B262" s="520" t="s">
        <v>705</v>
      </c>
      <c r="C262" s="291" t="s">
        <v>25</v>
      </c>
      <c r="D262" s="295">
        <f>SUMIFS('7.  Persistence Report'!AV$27:AV$242,'7.  Persistence Report'!$D$27:$D$242,$B262,'7.  Persistence Report'!$H$27:$H$242,$D$197,'7.  Persistence Report'!$J$27:$J$242,"&lt;&gt;Adjustment")</f>
        <v>0</v>
      </c>
      <c r="E262" s="295"/>
      <c r="F262" s="295"/>
      <c r="G262" s="295"/>
      <c r="H262" s="295"/>
      <c r="I262" s="295"/>
      <c r="J262" s="295"/>
      <c r="K262" s="295"/>
      <c r="L262" s="295"/>
      <c r="M262" s="295"/>
      <c r="N262" s="295">
        <v>0</v>
      </c>
      <c r="O262" s="295">
        <f>SUMIFS('7.  Persistence Report'!Q$27:Q$242,'7.  Persistence Report'!$D$27:$D$242,$B262,'7.  Persistence Report'!$H$27:$H$242,$O$197,'7.  Persistence Report'!$J$27:$J$242,"&lt;&gt;Adjustment")</f>
        <v>0</v>
      </c>
      <c r="P262" s="295"/>
      <c r="Q262" s="295"/>
      <c r="R262" s="295"/>
      <c r="S262" s="295"/>
      <c r="T262" s="295"/>
      <c r="U262" s="295"/>
      <c r="V262" s="295"/>
      <c r="W262" s="295"/>
      <c r="X262" s="295"/>
      <c r="Y262" s="410">
        <f>VLOOKUP(B262,'3-a.  Rate Class Allocations'!$B$20:$AA$61,16,FALSE)</f>
        <v>0</v>
      </c>
      <c r="Z262" s="410">
        <f>VLOOKUP(B262,'3-a.  Rate Class Allocations'!$B$20:AA$61,18,FALSE)</f>
        <v>0</v>
      </c>
      <c r="AA262" s="410">
        <f>VLOOKUP(B262,'3-a.  Rate Class Allocations'!$B$20:$AA$61,20,FALSE)</f>
        <v>0</v>
      </c>
      <c r="AB262" s="410">
        <f>VLOOKUP(B262,'3-a.  Rate Class Allocations'!$B$20:$AA$61,21,FALSE)</f>
        <v>0</v>
      </c>
      <c r="AC262" s="410">
        <f>VLOOKUP(B262,'3-a.  Rate Class Allocations'!$B$20:$AA$61,23,FALSE)</f>
        <v>0</v>
      </c>
      <c r="AD262" s="410">
        <f>VLOOKUP(B262,'3-a.  Rate Class Allocations'!$B$20:$AA$61,25,FALSE)</f>
        <v>0</v>
      </c>
      <c r="AE262" s="410"/>
      <c r="AF262" s="415"/>
      <c r="AG262" s="415"/>
      <c r="AH262" s="415"/>
      <c r="AI262" s="415"/>
      <c r="AJ262" s="415"/>
      <c r="AK262" s="415"/>
      <c r="AL262" s="415"/>
      <c r="AM262" s="296">
        <f>SUM(Y262:AL262)</f>
        <v>0</v>
      </c>
    </row>
    <row r="263" spans="1:39" outlineLevel="1">
      <c r="B263" s="294" t="s">
        <v>290</v>
      </c>
      <c r="C263" s="291" t="s">
        <v>164</v>
      </c>
      <c r="D263" s="295">
        <f>SUMIFS('7.  Persistence Report'!AV$27:AV$242,'7.  Persistence Report'!$D$27:$D$242,$B262,'7.  Persistence Report'!$H$27:$H$242,$D$197,'7.  Persistence Report'!$J$27:$J$242,"Adjustment")</f>
        <v>0</v>
      </c>
      <c r="E263" s="295"/>
      <c r="F263" s="295"/>
      <c r="G263" s="295"/>
      <c r="H263" s="295"/>
      <c r="I263" s="295"/>
      <c r="J263" s="295"/>
      <c r="K263" s="295"/>
      <c r="L263" s="295"/>
      <c r="M263" s="295"/>
      <c r="N263" s="295">
        <f>N262</f>
        <v>0</v>
      </c>
      <c r="O263" s="295">
        <f>SUMIFS('7.  Persistence Report'!Q$27:Q$242,'7.  Persistence Report'!$D$27:$D$242,$B262,'7.  Persistence Report'!$H$27:$H$242,$O$197,'7.  Persistence Report'!$J$27:$J$242,"Adjustment")</f>
        <v>0</v>
      </c>
      <c r="P263" s="295"/>
      <c r="Q263" s="295"/>
      <c r="R263" s="295"/>
      <c r="S263" s="295"/>
      <c r="T263" s="295"/>
      <c r="U263" s="295"/>
      <c r="V263" s="295"/>
      <c r="W263" s="295"/>
      <c r="X263" s="295"/>
      <c r="Y263" s="411">
        <f t="shared" ref="Y263:AL263" si="631">Y262</f>
        <v>0</v>
      </c>
      <c r="Z263" s="411">
        <f t="shared" si="631"/>
        <v>0</v>
      </c>
      <c r="AA263" s="411">
        <f t="shared" si="631"/>
        <v>0</v>
      </c>
      <c r="AB263" s="411">
        <f t="shared" si="631"/>
        <v>0</v>
      </c>
      <c r="AC263" s="411">
        <f t="shared" si="631"/>
        <v>0</v>
      </c>
      <c r="AD263" s="411">
        <f t="shared" si="631"/>
        <v>0</v>
      </c>
      <c r="AE263" s="411">
        <f t="shared" si="631"/>
        <v>0</v>
      </c>
      <c r="AF263" s="411">
        <f t="shared" si="631"/>
        <v>0</v>
      </c>
      <c r="AG263" s="411">
        <f t="shared" si="631"/>
        <v>0</v>
      </c>
      <c r="AH263" s="411">
        <f t="shared" si="631"/>
        <v>0</v>
      </c>
      <c r="AI263" s="411">
        <f t="shared" si="631"/>
        <v>0</v>
      </c>
      <c r="AJ263" s="411">
        <f t="shared" si="631"/>
        <v>0</v>
      </c>
      <c r="AK263" s="411">
        <f t="shared" si="631"/>
        <v>0</v>
      </c>
      <c r="AL263" s="411">
        <f t="shared" si="631"/>
        <v>0</v>
      </c>
      <c r="AM263" s="306"/>
    </row>
    <row r="264" spans="1:39" ht="15.75" outlineLevel="1">
      <c r="B264" s="323"/>
      <c r="C264" s="300"/>
      <c r="D264" s="291"/>
      <c r="E264" s="291"/>
      <c r="F264" s="291"/>
      <c r="G264" s="291"/>
      <c r="H264" s="291"/>
      <c r="I264" s="291"/>
      <c r="J264" s="291"/>
      <c r="K264" s="291"/>
      <c r="L264" s="291"/>
      <c r="M264" s="291"/>
      <c r="N264" s="300"/>
      <c r="O264" s="291"/>
      <c r="P264" s="291"/>
      <c r="Q264" s="291"/>
      <c r="R264" s="291"/>
      <c r="S264" s="291"/>
      <c r="T264" s="291"/>
      <c r="U264" s="291"/>
      <c r="V264" s="291"/>
      <c r="W264" s="291"/>
      <c r="X264" s="291"/>
      <c r="Y264" s="412"/>
      <c r="Z264" s="412"/>
      <c r="AA264" s="412"/>
      <c r="AB264" s="412"/>
      <c r="AC264" s="412"/>
      <c r="AD264" s="412"/>
      <c r="AE264" s="412"/>
      <c r="AF264" s="412"/>
      <c r="AG264" s="412"/>
      <c r="AH264" s="412"/>
      <c r="AI264" s="412"/>
      <c r="AJ264" s="412"/>
      <c r="AK264" s="412"/>
      <c r="AL264" s="412"/>
      <c r="AM264" s="306"/>
    </row>
    <row r="265" spans="1:39" ht="15.75" outlineLevel="1">
      <c r="B265" s="518" t="s">
        <v>505</v>
      </c>
      <c r="C265" s="291"/>
      <c r="D265" s="291"/>
      <c r="E265" s="291"/>
      <c r="F265" s="291"/>
      <c r="G265" s="291"/>
      <c r="H265" s="291"/>
      <c r="I265" s="291"/>
      <c r="J265" s="291"/>
      <c r="K265" s="291"/>
      <c r="L265" s="291"/>
      <c r="M265" s="291"/>
      <c r="N265" s="291"/>
      <c r="O265" s="291"/>
      <c r="P265" s="291"/>
      <c r="Q265" s="291"/>
      <c r="R265" s="291"/>
      <c r="S265" s="291"/>
      <c r="T265" s="291"/>
      <c r="U265" s="291"/>
      <c r="V265" s="291"/>
      <c r="W265" s="291"/>
      <c r="X265" s="291"/>
      <c r="Y265" s="422"/>
      <c r="Z265" s="425"/>
      <c r="AA265" s="425"/>
      <c r="AB265" s="425"/>
      <c r="AC265" s="425"/>
      <c r="AD265" s="425"/>
      <c r="AE265" s="425"/>
      <c r="AF265" s="425"/>
      <c r="AG265" s="425"/>
      <c r="AH265" s="425"/>
      <c r="AI265" s="425"/>
      <c r="AJ265" s="425"/>
      <c r="AK265" s="425"/>
      <c r="AL265" s="425"/>
      <c r="AM265" s="306"/>
    </row>
    <row r="266" spans="1:39" ht="15.75" outlineLevel="1">
      <c r="B266" s="288" t="s">
        <v>501</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22"/>
      <c r="Z266" s="425"/>
      <c r="AA266" s="425"/>
      <c r="AB266" s="425"/>
      <c r="AC266" s="425"/>
      <c r="AD266" s="425"/>
      <c r="AE266" s="425"/>
      <c r="AF266" s="425"/>
      <c r="AG266" s="425"/>
      <c r="AH266" s="425"/>
      <c r="AI266" s="425"/>
      <c r="AJ266" s="425"/>
      <c r="AK266" s="425"/>
      <c r="AL266" s="425"/>
      <c r="AM266" s="306"/>
    </row>
    <row r="267" spans="1:39" outlineLevel="1">
      <c r="A267" s="522">
        <v>21</v>
      </c>
      <c r="B267" s="520" t="s">
        <v>114</v>
      </c>
      <c r="C267" s="291" t="s">
        <v>25</v>
      </c>
      <c r="D267" s="295">
        <f>SUMIFS('7.  Persistence Report'!AV$27:AV$242,'7.  Persistence Report'!$D$27:$D$242,$B267,'7.  Persistence Report'!$H$27:$H$242,$D$197,'7.  Persistence Report'!$J$27:$J$242,"&lt;&gt;Adjustment")</f>
        <v>75337483</v>
      </c>
      <c r="E267" s="295"/>
      <c r="F267" s="295"/>
      <c r="G267" s="295"/>
      <c r="H267" s="295"/>
      <c r="I267" s="295"/>
      <c r="J267" s="295"/>
      <c r="K267" s="295"/>
      <c r="L267" s="295"/>
      <c r="M267" s="295"/>
      <c r="N267" s="291"/>
      <c r="O267" s="295">
        <f>SUMIFS('7.  Persistence Report'!Q$27:Q$242,'7.  Persistence Report'!$D$27:$D$242,$B267,'7.  Persistence Report'!$H$27:$H$242,$O$197,'7.  Persistence Report'!$J$27:$J$242,"&lt;&gt;Adjustment")</f>
        <v>4896</v>
      </c>
      <c r="P267" s="295"/>
      <c r="Q267" s="295"/>
      <c r="R267" s="295"/>
      <c r="S267" s="295"/>
      <c r="T267" s="295"/>
      <c r="U267" s="295"/>
      <c r="V267" s="295"/>
      <c r="W267" s="295"/>
      <c r="X267" s="295"/>
      <c r="Y267" s="410">
        <f>VLOOKUP(B267,'3-a.  Rate Class Allocations'!$B$20:$AA$61,16,FALSE)</f>
        <v>0.95</v>
      </c>
      <c r="Z267" s="410">
        <f>VLOOKUP(B267,'3-a.  Rate Class Allocations'!$B$20:AA$61,18,FALSE)</f>
        <v>0.05</v>
      </c>
      <c r="AA267" s="410">
        <f>VLOOKUP(B267,'3-a.  Rate Class Allocations'!$B$20:$AA$61,20,FALSE)</f>
        <v>0</v>
      </c>
      <c r="AB267" s="410">
        <f>VLOOKUP(B267,'3-a.  Rate Class Allocations'!$B$20:$AA$61,21,FALSE)</f>
        <v>0</v>
      </c>
      <c r="AC267" s="410">
        <f>VLOOKUP(B267,'3-a.  Rate Class Allocations'!$B$20:$AA$61,23,FALSE)</f>
        <v>0</v>
      </c>
      <c r="AD267" s="410">
        <f>VLOOKUP(B267,'3-a.  Rate Class Allocations'!$B$20:$AA$61,25,FALSE)</f>
        <v>0</v>
      </c>
      <c r="AE267" s="410"/>
      <c r="AF267" s="410"/>
      <c r="AG267" s="410"/>
      <c r="AH267" s="410"/>
      <c r="AI267" s="410"/>
      <c r="AJ267" s="410"/>
      <c r="AK267" s="410"/>
      <c r="AL267" s="410"/>
      <c r="AM267" s="296">
        <f>SUM(Y267:AL267)</f>
        <v>1</v>
      </c>
    </row>
    <row r="268" spans="1:39" outlineLevel="1">
      <c r="B268" s="294" t="s">
        <v>290</v>
      </c>
      <c r="C268" s="291" t="s">
        <v>164</v>
      </c>
      <c r="D268" s="295">
        <f>SUMIFS('7.  Persistence Report'!AV$27:AV$242,'7.  Persistence Report'!$D$27:$D$242,$B267,'7.  Persistence Report'!$H$27:$H$242,$D$197,'7.  Persistence Report'!$J$27:$J$242,"Adjustment")</f>
        <v>0</v>
      </c>
      <c r="E268" s="295"/>
      <c r="F268" s="295"/>
      <c r="G268" s="295"/>
      <c r="H268" s="295"/>
      <c r="I268" s="295"/>
      <c r="J268" s="295"/>
      <c r="K268" s="295"/>
      <c r="L268" s="295"/>
      <c r="M268" s="295"/>
      <c r="N268" s="291"/>
      <c r="O268" s="295">
        <f>SUMIFS('7.  Persistence Report'!Q$27:Q$242,'7.  Persistence Report'!$D$27:$D$242,$B267,'7.  Persistence Report'!$H$27:$H$242,$O$197,'7.  Persistence Report'!$J$27:$J$242,"Adjustment")</f>
        <v>0</v>
      </c>
      <c r="P268" s="295"/>
      <c r="Q268" s="295"/>
      <c r="R268" s="295"/>
      <c r="S268" s="295"/>
      <c r="T268" s="295"/>
      <c r="U268" s="295"/>
      <c r="V268" s="295"/>
      <c r="W268" s="295"/>
      <c r="X268" s="295"/>
      <c r="Y268" s="411">
        <f>Y267</f>
        <v>0.95</v>
      </c>
      <c r="Z268" s="411">
        <f t="shared" ref="Z268" si="632">Z267</f>
        <v>0.05</v>
      </c>
      <c r="AA268" s="411">
        <f t="shared" ref="AA268" si="633">AA267</f>
        <v>0</v>
      </c>
      <c r="AB268" s="411">
        <f t="shared" ref="AB268" si="634">AB267</f>
        <v>0</v>
      </c>
      <c r="AC268" s="411">
        <f t="shared" ref="AC268" si="635">AC267</f>
        <v>0</v>
      </c>
      <c r="AD268" s="411">
        <f t="shared" ref="AD268" si="636">AD267</f>
        <v>0</v>
      </c>
      <c r="AE268" s="411">
        <f t="shared" ref="AE268" si="637">AE267</f>
        <v>0</v>
      </c>
      <c r="AF268" s="411">
        <f t="shared" ref="AF268" si="638">AF267</f>
        <v>0</v>
      </c>
      <c r="AG268" s="411">
        <f t="shared" ref="AG268" si="639">AG267</f>
        <v>0</v>
      </c>
      <c r="AH268" s="411">
        <f t="shared" ref="AH268" si="640">AH267</f>
        <v>0</v>
      </c>
      <c r="AI268" s="411">
        <f t="shared" ref="AI268" si="641">AI267</f>
        <v>0</v>
      </c>
      <c r="AJ268" s="411">
        <f t="shared" ref="AJ268" si="642">AJ267</f>
        <v>0</v>
      </c>
      <c r="AK268" s="411">
        <f t="shared" ref="AK268" si="643">AK267</f>
        <v>0</v>
      </c>
      <c r="AL268" s="411">
        <f t="shared" ref="AL268" si="644">AL267</f>
        <v>0</v>
      </c>
      <c r="AM268" s="306"/>
    </row>
    <row r="269" spans="1:39" outlineLevel="1">
      <c r="B269" s="294"/>
      <c r="C269" s="291"/>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22"/>
      <c r="Z269" s="425"/>
      <c r="AA269" s="425"/>
      <c r="AB269" s="425"/>
      <c r="AC269" s="425"/>
      <c r="AD269" s="425"/>
      <c r="AE269" s="425"/>
      <c r="AF269" s="425"/>
      <c r="AG269" s="425"/>
      <c r="AH269" s="425"/>
      <c r="AI269" s="425"/>
      <c r="AJ269" s="425"/>
      <c r="AK269" s="425"/>
      <c r="AL269" s="425"/>
      <c r="AM269" s="306"/>
    </row>
    <row r="270" spans="1:39" ht="30" outlineLevel="1">
      <c r="A270" s="522">
        <v>22</v>
      </c>
      <c r="B270" s="520" t="s">
        <v>690</v>
      </c>
      <c r="C270" s="291" t="s">
        <v>25</v>
      </c>
      <c r="D270" s="295">
        <f>SUMIFS('7.  Persistence Report'!AV$27:AV$242,'7.  Persistence Report'!$D$27:$D$242,$B270,'7.  Persistence Report'!$H$27:$H$242,$D$197,'7.  Persistence Report'!$J$27:$J$242,"&lt;&gt;Adjustment")</f>
        <v>9295067</v>
      </c>
      <c r="E270" s="295"/>
      <c r="F270" s="295"/>
      <c r="G270" s="295"/>
      <c r="H270" s="295"/>
      <c r="I270" s="295"/>
      <c r="J270" s="295"/>
      <c r="K270" s="295"/>
      <c r="L270" s="295"/>
      <c r="M270" s="295"/>
      <c r="N270" s="291"/>
      <c r="O270" s="295">
        <f>SUMIFS('7.  Persistence Report'!Q$27:Q$242,'7.  Persistence Report'!$D$27:$D$242,$B270,'7.  Persistence Report'!$H$27:$H$242,$O$197,'7.  Persistence Report'!$J$27:$J$242,"&lt;&gt;Adjustment")</f>
        <v>2725</v>
      </c>
      <c r="P270" s="295"/>
      <c r="Q270" s="295"/>
      <c r="R270" s="295"/>
      <c r="S270" s="295"/>
      <c r="T270" s="295"/>
      <c r="U270" s="295"/>
      <c r="V270" s="295"/>
      <c r="W270" s="295"/>
      <c r="X270" s="295"/>
      <c r="Y270" s="410">
        <f>VLOOKUP(B270,'3-a.  Rate Class Allocations'!$B$20:$AA$61,16,FALSE)</f>
        <v>1</v>
      </c>
      <c r="Z270" s="410">
        <f>VLOOKUP(B270,'3-a.  Rate Class Allocations'!$B$20:AA$61,18,FALSE)</f>
        <v>0</v>
      </c>
      <c r="AA270" s="410">
        <f>VLOOKUP(B270,'3-a.  Rate Class Allocations'!$B$20:$AA$61,20,FALSE)</f>
        <v>0</v>
      </c>
      <c r="AB270" s="410">
        <f>VLOOKUP(B270,'3-a.  Rate Class Allocations'!$B$20:$AA$61,21,FALSE)</f>
        <v>0</v>
      </c>
      <c r="AC270" s="410">
        <f>VLOOKUP(B270,'3-a.  Rate Class Allocations'!$B$20:$AA$61,23,FALSE)</f>
        <v>0</v>
      </c>
      <c r="AD270" s="410">
        <f>VLOOKUP(B270,'3-a.  Rate Class Allocations'!$B$20:$AA$61,25,FALSE)</f>
        <v>0</v>
      </c>
      <c r="AE270" s="410"/>
      <c r="AF270" s="410"/>
      <c r="AG270" s="410"/>
      <c r="AH270" s="410"/>
      <c r="AI270" s="410"/>
      <c r="AJ270" s="410"/>
      <c r="AK270" s="410"/>
      <c r="AL270" s="410"/>
      <c r="AM270" s="296">
        <f>SUM(Y270:AL270)</f>
        <v>1</v>
      </c>
    </row>
    <row r="271" spans="1:39" outlineLevel="1">
      <c r="B271" s="294" t="s">
        <v>290</v>
      </c>
      <c r="C271" s="291" t="s">
        <v>164</v>
      </c>
      <c r="D271" s="295">
        <f>SUMIFS('7.  Persistence Report'!AV$27:AV$242,'7.  Persistence Report'!$D$27:$D$242,$B270,'7.  Persistence Report'!$H$27:$H$242,$D$197,'7.  Persistence Report'!$J$27:$J$242,"Adjustment")</f>
        <v>0</v>
      </c>
      <c r="E271" s="295"/>
      <c r="F271" s="295"/>
      <c r="G271" s="295"/>
      <c r="H271" s="295"/>
      <c r="I271" s="295"/>
      <c r="J271" s="295"/>
      <c r="K271" s="295"/>
      <c r="L271" s="295"/>
      <c r="M271" s="295"/>
      <c r="N271" s="291"/>
      <c r="O271" s="295">
        <f>SUMIFS('7.  Persistence Report'!Q$27:Q$242,'7.  Persistence Report'!$D$27:$D$242,$B270,'7.  Persistence Report'!$H$27:$H$242,$O$197,'7.  Persistence Report'!$J$27:$J$242,"Adjustment")</f>
        <v>0</v>
      </c>
      <c r="P271" s="295"/>
      <c r="Q271" s="295"/>
      <c r="R271" s="295"/>
      <c r="S271" s="295"/>
      <c r="T271" s="295"/>
      <c r="U271" s="295"/>
      <c r="V271" s="295"/>
      <c r="W271" s="295"/>
      <c r="X271" s="295"/>
      <c r="Y271" s="411">
        <f>Y270</f>
        <v>1</v>
      </c>
      <c r="Z271" s="411">
        <f t="shared" ref="Z271" si="645">Z270</f>
        <v>0</v>
      </c>
      <c r="AA271" s="411">
        <f t="shared" ref="AA271" si="646">AA270</f>
        <v>0</v>
      </c>
      <c r="AB271" s="411">
        <f t="shared" ref="AB271" si="647">AB270</f>
        <v>0</v>
      </c>
      <c r="AC271" s="411">
        <f t="shared" ref="AC271" si="648">AC270</f>
        <v>0</v>
      </c>
      <c r="AD271" s="411">
        <f t="shared" ref="AD271" si="649">AD270</f>
        <v>0</v>
      </c>
      <c r="AE271" s="411">
        <f t="shared" ref="AE271" si="650">AE270</f>
        <v>0</v>
      </c>
      <c r="AF271" s="411">
        <f t="shared" ref="AF271" si="651">AF270</f>
        <v>0</v>
      </c>
      <c r="AG271" s="411">
        <f t="shared" ref="AG271" si="652">AG270</f>
        <v>0</v>
      </c>
      <c r="AH271" s="411">
        <f t="shared" ref="AH271" si="653">AH270</f>
        <v>0</v>
      </c>
      <c r="AI271" s="411">
        <f t="shared" ref="AI271" si="654">AI270</f>
        <v>0</v>
      </c>
      <c r="AJ271" s="411">
        <f t="shared" ref="AJ271" si="655">AJ270</f>
        <v>0</v>
      </c>
      <c r="AK271" s="411">
        <f t="shared" ref="AK271" si="656">AK270</f>
        <v>0</v>
      </c>
      <c r="AL271" s="411">
        <f t="shared" ref="AL271" si="657">AL270</f>
        <v>0</v>
      </c>
      <c r="AM271" s="306"/>
    </row>
    <row r="272" spans="1:39" outlineLevel="1">
      <c r="B272" s="29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22"/>
      <c r="Z272" s="425"/>
      <c r="AA272" s="425"/>
      <c r="AB272" s="425"/>
      <c r="AC272" s="425"/>
      <c r="AD272" s="425"/>
      <c r="AE272" s="425"/>
      <c r="AF272" s="425"/>
      <c r="AG272" s="425"/>
      <c r="AH272" s="425"/>
      <c r="AI272" s="425"/>
      <c r="AJ272" s="425"/>
      <c r="AK272" s="425"/>
      <c r="AL272" s="425"/>
      <c r="AM272" s="306"/>
    </row>
    <row r="273" spans="1:39" ht="30" outlineLevel="1">
      <c r="A273" s="522">
        <v>23</v>
      </c>
      <c r="B273" s="520" t="s">
        <v>116</v>
      </c>
      <c r="C273" s="291" t="s">
        <v>25</v>
      </c>
      <c r="D273" s="295">
        <f>SUMIFS('7.  Persistence Report'!AV$27:AV$242,'7.  Persistence Report'!$D$27:$D$242,$B273,'7.  Persistence Report'!$H$27:$H$242,$D$197,'7.  Persistence Report'!$J$27:$J$242,"&lt;&gt;Adjustment")</f>
        <v>236600</v>
      </c>
      <c r="E273" s="295"/>
      <c r="F273" s="295"/>
      <c r="G273" s="295"/>
      <c r="H273" s="295"/>
      <c r="I273" s="295"/>
      <c r="J273" s="295"/>
      <c r="K273" s="295"/>
      <c r="L273" s="295"/>
      <c r="M273" s="295"/>
      <c r="N273" s="291"/>
      <c r="O273" s="295">
        <f>SUMIFS('7.  Persistence Report'!Q$27:Q$242,'7.  Persistence Report'!$D$27:$D$242,$B273,'7.  Persistence Report'!$H$27:$H$242,$O$197,'7.  Persistence Report'!$J$27:$J$242,"&lt;&gt;Adjustment")</f>
        <v>47</v>
      </c>
      <c r="P273" s="295"/>
      <c r="Q273" s="295"/>
      <c r="R273" s="295"/>
      <c r="S273" s="295"/>
      <c r="T273" s="295"/>
      <c r="U273" s="295"/>
      <c r="V273" s="295"/>
      <c r="W273" s="295"/>
      <c r="X273" s="295"/>
      <c r="Y273" s="410">
        <f>VLOOKUP(B273,'3-a.  Rate Class Allocations'!$B$20:$AA$61,16,FALSE)</f>
        <v>1</v>
      </c>
      <c r="Z273" s="410">
        <f>VLOOKUP(B273,'3-a.  Rate Class Allocations'!$B$20:AA$61,18,FALSE)</f>
        <v>0</v>
      </c>
      <c r="AA273" s="410">
        <f>VLOOKUP(B273,'3-a.  Rate Class Allocations'!$B$20:$AA$61,20,FALSE)</f>
        <v>0</v>
      </c>
      <c r="AB273" s="410">
        <f>VLOOKUP(B273,'3-a.  Rate Class Allocations'!$B$20:$AA$61,21,FALSE)</f>
        <v>0</v>
      </c>
      <c r="AC273" s="410">
        <f>VLOOKUP(B273,'3-a.  Rate Class Allocations'!$B$20:$AA$61,23,FALSE)</f>
        <v>0</v>
      </c>
      <c r="AD273" s="410">
        <f>VLOOKUP(B273,'3-a.  Rate Class Allocations'!$B$20:$AA$61,25,FALSE)</f>
        <v>0</v>
      </c>
      <c r="AE273" s="410"/>
      <c r="AF273" s="410"/>
      <c r="AG273" s="410"/>
      <c r="AH273" s="410"/>
      <c r="AI273" s="410"/>
      <c r="AJ273" s="410"/>
      <c r="AK273" s="410"/>
      <c r="AL273" s="410"/>
      <c r="AM273" s="296">
        <f>SUM(Y273:AL273)</f>
        <v>1</v>
      </c>
    </row>
    <row r="274" spans="1:39" outlineLevel="1">
      <c r="B274" s="294" t="s">
        <v>290</v>
      </c>
      <c r="C274" s="291" t="s">
        <v>164</v>
      </c>
      <c r="D274" s="295">
        <f>SUMIFS('7.  Persistence Report'!AV$27:AV$242,'7.  Persistence Report'!$D$27:$D$242,$B273,'7.  Persistence Report'!$H$27:$H$242,$D$197,'7.  Persistence Report'!$J$27:$J$242,"Adjustment")</f>
        <v>0</v>
      </c>
      <c r="E274" s="295"/>
      <c r="F274" s="295"/>
      <c r="G274" s="295"/>
      <c r="H274" s="295"/>
      <c r="I274" s="295"/>
      <c r="J274" s="295"/>
      <c r="K274" s="295"/>
      <c r="L274" s="295"/>
      <c r="M274" s="295"/>
      <c r="N274" s="291"/>
      <c r="O274" s="295">
        <f>SUMIFS('7.  Persistence Report'!Q$27:Q$242,'7.  Persistence Report'!$D$27:$D$242,$B273,'7.  Persistence Report'!$H$27:$H$242,$O$197,'7.  Persistence Report'!$J$27:$J$242,"Adjustment")</f>
        <v>0</v>
      </c>
      <c r="P274" s="295"/>
      <c r="Q274" s="295"/>
      <c r="R274" s="295"/>
      <c r="S274" s="295"/>
      <c r="T274" s="295"/>
      <c r="U274" s="295"/>
      <c r="V274" s="295"/>
      <c r="W274" s="295"/>
      <c r="X274" s="295"/>
      <c r="Y274" s="411">
        <f>Y273</f>
        <v>1</v>
      </c>
      <c r="Z274" s="411">
        <f t="shared" ref="Z274" si="658">Z273</f>
        <v>0</v>
      </c>
      <c r="AA274" s="411">
        <f t="shared" ref="AA274" si="659">AA273</f>
        <v>0</v>
      </c>
      <c r="AB274" s="411">
        <f t="shared" ref="AB274" si="660">AB273</f>
        <v>0</v>
      </c>
      <c r="AC274" s="411">
        <f t="shared" ref="AC274" si="661">AC273</f>
        <v>0</v>
      </c>
      <c r="AD274" s="411">
        <f t="shared" ref="AD274" si="662">AD273</f>
        <v>0</v>
      </c>
      <c r="AE274" s="411">
        <f t="shared" ref="AE274" si="663">AE273</f>
        <v>0</v>
      </c>
      <c r="AF274" s="411">
        <f t="shared" ref="AF274" si="664">AF273</f>
        <v>0</v>
      </c>
      <c r="AG274" s="411">
        <f t="shared" ref="AG274" si="665">AG273</f>
        <v>0</v>
      </c>
      <c r="AH274" s="411">
        <f t="shared" ref="AH274" si="666">AH273</f>
        <v>0</v>
      </c>
      <c r="AI274" s="411">
        <f t="shared" ref="AI274" si="667">AI273</f>
        <v>0</v>
      </c>
      <c r="AJ274" s="411">
        <f t="shared" ref="AJ274" si="668">AJ273</f>
        <v>0</v>
      </c>
      <c r="AK274" s="411">
        <f t="shared" ref="AK274" si="669">AK273</f>
        <v>0</v>
      </c>
      <c r="AL274" s="411">
        <f t="shared" ref="AL274" si="670">AL273</f>
        <v>0</v>
      </c>
      <c r="AM274" s="306"/>
    </row>
    <row r="275" spans="1:39" outlineLevel="1">
      <c r="B275" s="322"/>
      <c r="C275" s="291"/>
      <c r="D275" s="291"/>
      <c r="E275" s="291"/>
      <c r="F275" s="291"/>
      <c r="G275" s="291"/>
      <c r="H275" s="291"/>
      <c r="I275" s="291"/>
      <c r="J275" s="291"/>
      <c r="K275" s="291"/>
      <c r="L275" s="291"/>
      <c r="M275" s="291"/>
      <c r="N275" s="291"/>
      <c r="O275" s="291"/>
      <c r="P275" s="291"/>
      <c r="Q275" s="291"/>
      <c r="R275" s="291"/>
      <c r="S275" s="291"/>
      <c r="T275" s="291"/>
      <c r="U275" s="291"/>
      <c r="V275" s="291"/>
      <c r="W275" s="291"/>
      <c r="X275" s="291"/>
      <c r="Y275" s="422"/>
      <c r="Z275" s="425"/>
      <c r="AA275" s="425"/>
      <c r="AB275" s="425"/>
      <c r="AC275" s="425"/>
      <c r="AD275" s="425"/>
      <c r="AE275" s="425"/>
      <c r="AF275" s="425"/>
      <c r="AG275" s="425"/>
      <c r="AH275" s="425"/>
      <c r="AI275" s="425"/>
      <c r="AJ275" s="425"/>
      <c r="AK275" s="425"/>
      <c r="AL275" s="425"/>
      <c r="AM275" s="306"/>
    </row>
    <row r="276" spans="1:39" ht="30" outlineLevel="1">
      <c r="A276" s="522">
        <v>24</v>
      </c>
      <c r="B276" s="520" t="s">
        <v>117</v>
      </c>
      <c r="C276" s="291" t="s">
        <v>25</v>
      </c>
      <c r="D276" s="295">
        <f>SUMIFS('7.  Persistence Report'!AV$27:AV$242,'7.  Persistence Report'!$D$27:$D$242,$B276,'7.  Persistence Report'!$H$27:$H$242,$D$197,'7.  Persistence Report'!$J$27:$J$242,"&lt;&gt;Adjustment")</f>
        <v>1171023</v>
      </c>
      <c r="E276" s="295"/>
      <c r="F276" s="295"/>
      <c r="G276" s="295"/>
      <c r="H276" s="295"/>
      <c r="I276" s="295"/>
      <c r="J276" s="295"/>
      <c r="K276" s="295"/>
      <c r="L276" s="295"/>
      <c r="M276" s="295"/>
      <c r="N276" s="291">
        <v>12</v>
      </c>
      <c r="O276" s="295">
        <f>SUMIFS('7.  Persistence Report'!Q$27:Q$242,'7.  Persistence Report'!$D$27:$D$242,$B276,'7.  Persistence Report'!$H$27:$H$242,$O$197,'7.  Persistence Report'!$J$27:$J$242,"&lt;&gt;Adjustment")</f>
        <v>139</v>
      </c>
      <c r="P276" s="295"/>
      <c r="Q276" s="295"/>
      <c r="R276" s="295"/>
      <c r="S276" s="295"/>
      <c r="T276" s="295"/>
      <c r="U276" s="295"/>
      <c r="V276" s="295"/>
      <c r="W276" s="295"/>
      <c r="X276" s="295"/>
      <c r="Y276" s="410">
        <f>VLOOKUP(B276,'3-a.  Rate Class Allocations'!$B$20:$AA$61,16,FALSE)</f>
        <v>0.79</v>
      </c>
      <c r="Z276" s="410">
        <f>VLOOKUP(B276,'3-a.  Rate Class Allocations'!$B$20:AA$61,18,FALSE)</f>
        <v>0</v>
      </c>
      <c r="AA276" s="410">
        <f>VLOOKUP(B276,'3-a.  Rate Class Allocations'!$B$20:$AA$61,20,FALSE)</f>
        <v>0.11</v>
      </c>
      <c r="AB276" s="410">
        <f>VLOOKUP(B276,'3-a.  Rate Class Allocations'!$B$20:$AA$61,21,FALSE)</f>
        <v>0.1</v>
      </c>
      <c r="AC276" s="410">
        <f>VLOOKUP(B276,'3-a.  Rate Class Allocations'!$B$20:$AA$61,23,FALSE)</f>
        <v>0</v>
      </c>
      <c r="AD276" s="410">
        <f>VLOOKUP(B276,'3-a.  Rate Class Allocations'!$B$20:$AA$61,25,FALSE)</f>
        <v>0</v>
      </c>
      <c r="AE276" s="410"/>
      <c r="AF276" s="410"/>
      <c r="AG276" s="410"/>
      <c r="AH276" s="410"/>
      <c r="AI276" s="410"/>
      <c r="AJ276" s="410"/>
      <c r="AK276" s="410"/>
      <c r="AL276" s="410"/>
      <c r="AM276" s="296">
        <f>SUM(Y276:AL276)</f>
        <v>1</v>
      </c>
    </row>
    <row r="277" spans="1:39" outlineLevel="1">
      <c r="B277" s="294" t="s">
        <v>290</v>
      </c>
      <c r="C277" s="291" t="s">
        <v>164</v>
      </c>
      <c r="D277" s="295">
        <f>SUMIFS('7.  Persistence Report'!AV$27:AV$242,'7.  Persistence Report'!$D$27:$D$242,$B276,'7.  Persistence Report'!$H$27:$H$242,$D$197,'7.  Persistence Report'!$J$27:$J$242,"Adjustment")</f>
        <v>0</v>
      </c>
      <c r="E277" s="295"/>
      <c r="F277" s="295"/>
      <c r="G277" s="295"/>
      <c r="H277" s="295"/>
      <c r="I277" s="295"/>
      <c r="J277" s="295"/>
      <c r="K277" s="295"/>
      <c r="L277" s="295"/>
      <c r="M277" s="295"/>
      <c r="N277" s="291">
        <v>12</v>
      </c>
      <c r="O277" s="295">
        <f>SUMIFS('7.  Persistence Report'!Q$27:Q$242,'7.  Persistence Report'!$D$27:$D$242,$B276,'7.  Persistence Report'!$H$27:$H$242,$O$197,'7.  Persistence Report'!$J$27:$J$242,"Adjustment")</f>
        <v>0</v>
      </c>
      <c r="P277" s="295"/>
      <c r="Q277" s="295"/>
      <c r="R277" s="295"/>
      <c r="S277" s="295"/>
      <c r="T277" s="295"/>
      <c r="U277" s="295"/>
      <c r="V277" s="295"/>
      <c r="W277" s="295"/>
      <c r="X277" s="295"/>
      <c r="Y277" s="411">
        <f>Y276</f>
        <v>0.79</v>
      </c>
      <c r="Z277" s="411">
        <f t="shared" ref="Z277" si="671">Z276</f>
        <v>0</v>
      </c>
      <c r="AA277" s="411">
        <f t="shared" ref="AA277" si="672">AA276</f>
        <v>0.11</v>
      </c>
      <c r="AB277" s="411">
        <f t="shared" ref="AB277" si="673">AB276</f>
        <v>0.1</v>
      </c>
      <c r="AC277" s="411">
        <f t="shared" ref="AC277" si="674">AC276</f>
        <v>0</v>
      </c>
      <c r="AD277" s="411">
        <f t="shared" ref="AD277" si="675">AD276</f>
        <v>0</v>
      </c>
      <c r="AE277" s="411">
        <f t="shared" ref="AE277" si="676">AE276</f>
        <v>0</v>
      </c>
      <c r="AF277" s="411">
        <f t="shared" ref="AF277" si="677">AF276</f>
        <v>0</v>
      </c>
      <c r="AG277" s="411">
        <f t="shared" ref="AG277" si="678">AG276</f>
        <v>0</v>
      </c>
      <c r="AH277" s="411">
        <f t="shared" ref="AH277" si="679">AH276</f>
        <v>0</v>
      </c>
      <c r="AI277" s="411">
        <f t="shared" ref="AI277" si="680">AI276</f>
        <v>0</v>
      </c>
      <c r="AJ277" s="411">
        <f t="shared" ref="AJ277" si="681">AJ276</f>
        <v>0</v>
      </c>
      <c r="AK277" s="411">
        <f t="shared" ref="AK277" si="682">AK276</f>
        <v>0</v>
      </c>
      <c r="AL277" s="411">
        <f t="shared" ref="AL277" si="683">AL276</f>
        <v>0</v>
      </c>
      <c r="AM277" s="306"/>
    </row>
    <row r="278" spans="1:39" outlineLevel="1">
      <c r="B278" s="294"/>
      <c r="C278" s="291"/>
      <c r="D278" s="291"/>
      <c r="E278" s="291"/>
      <c r="F278" s="291"/>
      <c r="G278" s="291"/>
      <c r="H278" s="291"/>
      <c r="I278" s="291"/>
      <c r="J278" s="291"/>
      <c r="K278" s="291"/>
      <c r="L278" s="291"/>
      <c r="M278" s="291"/>
      <c r="N278" s="291"/>
      <c r="O278" s="291"/>
      <c r="P278" s="291"/>
      <c r="Q278" s="291"/>
      <c r="R278" s="291"/>
      <c r="S278" s="291"/>
      <c r="T278" s="291"/>
      <c r="U278" s="291"/>
      <c r="V278" s="291"/>
      <c r="W278" s="291"/>
      <c r="X278" s="291"/>
      <c r="Y278" s="412"/>
      <c r="Z278" s="425"/>
      <c r="AA278" s="425"/>
      <c r="AB278" s="425"/>
      <c r="AC278" s="425"/>
      <c r="AD278" s="425"/>
      <c r="AE278" s="425"/>
      <c r="AF278" s="425"/>
      <c r="AG278" s="425"/>
      <c r="AH278" s="425"/>
      <c r="AI278" s="425"/>
      <c r="AJ278" s="425"/>
      <c r="AK278" s="425"/>
      <c r="AL278" s="425"/>
      <c r="AM278" s="306"/>
    </row>
    <row r="279" spans="1:39" ht="15.75" outlineLevel="1">
      <c r="B279" s="288" t="s">
        <v>502</v>
      </c>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12"/>
      <c r="Z279" s="425"/>
      <c r="AA279" s="425"/>
      <c r="AB279" s="425"/>
      <c r="AC279" s="425"/>
      <c r="AD279" s="425"/>
      <c r="AE279" s="425"/>
      <c r="AF279" s="425"/>
      <c r="AG279" s="425"/>
      <c r="AH279" s="425"/>
      <c r="AI279" s="425"/>
      <c r="AJ279" s="425"/>
      <c r="AK279" s="425"/>
      <c r="AL279" s="425"/>
      <c r="AM279" s="306"/>
    </row>
    <row r="280" spans="1:39" outlineLevel="1">
      <c r="A280" s="522">
        <v>25</v>
      </c>
      <c r="B280" s="520" t="s">
        <v>118</v>
      </c>
      <c r="C280" s="291" t="s">
        <v>25</v>
      </c>
      <c r="D280" s="295">
        <f>SUMIFS('7.  Persistence Report'!AV$27:AV$242,'7.  Persistence Report'!$D$27:$D$242,$B280,'7.  Persistence Report'!$H$27:$H$242,$D$197,'7.  Persistence Report'!$J$27:$J$242,"&lt;&gt;Adjustment")</f>
        <v>801701</v>
      </c>
      <c r="E280" s="295"/>
      <c r="F280" s="295"/>
      <c r="G280" s="295"/>
      <c r="H280" s="295"/>
      <c r="I280" s="295"/>
      <c r="J280" s="295"/>
      <c r="K280" s="295"/>
      <c r="L280" s="295"/>
      <c r="M280" s="295"/>
      <c r="N280" s="295">
        <v>12</v>
      </c>
      <c r="O280" s="295">
        <f>SUMIFS('7.  Persistence Report'!Q$27:Q$242,'7.  Persistence Report'!$D$27:$D$242,$B280,'7.  Persistence Report'!$H$27:$H$242,$O$197,'7.  Persistence Report'!$J$27:$J$242,"&lt;&gt;Adjustment")</f>
        <v>105</v>
      </c>
      <c r="P280" s="295"/>
      <c r="Q280" s="295"/>
      <c r="R280" s="295"/>
      <c r="S280" s="295"/>
      <c r="T280" s="295"/>
      <c r="U280" s="295"/>
      <c r="V280" s="295"/>
      <c r="W280" s="295"/>
      <c r="X280" s="295"/>
      <c r="Y280" s="410">
        <f>VLOOKUP(B280,'3-a.  Rate Class Allocations'!$B$20:$AA$61,16,FALSE)</f>
        <v>0</v>
      </c>
      <c r="Z280" s="410">
        <f>VLOOKUP(B280,'3-a.  Rate Class Allocations'!$B$20:AA$61,18,FALSE)</f>
        <v>0</v>
      </c>
      <c r="AA280" s="410">
        <f>VLOOKUP(B280,'3-a.  Rate Class Allocations'!$B$20:$AA$61,20,FALSE)</f>
        <v>6.8965517241379309E-2</v>
      </c>
      <c r="AB280" s="410">
        <f>VLOOKUP(B280,'3-a.  Rate Class Allocations'!$B$20:$AA$61,21,FALSE)</f>
        <v>0.71724137931034482</v>
      </c>
      <c r="AC280" s="410">
        <f>VLOOKUP(B280,'3-a.  Rate Class Allocations'!$B$20:$AA$61,23,FALSE)</f>
        <v>0.1310344827586207</v>
      </c>
      <c r="AD280" s="410">
        <f>VLOOKUP(B280,'3-a.  Rate Class Allocations'!$B$20:$AA$61,25,FALSE)</f>
        <v>8.2758620689655171E-2</v>
      </c>
      <c r="AE280" s="410"/>
      <c r="AF280" s="410"/>
      <c r="AG280" s="415"/>
      <c r="AH280" s="415"/>
      <c r="AI280" s="415"/>
      <c r="AJ280" s="415"/>
      <c r="AK280" s="415"/>
      <c r="AL280" s="415"/>
      <c r="AM280" s="296">
        <f>SUM(Y280:AL280)</f>
        <v>1</v>
      </c>
    </row>
    <row r="281" spans="1:39" outlineLevel="1">
      <c r="B281" s="294" t="s">
        <v>290</v>
      </c>
      <c r="C281" s="291" t="s">
        <v>164</v>
      </c>
      <c r="D281" s="295">
        <f>SUMIFS('7.  Persistence Report'!AV$27:AV$242,'7.  Persistence Report'!$D$27:$D$242,$B280,'7.  Persistence Report'!$H$27:$H$242,$D$197,'7.  Persistence Report'!$J$27:$J$242,"Adjustment")</f>
        <v>0</v>
      </c>
      <c r="E281" s="295"/>
      <c r="F281" s="295"/>
      <c r="G281" s="295"/>
      <c r="H281" s="295"/>
      <c r="I281" s="295"/>
      <c r="J281" s="295"/>
      <c r="K281" s="295"/>
      <c r="L281" s="295"/>
      <c r="M281" s="295"/>
      <c r="N281" s="295">
        <v>12</v>
      </c>
      <c r="O281" s="295">
        <f>SUMIFS('7.  Persistence Report'!Q$27:Q$242,'7.  Persistence Report'!$D$27:$D$242,$B280,'7.  Persistence Report'!$H$27:$H$242,$O$197,'7.  Persistence Report'!$J$27:$J$242,"Adjustment")</f>
        <v>0</v>
      </c>
      <c r="P281" s="295"/>
      <c r="Q281" s="295"/>
      <c r="R281" s="295"/>
      <c r="S281" s="295"/>
      <c r="T281" s="295"/>
      <c r="U281" s="295"/>
      <c r="V281" s="295"/>
      <c r="W281" s="295"/>
      <c r="X281" s="295"/>
      <c r="Y281" s="411">
        <f>Y280</f>
        <v>0</v>
      </c>
      <c r="Z281" s="411">
        <f t="shared" ref="Z281" si="684">Z280</f>
        <v>0</v>
      </c>
      <c r="AA281" s="411">
        <f t="shared" ref="AA281" si="685">AA280</f>
        <v>6.8965517241379309E-2</v>
      </c>
      <c r="AB281" s="411">
        <f t="shared" ref="AB281" si="686">AB280</f>
        <v>0.71724137931034482</v>
      </c>
      <c r="AC281" s="411">
        <f t="shared" ref="AC281" si="687">AC280</f>
        <v>0.1310344827586207</v>
      </c>
      <c r="AD281" s="411">
        <f t="shared" ref="AD281" si="688">AD280</f>
        <v>8.2758620689655171E-2</v>
      </c>
      <c r="AE281" s="411">
        <f t="shared" ref="AE281" si="689">AE280</f>
        <v>0</v>
      </c>
      <c r="AF281" s="411">
        <f t="shared" ref="AF281" si="690">AF280</f>
        <v>0</v>
      </c>
      <c r="AG281" s="411">
        <f t="shared" ref="AG281" si="691">AG280</f>
        <v>0</v>
      </c>
      <c r="AH281" s="411">
        <f t="shared" ref="AH281" si="692">AH280</f>
        <v>0</v>
      </c>
      <c r="AI281" s="411">
        <f t="shared" ref="AI281" si="693">AI280</f>
        <v>0</v>
      </c>
      <c r="AJ281" s="411">
        <f t="shared" ref="AJ281" si="694">AJ280</f>
        <v>0</v>
      </c>
      <c r="AK281" s="411">
        <f t="shared" ref="AK281" si="695">AK280</f>
        <v>0</v>
      </c>
      <c r="AL281" s="411">
        <f t="shared" ref="AL281" si="696">AL280</f>
        <v>0</v>
      </c>
      <c r="AM281" s="306"/>
    </row>
    <row r="282" spans="1:39" outlineLevel="1">
      <c r="B282" s="294"/>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25"/>
      <c r="AA282" s="425"/>
      <c r="AB282" s="425"/>
      <c r="AC282" s="425"/>
      <c r="AD282" s="425"/>
      <c r="AE282" s="425"/>
      <c r="AF282" s="425"/>
      <c r="AG282" s="425"/>
      <c r="AH282" s="425"/>
      <c r="AI282" s="425"/>
      <c r="AJ282" s="425"/>
      <c r="AK282" s="425"/>
      <c r="AL282" s="425"/>
      <c r="AM282" s="306"/>
    </row>
    <row r="283" spans="1:39" outlineLevel="1">
      <c r="A283" s="522">
        <v>26</v>
      </c>
      <c r="B283" s="520" t="s">
        <v>119</v>
      </c>
      <c r="C283" s="291" t="s">
        <v>25</v>
      </c>
      <c r="D283" s="295">
        <f>SUMIFS('7.  Persistence Report'!AV$27:AV$242,'7.  Persistence Report'!$D$27:$D$242,$B283,'7.  Persistence Report'!$H$27:$H$242,$D$197,'7.  Persistence Report'!$J$27:$J$242,"&lt;&gt;Adjustment")</f>
        <v>163767555</v>
      </c>
      <c r="E283" s="295"/>
      <c r="F283" s="295"/>
      <c r="G283" s="295"/>
      <c r="H283" s="295"/>
      <c r="I283" s="295"/>
      <c r="J283" s="295"/>
      <c r="K283" s="295"/>
      <c r="L283" s="295"/>
      <c r="M283" s="295"/>
      <c r="N283" s="295">
        <v>12</v>
      </c>
      <c r="O283" s="295">
        <f>SUMIFS('7.  Persistence Report'!Q$27:Q$242,'7.  Persistence Report'!$D$27:$D$242,$B283,'7.  Persistence Report'!$H$27:$H$242,$O$197,'7.  Persistence Report'!$J$27:$J$242,"&lt;&gt;Adjustment")</f>
        <v>26210</v>
      </c>
      <c r="P283" s="295"/>
      <c r="Q283" s="295"/>
      <c r="R283" s="295"/>
      <c r="S283" s="295"/>
      <c r="T283" s="295"/>
      <c r="U283" s="295"/>
      <c r="V283" s="295"/>
      <c r="W283" s="295"/>
      <c r="X283" s="295"/>
      <c r="Y283" s="410">
        <f>VLOOKUP(B283,'3-a.  Rate Class Allocations'!$B$20:$AA$61,16,FALSE)</f>
        <v>0</v>
      </c>
      <c r="Z283" s="410">
        <f>VLOOKUP(B283,'3-a.  Rate Class Allocations'!$B$20:AA$61,18,FALSE)</f>
        <v>0</v>
      </c>
      <c r="AA283" s="410">
        <f>VLOOKUP(B283,'3-a.  Rate Class Allocations'!$B$20:$AA$61,20,FALSE)</f>
        <v>5.3250005593361682E-2</v>
      </c>
      <c r="AB283" s="410">
        <f>VLOOKUP(B283,'3-a.  Rate Class Allocations'!$B$20:$AA$61,21,FALSE)</f>
        <v>0.52848671215643739</v>
      </c>
      <c r="AC283" s="410">
        <f>VLOOKUP(B283,'3-a.  Rate Class Allocations'!$B$20:$AA$61,23,FALSE)</f>
        <v>0.23756072711484683</v>
      </c>
      <c r="AD283" s="410">
        <f>VLOOKUP(B283,'3-a.  Rate Class Allocations'!$B$20:$AA$61,25,FALSE)</f>
        <v>0.16395688643000933</v>
      </c>
      <c r="AE283" s="410"/>
      <c r="AF283" s="410"/>
      <c r="AG283" s="415"/>
      <c r="AH283" s="415"/>
      <c r="AI283" s="415"/>
      <c r="AJ283" s="415"/>
      <c r="AK283" s="415"/>
      <c r="AL283" s="415"/>
      <c r="AM283" s="296">
        <f>SUM(Y283:AL283)</f>
        <v>0.98325433129465534</v>
      </c>
    </row>
    <row r="284" spans="1:39" outlineLevel="1">
      <c r="B284" s="294" t="s">
        <v>290</v>
      </c>
      <c r="C284" s="291" t="s">
        <v>164</v>
      </c>
      <c r="D284" s="295">
        <f>SUMIFS('7.  Persistence Report'!AV$27:AV$242,'7.  Persistence Report'!$D$27:$D$242,$B283,'7.  Persistence Report'!$H$27:$H$242,$D$197,'7.  Persistence Report'!$J$27:$J$242,"Adjustment")</f>
        <v>0</v>
      </c>
      <c r="E284" s="295"/>
      <c r="F284" s="295"/>
      <c r="G284" s="295"/>
      <c r="H284" s="295"/>
      <c r="I284" s="295"/>
      <c r="J284" s="295"/>
      <c r="K284" s="295"/>
      <c r="L284" s="295"/>
      <c r="M284" s="295"/>
      <c r="N284" s="295">
        <v>12</v>
      </c>
      <c r="O284" s="295">
        <f>SUMIFS('7.  Persistence Report'!Q$27:Q$242,'7.  Persistence Report'!$D$27:$D$242,$B283,'7.  Persistence Report'!$H$27:$H$242,$O$197,'7.  Persistence Report'!$J$27:$J$242,"Adjustment")</f>
        <v>0</v>
      </c>
      <c r="P284" s="295"/>
      <c r="Q284" s="295"/>
      <c r="R284" s="295"/>
      <c r="S284" s="295"/>
      <c r="T284" s="295"/>
      <c r="U284" s="295"/>
      <c r="V284" s="295"/>
      <c r="W284" s="295"/>
      <c r="X284" s="295"/>
      <c r="Y284" s="411">
        <f>Y283</f>
        <v>0</v>
      </c>
      <c r="Z284" s="411">
        <f t="shared" ref="Z284" si="697">Z283</f>
        <v>0</v>
      </c>
      <c r="AA284" s="411">
        <f t="shared" ref="AA284" si="698">AA283</f>
        <v>5.3250005593361682E-2</v>
      </c>
      <c r="AB284" s="411">
        <f t="shared" ref="AB284" si="699">AB283</f>
        <v>0.52848671215643739</v>
      </c>
      <c r="AC284" s="411">
        <f t="shared" ref="AC284" si="700">AC283</f>
        <v>0.23756072711484683</v>
      </c>
      <c r="AD284" s="411">
        <f t="shared" ref="AD284" si="701">AD283</f>
        <v>0.16395688643000933</v>
      </c>
      <c r="AE284" s="411">
        <f t="shared" ref="AE284" si="702">AE283</f>
        <v>0</v>
      </c>
      <c r="AF284" s="411">
        <f t="shared" ref="AF284" si="703">AF283</f>
        <v>0</v>
      </c>
      <c r="AG284" s="411">
        <f t="shared" ref="AG284" si="704">AG283</f>
        <v>0</v>
      </c>
      <c r="AH284" s="411">
        <f t="shared" ref="AH284" si="705">AH283</f>
        <v>0</v>
      </c>
      <c r="AI284" s="411">
        <f t="shared" ref="AI284" si="706">AI283</f>
        <v>0</v>
      </c>
      <c r="AJ284" s="411">
        <f t="shared" ref="AJ284" si="707">AJ283</f>
        <v>0</v>
      </c>
      <c r="AK284" s="411">
        <f t="shared" ref="AK284" si="708">AK283</f>
        <v>0</v>
      </c>
      <c r="AL284" s="411">
        <f t="shared" ref="AL284" si="709">AL283</f>
        <v>0</v>
      </c>
      <c r="AM284" s="306"/>
    </row>
    <row r="285" spans="1:39" outlineLevel="1">
      <c r="B285" s="294"/>
      <c r="C285" s="291"/>
      <c r="D285" s="291"/>
      <c r="E285" s="291"/>
      <c r="F285" s="291"/>
      <c r="G285" s="291"/>
      <c r="H285" s="291"/>
      <c r="I285" s="291"/>
      <c r="J285" s="291"/>
      <c r="K285" s="291"/>
      <c r="L285" s="291"/>
      <c r="M285" s="291"/>
      <c r="N285" s="291"/>
      <c r="O285" s="291"/>
      <c r="P285" s="291"/>
      <c r="Q285" s="291"/>
      <c r="R285" s="291"/>
      <c r="S285" s="291"/>
      <c r="T285" s="291"/>
      <c r="U285" s="291"/>
      <c r="V285" s="291"/>
      <c r="W285" s="291"/>
      <c r="X285" s="291"/>
      <c r="Y285" s="412"/>
      <c r="Z285" s="425"/>
      <c r="AA285" s="425"/>
      <c r="AB285" s="425"/>
      <c r="AC285" s="425"/>
      <c r="AD285" s="425"/>
      <c r="AE285" s="425"/>
      <c r="AF285" s="425"/>
      <c r="AG285" s="425"/>
      <c r="AH285" s="425"/>
      <c r="AI285" s="425"/>
      <c r="AJ285" s="425"/>
      <c r="AK285" s="425"/>
      <c r="AL285" s="425"/>
      <c r="AM285" s="306"/>
    </row>
    <row r="286" spans="1:39" ht="30" outlineLevel="1">
      <c r="A286" s="522">
        <v>27</v>
      </c>
      <c r="B286" s="520" t="s">
        <v>120</v>
      </c>
      <c r="C286" s="291" t="s">
        <v>25</v>
      </c>
      <c r="D286" s="295">
        <f>SUMIFS('7.  Persistence Report'!AV$27:AV$242,'7.  Persistence Report'!$D$27:$D$242,$B286,'7.  Persistence Report'!$H$27:$H$242,$D$197,'7.  Persistence Report'!$J$27:$J$242,"&lt;&gt;Adjustment")</f>
        <v>55480</v>
      </c>
      <c r="E286" s="295"/>
      <c r="F286" s="295"/>
      <c r="G286" s="295"/>
      <c r="H286" s="295"/>
      <c r="I286" s="295"/>
      <c r="J286" s="295"/>
      <c r="K286" s="295"/>
      <c r="L286" s="295"/>
      <c r="M286" s="295"/>
      <c r="N286" s="295">
        <v>12</v>
      </c>
      <c r="O286" s="295">
        <f>SUMIFS('7.  Persistence Report'!Q$27:Q$242,'7.  Persistence Report'!$D$27:$D$242,$B286,'7.  Persistence Report'!$H$27:$H$242,$O$197,'7.  Persistence Report'!$J$27:$J$242,"&lt;&gt;Adjustment")</f>
        <v>9</v>
      </c>
      <c r="P286" s="295"/>
      <c r="Q286" s="295"/>
      <c r="R286" s="295"/>
      <c r="S286" s="295"/>
      <c r="T286" s="295"/>
      <c r="U286" s="295"/>
      <c r="V286" s="295"/>
      <c r="W286" s="295"/>
      <c r="X286" s="295"/>
      <c r="Y286" s="410">
        <f>VLOOKUP(B286,'3-a.  Rate Class Allocations'!$B$20:$AA$61,16,FALSE)</f>
        <v>0</v>
      </c>
      <c r="Z286" s="410">
        <f>VLOOKUP(B286,'3-a.  Rate Class Allocations'!$B$20:AA$61,18,FALSE)</f>
        <v>0</v>
      </c>
      <c r="AA286" s="410">
        <f>VLOOKUP(B286,'3-a.  Rate Class Allocations'!$B$20:$AA$61,20,FALSE)</f>
        <v>1</v>
      </c>
      <c r="AB286" s="410">
        <f>VLOOKUP(B286,'3-a.  Rate Class Allocations'!$B$20:$AA$61,21,FALSE)</f>
        <v>0</v>
      </c>
      <c r="AC286" s="410">
        <f>VLOOKUP(B286,'3-a.  Rate Class Allocations'!$B$20:$AA$61,23,FALSE)</f>
        <v>0</v>
      </c>
      <c r="AD286" s="410">
        <f>VLOOKUP(B286,'3-a.  Rate Class Allocations'!$B$20:$AA$61,25,FALSE)</f>
        <v>0</v>
      </c>
      <c r="AE286" s="410"/>
      <c r="AF286" s="410"/>
      <c r="AG286" s="415"/>
      <c r="AH286" s="415"/>
      <c r="AI286" s="415"/>
      <c r="AJ286" s="415"/>
      <c r="AK286" s="415"/>
      <c r="AL286" s="415"/>
      <c r="AM286" s="296">
        <f>SUM(Y286:AL286)</f>
        <v>1</v>
      </c>
    </row>
    <row r="287" spans="1:39" outlineLevel="1">
      <c r="B287" s="294" t="s">
        <v>290</v>
      </c>
      <c r="C287" s="291" t="s">
        <v>164</v>
      </c>
      <c r="D287" s="295">
        <f>SUMIFS('7.  Persistence Report'!AV$27:AV$242,'7.  Persistence Report'!$D$27:$D$242,$B286,'7.  Persistence Report'!$H$27:$H$242,$D$197,'7.  Persistence Report'!$J$27:$J$242,"Adjustment")</f>
        <v>0</v>
      </c>
      <c r="E287" s="295"/>
      <c r="F287" s="295"/>
      <c r="G287" s="295"/>
      <c r="H287" s="295"/>
      <c r="I287" s="295"/>
      <c r="J287" s="295"/>
      <c r="K287" s="295"/>
      <c r="L287" s="295"/>
      <c r="M287" s="295"/>
      <c r="N287" s="295">
        <v>12</v>
      </c>
      <c r="O287" s="295">
        <f>SUMIFS('7.  Persistence Report'!Q$27:Q$242,'7.  Persistence Report'!$D$27:$D$242,$B286,'7.  Persistence Report'!$H$27:$H$242,$O$197,'7.  Persistence Report'!$J$27:$J$242,"Adjustment")</f>
        <v>0</v>
      </c>
      <c r="P287" s="295"/>
      <c r="Q287" s="295"/>
      <c r="R287" s="295"/>
      <c r="S287" s="295"/>
      <c r="T287" s="295"/>
      <c r="U287" s="295"/>
      <c r="V287" s="295"/>
      <c r="W287" s="295"/>
      <c r="X287" s="295"/>
      <c r="Y287" s="411">
        <f>Y286</f>
        <v>0</v>
      </c>
      <c r="Z287" s="411">
        <f t="shared" ref="Z287" si="710">Z286</f>
        <v>0</v>
      </c>
      <c r="AA287" s="411">
        <f t="shared" ref="AA287" si="711">AA286</f>
        <v>1</v>
      </c>
      <c r="AB287" s="411">
        <f t="shared" ref="AB287" si="712">AB286</f>
        <v>0</v>
      </c>
      <c r="AC287" s="411">
        <f t="shared" ref="AC287" si="713">AC286</f>
        <v>0</v>
      </c>
      <c r="AD287" s="411">
        <f t="shared" ref="AD287" si="714">AD286</f>
        <v>0</v>
      </c>
      <c r="AE287" s="411">
        <f t="shared" ref="AE287" si="715">AE286</f>
        <v>0</v>
      </c>
      <c r="AF287" s="411">
        <f t="shared" ref="AF287" si="716">AF286</f>
        <v>0</v>
      </c>
      <c r="AG287" s="411">
        <f t="shared" ref="AG287" si="717">AG286</f>
        <v>0</v>
      </c>
      <c r="AH287" s="411">
        <f t="shared" ref="AH287" si="718">AH286</f>
        <v>0</v>
      </c>
      <c r="AI287" s="411">
        <f t="shared" ref="AI287" si="719">AI286</f>
        <v>0</v>
      </c>
      <c r="AJ287" s="411">
        <f t="shared" ref="AJ287" si="720">AJ286</f>
        <v>0</v>
      </c>
      <c r="AK287" s="411">
        <f t="shared" ref="AK287" si="721">AK286</f>
        <v>0</v>
      </c>
      <c r="AL287" s="411">
        <f t="shared" ref="AL287" si="722">AL286</f>
        <v>0</v>
      </c>
      <c r="AM287" s="306"/>
    </row>
    <row r="288" spans="1:39" outlineLevel="1">
      <c r="B288" s="294"/>
      <c r="C288" s="291"/>
      <c r="D288" s="291"/>
      <c r="E288" s="291"/>
      <c r="F288" s="291"/>
      <c r="G288" s="291"/>
      <c r="H288" s="291"/>
      <c r="I288" s="291"/>
      <c r="J288" s="291"/>
      <c r="K288" s="291"/>
      <c r="L288" s="291"/>
      <c r="M288" s="291"/>
      <c r="N288" s="291"/>
      <c r="O288" s="291"/>
      <c r="P288" s="291"/>
      <c r="Q288" s="291"/>
      <c r="R288" s="291"/>
      <c r="S288" s="291"/>
      <c r="T288" s="291"/>
      <c r="U288" s="291"/>
      <c r="V288" s="291"/>
      <c r="W288" s="291"/>
      <c r="X288" s="291"/>
      <c r="Y288" s="412"/>
      <c r="Z288" s="425"/>
      <c r="AA288" s="425"/>
      <c r="AB288" s="425"/>
      <c r="AC288" s="425"/>
      <c r="AD288" s="425"/>
      <c r="AE288" s="425"/>
      <c r="AF288" s="425"/>
      <c r="AG288" s="425"/>
      <c r="AH288" s="425"/>
      <c r="AI288" s="425"/>
      <c r="AJ288" s="425"/>
      <c r="AK288" s="425"/>
      <c r="AL288" s="425"/>
      <c r="AM288" s="306"/>
    </row>
    <row r="289" spans="1:39" ht="30" outlineLevel="1">
      <c r="A289" s="522">
        <v>28</v>
      </c>
      <c r="B289" s="520" t="s">
        <v>121</v>
      </c>
      <c r="C289" s="291" t="s">
        <v>25</v>
      </c>
      <c r="D289" s="295">
        <f>SUMIFS('7.  Persistence Report'!AV$27:AV$242,'7.  Persistence Report'!$D$27:$D$242,$B289,'7.  Persistence Report'!$H$27:$H$242,$D$197,'7.  Persistence Report'!$J$27:$J$242,"&lt;&gt;Adjustment")</f>
        <v>3687762</v>
      </c>
      <c r="E289" s="295"/>
      <c r="F289" s="295"/>
      <c r="G289" s="295"/>
      <c r="H289" s="295"/>
      <c r="I289" s="295"/>
      <c r="J289" s="295"/>
      <c r="K289" s="295"/>
      <c r="L289" s="295"/>
      <c r="M289" s="295"/>
      <c r="N289" s="295">
        <v>12</v>
      </c>
      <c r="O289" s="295">
        <f>SUMIFS('7.  Persistence Report'!Q$27:Q$242,'7.  Persistence Report'!$D$27:$D$242,$B289,'7.  Persistence Report'!$H$27:$H$242,$O$197,'7.  Persistence Report'!$J$27:$J$242,"&lt;&gt;Adjustment")</f>
        <v>1577</v>
      </c>
      <c r="P289" s="295"/>
      <c r="Q289" s="295"/>
      <c r="R289" s="295"/>
      <c r="S289" s="295"/>
      <c r="T289" s="295"/>
      <c r="U289" s="295"/>
      <c r="V289" s="295"/>
      <c r="W289" s="295"/>
      <c r="X289" s="295"/>
      <c r="Y289" s="410">
        <f>VLOOKUP(B289,'3-a.  Rate Class Allocations'!$B$20:$AA$61,16,FALSE)</f>
        <v>0</v>
      </c>
      <c r="Z289" s="410">
        <f>VLOOKUP(B289,'3-a.  Rate Class Allocations'!$B$20:AA$61,18,FALSE)</f>
        <v>0</v>
      </c>
      <c r="AA289" s="410">
        <f>VLOOKUP(B289,'3-a.  Rate Class Allocations'!$B$20:$AA$61,20,FALSE)</f>
        <v>6.0108568055188525E-4</v>
      </c>
      <c r="AB289" s="410">
        <f>VLOOKUP(B289,'3-a.  Rate Class Allocations'!$B$20:$AA$61,21,FALSE)</f>
        <v>0.94764581869290232</v>
      </c>
      <c r="AC289" s="410">
        <f>VLOOKUP(B289,'3-a.  Rate Class Allocations'!$B$20:$AA$61,23,FALSE)</f>
        <v>4.6048008284942845E-3</v>
      </c>
      <c r="AD289" s="410">
        <f>VLOOKUP(B289,'3-a.  Rate Class Allocations'!$B$20:$AA$61,25,FALSE)</f>
        <v>4.662869401190959E-2</v>
      </c>
      <c r="AE289" s="410"/>
      <c r="AF289" s="410"/>
      <c r="AG289" s="415"/>
      <c r="AH289" s="415"/>
      <c r="AI289" s="415"/>
      <c r="AJ289" s="415"/>
      <c r="AK289" s="415"/>
      <c r="AL289" s="415"/>
      <c r="AM289" s="296">
        <f>SUM(Y289:AL289)</f>
        <v>0.99948039921385801</v>
      </c>
    </row>
    <row r="290" spans="1:39" outlineLevel="1">
      <c r="B290" s="294" t="s">
        <v>290</v>
      </c>
      <c r="C290" s="291" t="s">
        <v>164</v>
      </c>
      <c r="D290" s="295">
        <f>SUMIFS('7.  Persistence Report'!AV$27:AV$242,'7.  Persistence Report'!$D$27:$D$242,$B289,'7.  Persistence Report'!$H$27:$H$242,$D$197,'7.  Persistence Report'!$J$27:$J$242,"Adjustment")</f>
        <v>0</v>
      </c>
      <c r="E290" s="295"/>
      <c r="F290" s="295"/>
      <c r="G290" s="295"/>
      <c r="H290" s="295"/>
      <c r="I290" s="295"/>
      <c r="J290" s="295"/>
      <c r="K290" s="295"/>
      <c r="L290" s="295"/>
      <c r="M290" s="295"/>
      <c r="N290" s="295">
        <v>12</v>
      </c>
      <c r="O290" s="295">
        <f>SUMIFS('7.  Persistence Report'!Q$27:Q$242,'7.  Persistence Report'!$D$27:$D$242,$B289,'7.  Persistence Report'!$H$27:$H$242,$O$197,'7.  Persistence Report'!$J$27:$J$242,"Adjustment")</f>
        <v>0</v>
      </c>
      <c r="P290" s="295"/>
      <c r="Q290" s="295"/>
      <c r="R290" s="295"/>
      <c r="S290" s="295"/>
      <c r="T290" s="295"/>
      <c r="U290" s="295"/>
      <c r="V290" s="295"/>
      <c r="W290" s="295"/>
      <c r="X290" s="295"/>
      <c r="Y290" s="411">
        <f>Y289</f>
        <v>0</v>
      </c>
      <c r="Z290" s="411">
        <f t="shared" ref="Z290" si="723">Z289</f>
        <v>0</v>
      </c>
      <c r="AA290" s="411">
        <f t="shared" ref="AA290" si="724">AA289</f>
        <v>6.0108568055188525E-4</v>
      </c>
      <c r="AB290" s="411">
        <f t="shared" ref="AB290" si="725">AB289</f>
        <v>0.94764581869290232</v>
      </c>
      <c r="AC290" s="411">
        <f t="shared" ref="AC290" si="726">AC289</f>
        <v>4.6048008284942845E-3</v>
      </c>
      <c r="AD290" s="411">
        <f t="shared" ref="AD290" si="727">AD289</f>
        <v>4.662869401190959E-2</v>
      </c>
      <c r="AE290" s="411">
        <f t="shared" ref="AE290" si="728">AE289</f>
        <v>0</v>
      </c>
      <c r="AF290" s="411">
        <f t="shared" ref="AF290" si="729">AF289</f>
        <v>0</v>
      </c>
      <c r="AG290" s="411">
        <f t="shared" ref="AG290" si="730">AG289</f>
        <v>0</v>
      </c>
      <c r="AH290" s="411">
        <f t="shared" ref="AH290" si="731">AH289</f>
        <v>0</v>
      </c>
      <c r="AI290" s="411">
        <f t="shared" ref="AI290" si="732">AI289</f>
        <v>0</v>
      </c>
      <c r="AJ290" s="411">
        <f t="shared" ref="AJ290" si="733">AJ289</f>
        <v>0</v>
      </c>
      <c r="AK290" s="411">
        <f t="shared" ref="AK290" si="734">AK289</f>
        <v>0</v>
      </c>
      <c r="AL290" s="411">
        <f t="shared" ref="AL290" si="735">AL289</f>
        <v>0</v>
      </c>
      <c r="AM290" s="306"/>
    </row>
    <row r="291" spans="1:39" outlineLevel="1">
      <c r="B291" s="294"/>
      <c r="C291" s="291"/>
      <c r="D291" s="291"/>
      <c r="E291" s="291"/>
      <c r="F291" s="291"/>
      <c r="G291" s="291"/>
      <c r="H291" s="291"/>
      <c r="I291" s="291"/>
      <c r="J291" s="291"/>
      <c r="K291" s="291"/>
      <c r="L291" s="291"/>
      <c r="M291" s="291"/>
      <c r="N291" s="291"/>
      <c r="O291" s="291"/>
      <c r="P291" s="291"/>
      <c r="Q291" s="291"/>
      <c r="R291" s="291"/>
      <c r="S291" s="291"/>
      <c r="T291" s="291"/>
      <c r="U291" s="291"/>
      <c r="V291" s="291"/>
      <c r="W291" s="291"/>
      <c r="X291" s="291"/>
      <c r="Y291" s="412"/>
      <c r="Z291" s="425"/>
      <c r="AA291" s="425"/>
      <c r="AB291" s="425"/>
      <c r="AC291" s="425"/>
      <c r="AD291" s="425"/>
      <c r="AE291" s="425"/>
      <c r="AF291" s="425"/>
      <c r="AG291" s="425"/>
      <c r="AH291" s="425"/>
      <c r="AI291" s="425"/>
      <c r="AJ291" s="425"/>
      <c r="AK291" s="425"/>
      <c r="AL291" s="425"/>
      <c r="AM291" s="306"/>
    </row>
    <row r="292" spans="1:39" ht="30" outlineLevel="1">
      <c r="A292" s="522">
        <v>29</v>
      </c>
      <c r="B292" s="520" t="s">
        <v>122</v>
      </c>
      <c r="C292" s="291" t="s">
        <v>25</v>
      </c>
      <c r="D292" s="295">
        <f>SUMIFS('7.  Persistence Report'!AV$27:AV$242,'7.  Persistence Report'!$D$27:$D$242,$B292,'7.  Persistence Report'!$H$27:$H$242,$D$197,'7.  Persistence Report'!$J$27:$J$242,"&lt;&gt;Adjustment")</f>
        <v>0</v>
      </c>
      <c r="E292" s="295"/>
      <c r="F292" s="295"/>
      <c r="G292" s="295"/>
      <c r="H292" s="295"/>
      <c r="I292" s="295"/>
      <c r="J292" s="295"/>
      <c r="K292" s="295"/>
      <c r="L292" s="295"/>
      <c r="M292" s="295"/>
      <c r="N292" s="295">
        <v>3</v>
      </c>
      <c r="O292" s="295">
        <f>SUMIFS('7.  Persistence Report'!Q$27:Q$242,'7.  Persistence Report'!$D$27:$D$242,$B292,'7.  Persistence Report'!$H$27:$H$242,$O$197,'7.  Persistence Report'!$J$27:$J$242,"&lt;&gt;Adjustment")</f>
        <v>0</v>
      </c>
      <c r="P292" s="295"/>
      <c r="Q292" s="295"/>
      <c r="R292" s="295"/>
      <c r="S292" s="295"/>
      <c r="T292" s="295"/>
      <c r="U292" s="295"/>
      <c r="V292" s="295"/>
      <c r="W292" s="295"/>
      <c r="X292" s="295"/>
      <c r="Y292" s="410">
        <f>VLOOKUP(B292,'3-a.  Rate Class Allocations'!$B$20:$AA$61,16,FALSE)</f>
        <v>0</v>
      </c>
      <c r="Z292" s="410">
        <f>VLOOKUP(B292,'3-a.  Rate Class Allocations'!$B$20:AA$61,18,FALSE)</f>
        <v>0</v>
      </c>
      <c r="AA292" s="410">
        <f>VLOOKUP(B292,'3-a.  Rate Class Allocations'!$B$20:$AA$61,20,FALSE)</f>
        <v>0</v>
      </c>
      <c r="AB292" s="410">
        <f>VLOOKUP(B292,'3-a.  Rate Class Allocations'!$B$20:$AA$61,21,FALSE)</f>
        <v>0</v>
      </c>
      <c r="AC292" s="410">
        <f>VLOOKUP(B292,'3-a.  Rate Class Allocations'!$B$20:$AA$61,23,FALSE)</f>
        <v>0</v>
      </c>
      <c r="AD292" s="410">
        <f>VLOOKUP(B292,'3-a.  Rate Class Allocations'!$B$20:$AA$61,25,FALSE)</f>
        <v>0</v>
      </c>
      <c r="AE292" s="410"/>
      <c r="AF292" s="410"/>
      <c r="AG292" s="415"/>
      <c r="AH292" s="415"/>
      <c r="AI292" s="415"/>
      <c r="AJ292" s="415"/>
      <c r="AK292" s="415"/>
      <c r="AL292" s="415"/>
      <c r="AM292" s="296">
        <f>SUM(Y292:AL292)</f>
        <v>0</v>
      </c>
    </row>
    <row r="293" spans="1:39" outlineLevel="1">
      <c r="B293" s="294" t="s">
        <v>290</v>
      </c>
      <c r="C293" s="291" t="s">
        <v>164</v>
      </c>
      <c r="D293" s="295">
        <f>SUMIFS('7.  Persistence Report'!AV$27:AV$242,'7.  Persistence Report'!$D$27:$D$242,$B292,'7.  Persistence Report'!$H$27:$H$242,$D$197,'7.  Persistence Report'!$J$27:$J$242,"Adjustment")</f>
        <v>0</v>
      </c>
      <c r="E293" s="295"/>
      <c r="F293" s="295"/>
      <c r="G293" s="295"/>
      <c r="H293" s="295"/>
      <c r="I293" s="295"/>
      <c r="J293" s="295"/>
      <c r="K293" s="295"/>
      <c r="L293" s="295"/>
      <c r="M293" s="295"/>
      <c r="N293" s="295">
        <v>3</v>
      </c>
      <c r="O293" s="295">
        <f>SUMIFS('7.  Persistence Report'!Q$27:Q$242,'7.  Persistence Report'!$D$27:$D$242,$B292,'7.  Persistence Report'!$H$27:$H$242,$O$197,'7.  Persistence Report'!$J$27:$J$242,"Adjustment")</f>
        <v>0</v>
      </c>
      <c r="P293" s="295"/>
      <c r="Q293" s="295"/>
      <c r="R293" s="295"/>
      <c r="S293" s="295"/>
      <c r="T293" s="295"/>
      <c r="U293" s="295"/>
      <c r="V293" s="295"/>
      <c r="W293" s="295"/>
      <c r="X293" s="295"/>
      <c r="Y293" s="411">
        <f>Y292</f>
        <v>0</v>
      </c>
      <c r="Z293" s="411">
        <f t="shared" ref="Z293" si="736">Z292</f>
        <v>0</v>
      </c>
      <c r="AA293" s="411">
        <f t="shared" ref="AA293" si="737">AA292</f>
        <v>0</v>
      </c>
      <c r="AB293" s="411">
        <f t="shared" ref="AB293" si="738">AB292</f>
        <v>0</v>
      </c>
      <c r="AC293" s="411">
        <f t="shared" ref="AC293" si="739">AC292</f>
        <v>0</v>
      </c>
      <c r="AD293" s="411">
        <f t="shared" ref="AD293" si="740">AD292</f>
        <v>0</v>
      </c>
      <c r="AE293" s="411">
        <f t="shared" ref="AE293" si="741">AE292</f>
        <v>0</v>
      </c>
      <c r="AF293" s="411">
        <f t="shared" ref="AF293" si="742">AF292</f>
        <v>0</v>
      </c>
      <c r="AG293" s="411">
        <f t="shared" ref="AG293" si="743">AG292</f>
        <v>0</v>
      </c>
      <c r="AH293" s="411">
        <f t="shared" ref="AH293" si="744">AH292</f>
        <v>0</v>
      </c>
      <c r="AI293" s="411">
        <f t="shared" ref="AI293" si="745">AI292</f>
        <v>0</v>
      </c>
      <c r="AJ293" s="411">
        <f t="shared" ref="AJ293" si="746">AJ292</f>
        <v>0</v>
      </c>
      <c r="AK293" s="411">
        <f t="shared" ref="AK293" si="747">AK292</f>
        <v>0</v>
      </c>
      <c r="AL293" s="411">
        <f t="shared" ref="AL293" si="748">AL292</f>
        <v>0</v>
      </c>
      <c r="AM293" s="306"/>
    </row>
    <row r="294" spans="1:39" outlineLevel="1">
      <c r="B294" s="294"/>
      <c r="C294" s="291"/>
      <c r="D294" s="291"/>
      <c r="E294" s="291"/>
      <c r="F294" s="291"/>
      <c r="G294" s="291"/>
      <c r="H294" s="291"/>
      <c r="I294" s="291"/>
      <c r="J294" s="291"/>
      <c r="K294" s="291"/>
      <c r="L294" s="291"/>
      <c r="M294" s="291"/>
      <c r="N294" s="291"/>
      <c r="O294" s="291"/>
      <c r="P294" s="291"/>
      <c r="Q294" s="291"/>
      <c r="R294" s="291"/>
      <c r="S294" s="291"/>
      <c r="T294" s="291"/>
      <c r="U294" s="291"/>
      <c r="V294" s="291"/>
      <c r="W294" s="291"/>
      <c r="X294" s="291"/>
      <c r="Y294" s="412"/>
      <c r="Z294" s="425"/>
      <c r="AA294" s="425"/>
      <c r="AB294" s="425"/>
      <c r="AC294" s="425"/>
      <c r="AD294" s="425"/>
      <c r="AE294" s="425"/>
      <c r="AF294" s="425"/>
      <c r="AG294" s="425"/>
      <c r="AH294" s="425"/>
      <c r="AI294" s="425"/>
      <c r="AJ294" s="425"/>
      <c r="AK294" s="425"/>
      <c r="AL294" s="425"/>
      <c r="AM294" s="306"/>
    </row>
    <row r="295" spans="1:39" ht="30" outlineLevel="1">
      <c r="A295" s="522">
        <v>30</v>
      </c>
      <c r="B295" s="520" t="s">
        <v>123</v>
      </c>
      <c r="C295" s="291" t="s">
        <v>25</v>
      </c>
      <c r="D295" s="295">
        <f>SUMIFS('7.  Persistence Report'!AV$27:AV$242,'7.  Persistence Report'!$D$27:$D$242,$B295,'7.  Persistence Report'!$H$27:$H$242,$D$197,'7.  Persistence Report'!$J$27:$J$242,"&lt;&gt;Adjustment")</f>
        <v>339419</v>
      </c>
      <c r="E295" s="295"/>
      <c r="F295" s="295"/>
      <c r="G295" s="295"/>
      <c r="H295" s="295"/>
      <c r="I295" s="295"/>
      <c r="J295" s="295"/>
      <c r="K295" s="295"/>
      <c r="L295" s="295"/>
      <c r="M295" s="295"/>
      <c r="N295" s="295">
        <v>12</v>
      </c>
      <c r="O295" s="295">
        <f>SUMIFS('7.  Persistence Report'!Q$27:Q$242,'7.  Persistence Report'!$D$27:$D$242,$B295,'7.  Persistence Report'!$H$27:$H$242,$O$197,'7.  Persistence Report'!$J$27:$J$242,"&lt;&gt;Adjustment")</f>
        <v>23</v>
      </c>
      <c r="P295" s="295"/>
      <c r="Q295" s="295"/>
      <c r="R295" s="295"/>
      <c r="S295" s="295"/>
      <c r="T295" s="295"/>
      <c r="U295" s="295"/>
      <c r="V295" s="295"/>
      <c r="W295" s="295"/>
      <c r="X295" s="295"/>
      <c r="Y295" s="410">
        <f>VLOOKUP(B295,'3-a.  Rate Class Allocations'!$B$20:$AA$61,16,FALSE)</f>
        <v>0</v>
      </c>
      <c r="Z295" s="410">
        <f>VLOOKUP(B295,'3-a.  Rate Class Allocations'!$B$20:AA$61,18,FALSE)</f>
        <v>0</v>
      </c>
      <c r="AA295" s="410">
        <f>VLOOKUP(B295,'3-a.  Rate Class Allocations'!$B$20:$AA$61,20,FALSE)</f>
        <v>0</v>
      </c>
      <c r="AB295" s="410">
        <f>VLOOKUP(B295,'3-a.  Rate Class Allocations'!$B$20:$AA$61,21,FALSE)</f>
        <v>0</v>
      </c>
      <c r="AC295" s="410">
        <f>VLOOKUP(B295,'3-a.  Rate Class Allocations'!$B$20:$AA$61,23,FALSE)</f>
        <v>1</v>
      </c>
      <c r="AD295" s="410">
        <f>VLOOKUP(B295,'3-a.  Rate Class Allocations'!$B$20:$AA$61,25,FALSE)</f>
        <v>0</v>
      </c>
      <c r="AE295" s="410"/>
      <c r="AF295" s="410"/>
      <c r="AG295" s="415"/>
      <c r="AH295" s="415"/>
      <c r="AI295" s="415"/>
      <c r="AJ295" s="415"/>
      <c r="AK295" s="415"/>
      <c r="AL295" s="415"/>
      <c r="AM295" s="296">
        <f>SUM(Y295:AL295)</f>
        <v>1</v>
      </c>
    </row>
    <row r="296" spans="1:39" outlineLevel="1">
      <c r="B296" s="294" t="s">
        <v>290</v>
      </c>
      <c r="C296" s="291" t="s">
        <v>164</v>
      </c>
      <c r="D296" s="295">
        <f>SUMIFS('7.  Persistence Report'!AV$27:AV$242,'7.  Persistence Report'!$D$27:$D$242,$B295,'7.  Persistence Report'!$H$27:$H$242,$D$197,'7.  Persistence Report'!$J$27:$J$242,"Adjustment")</f>
        <v>0</v>
      </c>
      <c r="E296" s="295"/>
      <c r="F296" s="295"/>
      <c r="G296" s="295"/>
      <c r="H296" s="295"/>
      <c r="I296" s="295"/>
      <c r="J296" s="295"/>
      <c r="K296" s="295"/>
      <c r="L296" s="295"/>
      <c r="M296" s="295"/>
      <c r="N296" s="295">
        <v>12</v>
      </c>
      <c r="O296" s="295">
        <f>SUMIFS('7.  Persistence Report'!Q$27:Q$242,'7.  Persistence Report'!$D$27:$D$242,$B295,'7.  Persistence Report'!$H$27:$H$242,$O$197,'7.  Persistence Report'!$J$27:$J$242,"Adjustment")</f>
        <v>0</v>
      </c>
      <c r="P296" s="295"/>
      <c r="Q296" s="295"/>
      <c r="R296" s="295"/>
      <c r="S296" s="295"/>
      <c r="T296" s="295"/>
      <c r="U296" s="295"/>
      <c r="V296" s="295"/>
      <c r="W296" s="295"/>
      <c r="X296" s="295"/>
      <c r="Y296" s="411">
        <f>Y295</f>
        <v>0</v>
      </c>
      <c r="Z296" s="411">
        <f t="shared" ref="Z296" si="749">Z295</f>
        <v>0</v>
      </c>
      <c r="AA296" s="411">
        <f t="shared" ref="AA296" si="750">AA295</f>
        <v>0</v>
      </c>
      <c r="AB296" s="411">
        <f t="shared" ref="AB296" si="751">AB295</f>
        <v>0</v>
      </c>
      <c r="AC296" s="411">
        <f t="shared" ref="AC296" si="752">AC295</f>
        <v>1</v>
      </c>
      <c r="AD296" s="411">
        <f t="shared" ref="AD296" si="753">AD295</f>
        <v>0</v>
      </c>
      <c r="AE296" s="411">
        <f t="shared" ref="AE296" si="754">AE295</f>
        <v>0</v>
      </c>
      <c r="AF296" s="411">
        <f t="shared" ref="AF296" si="755">AF295</f>
        <v>0</v>
      </c>
      <c r="AG296" s="411">
        <f t="shared" ref="AG296" si="756">AG295</f>
        <v>0</v>
      </c>
      <c r="AH296" s="411">
        <f t="shared" ref="AH296" si="757">AH295</f>
        <v>0</v>
      </c>
      <c r="AI296" s="411">
        <f t="shared" ref="AI296" si="758">AI295</f>
        <v>0</v>
      </c>
      <c r="AJ296" s="411">
        <f t="shared" ref="AJ296" si="759">AJ295</f>
        <v>0</v>
      </c>
      <c r="AK296" s="411">
        <f t="shared" ref="AK296" si="760">AK295</f>
        <v>0</v>
      </c>
      <c r="AL296" s="411">
        <f t="shared" ref="AL296" si="761">AL295</f>
        <v>0</v>
      </c>
      <c r="AM296" s="306"/>
    </row>
    <row r="297" spans="1:39" outlineLevel="1">
      <c r="B297" s="294"/>
      <c r="C297" s="291"/>
      <c r="D297" s="291"/>
      <c r="E297" s="291"/>
      <c r="F297" s="291"/>
      <c r="G297" s="291"/>
      <c r="H297" s="291"/>
      <c r="I297" s="291"/>
      <c r="J297" s="291"/>
      <c r="K297" s="291"/>
      <c r="L297" s="291"/>
      <c r="M297" s="291"/>
      <c r="N297" s="291"/>
      <c r="O297" s="291"/>
      <c r="P297" s="291"/>
      <c r="Q297" s="291"/>
      <c r="R297" s="291"/>
      <c r="S297" s="291"/>
      <c r="T297" s="291"/>
      <c r="U297" s="291"/>
      <c r="V297" s="291"/>
      <c r="W297" s="291"/>
      <c r="X297" s="291"/>
      <c r="Y297" s="412"/>
      <c r="Z297" s="425"/>
      <c r="AA297" s="425"/>
      <c r="AB297" s="425"/>
      <c r="AC297" s="425"/>
      <c r="AD297" s="425"/>
      <c r="AE297" s="425"/>
      <c r="AF297" s="425"/>
      <c r="AG297" s="425"/>
      <c r="AH297" s="425"/>
      <c r="AI297" s="425"/>
      <c r="AJ297" s="425"/>
      <c r="AK297" s="425"/>
      <c r="AL297" s="425"/>
      <c r="AM297" s="306"/>
    </row>
    <row r="298" spans="1:39" ht="30" outlineLevel="1">
      <c r="A298" s="522">
        <v>31</v>
      </c>
      <c r="B298" s="520" t="s">
        <v>124</v>
      </c>
      <c r="C298" s="291" t="s">
        <v>25</v>
      </c>
      <c r="D298" s="295">
        <f>SUMIFS('7.  Persistence Report'!AV$27:AV$242,'7.  Persistence Report'!$D$27:$D$242,$B298,'7.  Persistence Report'!$H$27:$H$242,$D$197,'7.  Persistence Report'!$J$27:$J$242,"&lt;&gt;Adjustment")</f>
        <v>0</v>
      </c>
      <c r="E298" s="295"/>
      <c r="F298" s="295"/>
      <c r="G298" s="295"/>
      <c r="H298" s="295"/>
      <c r="I298" s="295"/>
      <c r="J298" s="295"/>
      <c r="K298" s="295"/>
      <c r="L298" s="295"/>
      <c r="M298" s="295"/>
      <c r="N298" s="295">
        <v>12</v>
      </c>
      <c r="O298" s="295">
        <f>SUMIFS('7.  Persistence Report'!Q$27:Q$242,'7.  Persistence Report'!$D$27:$D$242,$B298,'7.  Persistence Report'!$H$27:$H$242,$O$197,'7.  Persistence Report'!$J$27:$J$242,"&lt;&gt;Adjustment")</f>
        <v>0</v>
      </c>
      <c r="P298" s="295"/>
      <c r="Q298" s="295"/>
      <c r="R298" s="295"/>
      <c r="S298" s="295"/>
      <c r="T298" s="295"/>
      <c r="U298" s="295"/>
      <c r="V298" s="295"/>
      <c r="W298" s="295"/>
      <c r="X298" s="295"/>
      <c r="Y298" s="410">
        <f>VLOOKUP(B298,'3-a.  Rate Class Allocations'!$B$20:$AA$61,16,FALSE)</f>
        <v>0</v>
      </c>
      <c r="Z298" s="410">
        <f>VLOOKUP(B298,'3-a.  Rate Class Allocations'!$B$20:AA$61,18,FALSE)</f>
        <v>0</v>
      </c>
      <c r="AA298" s="410">
        <f>VLOOKUP(B298,'3-a.  Rate Class Allocations'!$B$20:$AA$61,20,FALSE)</f>
        <v>0</v>
      </c>
      <c r="AB298" s="410">
        <f>VLOOKUP(B298,'3-a.  Rate Class Allocations'!$B$20:$AA$61,21,FALSE)</f>
        <v>0</v>
      </c>
      <c r="AC298" s="410">
        <f>VLOOKUP(B298,'3-a.  Rate Class Allocations'!$B$20:$AA$61,23,FALSE)</f>
        <v>0</v>
      </c>
      <c r="AD298" s="410">
        <f>VLOOKUP(B298,'3-a.  Rate Class Allocations'!$B$20:$AA$61,25,FALSE)</f>
        <v>0</v>
      </c>
      <c r="AE298" s="410"/>
      <c r="AF298" s="410"/>
      <c r="AG298" s="415"/>
      <c r="AH298" s="415"/>
      <c r="AI298" s="415"/>
      <c r="AJ298" s="415"/>
      <c r="AK298" s="415"/>
      <c r="AL298" s="415"/>
      <c r="AM298" s="296">
        <f>SUM(Y298:AL298)</f>
        <v>0</v>
      </c>
    </row>
    <row r="299" spans="1:39" outlineLevel="1">
      <c r="B299" s="294" t="s">
        <v>290</v>
      </c>
      <c r="C299" s="291" t="s">
        <v>164</v>
      </c>
      <c r="D299" s="295">
        <f>SUMIFS('7.  Persistence Report'!AV$27:AV$242,'7.  Persistence Report'!$D$27:$D$242,$B298,'7.  Persistence Report'!$H$27:$H$242,$D$197,'7.  Persistence Report'!$J$27:$J$242,"Adjustment")</f>
        <v>0</v>
      </c>
      <c r="E299" s="295"/>
      <c r="F299" s="295"/>
      <c r="G299" s="295"/>
      <c r="H299" s="295"/>
      <c r="I299" s="295"/>
      <c r="J299" s="295"/>
      <c r="K299" s="295"/>
      <c r="L299" s="295"/>
      <c r="M299" s="295"/>
      <c r="N299" s="295">
        <v>12</v>
      </c>
      <c r="O299" s="295">
        <f>SUMIFS('7.  Persistence Report'!Q$27:Q$242,'7.  Persistence Report'!$D$27:$D$242,$B298,'7.  Persistence Report'!$H$27:$H$242,$O$197,'7.  Persistence Report'!$J$27:$J$242,"Adjustment")</f>
        <v>0</v>
      </c>
      <c r="P299" s="295"/>
      <c r="Q299" s="295"/>
      <c r="R299" s="295"/>
      <c r="S299" s="295"/>
      <c r="T299" s="295"/>
      <c r="U299" s="295"/>
      <c r="V299" s="295"/>
      <c r="W299" s="295"/>
      <c r="X299" s="295"/>
      <c r="Y299" s="411">
        <f>Y298</f>
        <v>0</v>
      </c>
      <c r="Z299" s="411">
        <f t="shared" ref="Z299" si="762">Z298</f>
        <v>0</v>
      </c>
      <c r="AA299" s="411">
        <f t="shared" ref="AA299" si="763">AA298</f>
        <v>0</v>
      </c>
      <c r="AB299" s="411">
        <f t="shared" ref="AB299" si="764">AB298</f>
        <v>0</v>
      </c>
      <c r="AC299" s="411">
        <f t="shared" ref="AC299" si="765">AC298</f>
        <v>0</v>
      </c>
      <c r="AD299" s="411">
        <f t="shared" ref="AD299" si="766">AD298</f>
        <v>0</v>
      </c>
      <c r="AE299" s="411">
        <f t="shared" ref="AE299" si="767">AE298</f>
        <v>0</v>
      </c>
      <c r="AF299" s="411">
        <f t="shared" ref="AF299" si="768">AF298</f>
        <v>0</v>
      </c>
      <c r="AG299" s="411">
        <f t="shared" ref="AG299" si="769">AG298</f>
        <v>0</v>
      </c>
      <c r="AH299" s="411">
        <f t="shared" ref="AH299" si="770">AH298</f>
        <v>0</v>
      </c>
      <c r="AI299" s="411">
        <f t="shared" ref="AI299" si="771">AI298</f>
        <v>0</v>
      </c>
      <c r="AJ299" s="411">
        <f t="shared" ref="AJ299" si="772">AJ298</f>
        <v>0</v>
      </c>
      <c r="AK299" s="411">
        <f t="shared" ref="AK299" si="773">AK298</f>
        <v>0</v>
      </c>
      <c r="AL299" s="411">
        <f t="shared" ref="AL299" si="774">AL298</f>
        <v>0</v>
      </c>
      <c r="AM299" s="306"/>
    </row>
    <row r="300" spans="1:39" outlineLevel="1">
      <c r="B300" s="520"/>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ht="30" outlineLevel="1">
      <c r="A301" s="522">
        <v>32</v>
      </c>
      <c r="B301" s="520" t="s">
        <v>125</v>
      </c>
      <c r="C301" s="291" t="s">
        <v>25</v>
      </c>
      <c r="D301" s="295">
        <f>SUMIFS('7.  Persistence Report'!AV$27:AV$242,'7.  Persistence Report'!$D$27:$D$242,$B301,'7.  Persistence Report'!$H$27:$H$242,$D$197,'7.  Persistence Report'!$J$27:$J$242,"&lt;&gt;Adjustment")</f>
        <v>10276913</v>
      </c>
      <c r="E301" s="295"/>
      <c r="F301" s="295"/>
      <c r="G301" s="295"/>
      <c r="H301" s="295"/>
      <c r="I301" s="295"/>
      <c r="J301" s="295"/>
      <c r="K301" s="295"/>
      <c r="L301" s="295"/>
      <c r="M301" s="295"/>
      <c r="N301" s="295">
        <v>12</v>
      </c>
      <c r="O301" s="295">
        <f>SUMIFS('7.  Persistence Report'!Q$27:Q$242,'7.  Persistence Report'!$D$27:$D$242,$B301,'7.  Persistence Report'!$H$27:$H$242,$O$197,'7.  Persistence Report'!$J$27:$J$242,"&lt;&gt;Adjustment")</f>
        <v>950</v>
      </c>
      <c r="P301" s="295"/>
      <c r="Q301" s="295"/>
      <c r="R301" s="295"/>
      <c r="S301" s="295"/>
      <c r="T301" s="295"/>
      <c r="U301" s="295"/>
      <c r="V301" s="295"/>
      <c r="W301" s="295"/>
      <c r="X301" s="295"/>
      <c r="Y301" s="410">
        <f>VLOOKUP(B301,'3-a.  Rate Class Allocations'!$B$20:$AA$61,16,FALSE)</f>
        <v>0</v>
      </c>
      <c r="Z301" s="410">
        <f>VLOOKUP(B301,'3-a.  Rate Class Allocations'!$B$20:AA$61,18,FALSE)</f>
        <v>0</v>
      </c>
      <c r="AA301" s="410">
        <f>VLOOKUP(B301,'3-a.  Rate Class Allocations'!$B$20:$AA$61,20,FALSE)</f>
        <v>2.3084947333585622E-3</v>
      </c>
      <c r="AB301" s="410">
        <f>VLOOKUP(B301,'3-a.  Rate Class Allocations'!$B$20:$AA$61,21,FALSE)</f>
        <v>0.31797994565136223</v>
      </c>
      <c r="AC301" s="410">
        <f>VLOOKUP(B301,'3-a.  Rate Class Allocations'!$B$20:$AA$61,23,FALSE)</f>
        <v>0.13090764685158324</v>
      </c>
      <c r="AD301" s="410">
        <f>VLOOKUP(B301,'3-a.  Rate Class Allocations'!$B$20:$AA$61,25,FALSE)</f>
        <v>0.53969093495295672</v>
      </c>
      <c r="AE301" s="410"/>
      <c r="AF301" s="410"/>
      <c r="AG301" s="415"/>
      <c r="AH301" s="415"/>
      <c r="AI301" s="415"/>
      <c r="AJ301" s="415"/>
      <c r="AK301" s="415"/>
      <c r="AL301" s="415"/>
      <c r="AM301" s="296">
        <f>SUM(Y301:AL301)</f>
        <v>0.99088702218926072</v>
      </c>
    </row>
    <row r="302" spans="1:39" outlineLevel="1">
      <c r="B302" s="294" t="s">
        <v>290</v>
      </c>
      <c r="C302" s="291" t="s">
        <v>164</v>
      </c>
      <c r="D302" s="295">
        <f>SUMIFS('7.  Persistence Report'!AV$27:AV$242,'7.  Persistence Report'!$D$27:$D$242,$B301,'7.  Persistence Report'!$H$27:$H$242,$D$197,'7.  Persistence Report'!$J$27:$J$242,"Adjustment")</f>
        <v>0</v>
      </c>
      <c r="E302" s="295"/>
      <c r="F302" s="295"/>
      <c r="G302" s="295"/>
      <c r="H302" s="295"/>
      <c r="I302" s="295"/>
      <c r="J302" s="295"/>
      <c r="K302" s="295"/>
      <c r="L302" s="295"/>
      <c r="M302" s="295"/>
      <c r="N302" s="295">
        <v>12</v>
      </c>
      <c r="O302" s="295">
        <f>SUMIFS('7.  Persistence Report'!Q$27:Q$242,'7.  Persistence Report'!$D$27:$D$242,$B301,'7.  Persistence Report'!$H$27:$H$242,$O$197,'7.  Persistence Report'!$J$27:$J$242,"Adjustment")</f>
        <v>0</v>
      </c>
      <c r="P302" s="295"/>
      <c r="Q302" s="295"/>
      <c r="R302" s="295"/>
      <c r="S302" s="295"/>
      <c r="T302" s="295"/>
      <c r="U302" s="295"/>
      <c r="V302" s="295"/>
      <c r="W302" s="295"/>
      <c r="X302" s="295"/>
      <c r="Y302" s="411">
        <f>Y301</f>
        <v>0</v>
      </c>
      <c r="Z302" s="411">
        <f t="shared" ref="Z302" si="775">Z301</f>
        <v>0</v>
      </c>
      <c r="AA302" s="411">
        <f t="shared" ref="AA302" si="776">AA301</f>
        <v>2.3084947333585622E-3</v>
      </c>
      <c r="AB302" s="411">
        <f t="shared" ref="AB302" si="777">AB301</f>
        <v>0.31797994565136223</v>
      </c>
      <c r="AC302" s="411">
        <f t="shared" ref="AC302" si="778">AC301</f>
        <v>0.13090764685158324</v>
      </c>
      <c r="AD302" s="411">
        <f t="shared" ref="AD302" si="779">AD301</f>
        <v>0.53969093495295672</v>
      </c>
      <c r="AE302" s="411">
        <f t="shared" ref="AE302" si="780">AE301</f>
        <v>0</v>
      </c>
      <c r="AF302" s="411">
        <f t="shared" ref="AF302" si="781">AF301</f>
        <v>0</v>
      </c>
      <c r="AG302" s="411">
        <f t="shared" ref="AG302" si="782">AG301</f>
        <v>0</v>
      </c>
      <c r="AH302" s="411">
        <f t="shared" ref="AH302" si="783">AH301</f>
        <v>0</v>
      </c>
      <c r="AI302" s="411">
        <f t="shared" ref="AI302" si="784">AI301</f>
        <v>0</v>
      </c>
      <c r="AJ302" s="411">
        <f t="shared" ref="AJ302" si="785">AJ301</f>
        <v>0</v>
      </c>
      <c r="AK302" s="411">
        <f t="shared" ref="AK302" si="786">AK301</f>
        <v>0</v>
      </c>
      <c r="AL302" s="411">
        <f t="shared" ref="AL302" si="787">AL301</f>
        <v>0</v>
      </c>
      <c r="AM302" s="306"/>
    </row>
    <row r="303" spans="1:39" outlineLevel="1">
      <c r="B303" s="520"/>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ht="15.75" outlineLevel="1">
      <c r="B304" s="288" t="s">
        <v>503</v>
      </c>
      <c r="C304" s="291"/>
      <c r="D304" s="291"/>
      <c r="E304" s="291"/>
      <c r="F304" s="291"/>
      <c r="G304" s="291"/>
      <c r="H304" s="291"/>
      <c r="I304" s="291"/>
      <c r="J304" s="291"/>
      <c r="K304" s="291"/>
      <c r="L304" s="291"/>
      <c r="M304" s="291"/>
      <c r="N304" s="291"/>
      <c r="O304" s="291"/>
      <c r="P304" s="291"/>
      <c r="Q304" s="291"/>
      <c r="R304" s="291"/>
      <c r="S304" s="291"/>
      <c r="T304" s="291"/>
      <c r="U304" s="291"/>
      <c r="V304" s="291"/>
      <c r="W304" s="291"/>
      <c r="X304" s="291"/>
      <c r="Y304" s="412"/>
      <c r="Z304" s="425"/>
      <c r="AA304" s="425"/>
      <c r="AB304" s="425"/>
      <c r="AC304" s="425"/>
      <c r="AD304" s="425"/>
      <c r="AE304" s="425"/>
      <c r="AF304" s="425"/>
      <c r="AG304" s="425"/>
      <c r="AH304" s="425"/>
      <c r="AI304" s="425"/>
      <c r="AJ304" s="425"/>
      <c r="AK304" s="425"/>
      <c r="AL304" s="425"/>
      <c r="AM304" s="306"/>
    </row>
    <row r="305" spans="1:39" outlineLevel="1">
      <c r="A305" s="522">
        <v>33</v>
      </c>
      <c r="B305" s="520" t="s">
        <v>691</v>
      </c>
      <c r="C305" s="291" t="s">
        <v>25</v>
      </c>
      <c r="D305" s="295">
        <f>SUMIFS('7.  Persistence Report'!AV$27:AV$242,'7.  Persistence Report'!$D$27:$D$242,$B305,'7.  Persistence Report'!$H$27:$H$242,$D$197,'7.  Persistence Report'!$J$27:$J$242,"&lt;&gt;Adjustment")</f>
        <v>0</v>
      </c>
      <c r="E305" s="295"/>
      <c r="F305" s="295"/>
      <c r="G305" s="295"/>
      <c r="H305" s="295"/>
      <c r="I305" s="295"/>
      <c r="J305" s="295"/>
      <c r="K305" s="295"/>
      <c r="L305" s="295"/>
      <c r="M305" s="295"/>
      <c r="N305" s="295">
        <v>0</v>
      </c>
      <c r="O305" s="295">
        <f>SUMIFS('7.  Persistence Report'!Q$27:Q$242,'7.  Persistence Report'!$D$27:$D$242,$B305,'7.  Persistence Report'!$H$27:$H$242,$O$197,'7.  Persistence Report'!$J$27:$J$242,"&lt;&gt;Adjustment")</f>
        <v>0</v>
      </c>
      <c r="P305" s="295"/>
      <c r="Q305" s="295"/>
      <c r="R305" s="295"/>
      <c r="S305" s="295"/>
      <c r="T305" s="295"/>
      <c r="U305" s="295"/>
      <c r="V305" s="295"/>
      <c r="W305" s="295"/>
      <c r="X305" s="295"/>
      <c r="Y305" s="410">
        <f>VLOOKUP(B305,'3-a.  Rate Class Allocations'!$B$20:$AA$61,16,FALSE)</f>
        <v>0</v>
      </c>
      <c r="Z305" s="410">
        <f>VLOOKUP(B305,'3-a.  Rate Class Allocations'!$B$20:AA$61,18,FALSE)</f>
        <v>0</v>
      </c>
      <c r="AA305" s="410">
        <f>VLOOKUP(B305,'3-a.  Rate Class Allocations'!$B$20:$AA$61,20,FALSE)</f>
        <v>0</v>
      </c>
      <c r="AB305" s="410">
        <f>VLOOKUP(B305,'3-a.  Rate Class Allocations'!$B$20:$AA$61,21,FALSE)</f>
        <v>0</v>
      </c>
      <c r="AC305" s="410">
        <f>VLOOKUP(B305,'3-a.  Rate Class Allocations'!$B$20:$AA$61,23,FALSE)</f>
        <v>0</v>
      </c>
      <c r="AD305" s="410">
        <f>VLOOKUP(B305,'3-a.  Rate Class Allocations'!$B$20:$AA$61,25,FALSE)</f>
        <v>0</v>
      </c>
      <c r="AE305" s="410"/>
      <c r="AF305" s="410"/>
      <c r="AG305" s="415"/>
      <c r="AH305" s="415"/>
      <c r="AI305" s="415"/>
      <c r="AJ305" s="415"/>
      <c r="AK305" s="415"/>
      <c r="AL305" s="415"/>
      <c r="AM305" s="296">
        <f>SUM(Y305:AL305)</f>
        <v>0</v>
      </c>
    </row>
    <row r="306" spans="1:39" outlineLevel="1">
      <c r="B306" s="294" t="s">
        <v>290</v>
      </c>
      <c r="C306" s="291" t="s">
        <v>164</v>
      </c>
      <c r="D306" s="295">
        <f>SUMIFS('7.  Persistence Report'!AV$27:AV$242,'7.  Persistence Report'!$D$27:$D$242,$B305,'7.  Persistence Report'!$H$27:$H$242,$D$197,'7.  Persistence Report'!$J$27:$J$242,"Adjustment")</f>
        <v>0</v>
      </c>
      <c r="E306" s="295"/>
      <c r="F306" s="295"/>
      <c r="G306" s="295"/>
      <c r="H306" s="295"/>
      <c r="I306" s="295"/>
      <c r="J306" s="295"/>
      <c r="K306" s="295"/>
      <c r="L306" s="295"/>
      <c r="M306" s="295"/>
      <c r="N306" s="295">
        <v>0</v>
      </c>
      <c r="O306" s="295">
        <f>SUMIFS('7.  Persistence Report'!Q$27:Q$242,'7.  Persistence Report'!$D$27:$D$242,$B305,'7.  Persistence Report'!$H$27:$H$242,$O$197,'7.  Persistence Report'!$J$27:$J$242,"Adjustment")</f>
        <v>0</v>
      </c>
      <c r="P306" s="295"/>
      <c r="Q306" s="295"/>
      <c r="R306" s="295"/>
      <c r="S306" s="295"/>
      <c r="T306" s="295"/>
      <c r="U306" s="295"/>
      <c r="V306" s="295"/>
      <c r="W306" s="295"/>
      <c r="X306" s="295"/>
      <c r="Y306" s="411">
        <f>Y305</f>
        <v>0</v>
      </c>
      <c r="Z306" s="411">
        <f t="shared" ref="Z306" si="788">Z305</f>
        <v>0</v>
      </c>
      <c r="AA306" s="411">
        <f t="shared" ref="AA306" si="789">AA305</f>
        <v>0</v>
      </c>
      <c r="AB306" s="411">
        <f t="shared" ref="AB306" si="790">AB305</f>
        <v>0</v>
      </c>
      <c r="AC306" s="411">
        <f t="shared" ref="AC306" si="791">AC305</f>
        <v>0</v>
      </c>
      <c r="AD306" s="411">
        <f t="shared" ref="AD306" si="792">AD305</f>
        <v>0</v>
      </c>
      <c r="AE306" s="411">
        <f t="shared" ref="AE306" si="793">AE305</f>
        <v>0</v>
      </c>
      <c r="AF306" s="411">
        <f t="shared" ref="AF306" si="794">AF305</f>
        <v>0</v>
      </c>
      <c r="AG306" s="411">
        <f t="shared" ref="AG306" si="795">AG305</f>
        <v>0</v>
      </c>
      <c r="AH306" s="411">
        <f t="shared" ref="AH306" si="796">AH305</f>
        <v>0</v>
      </c>
      <c r="AI306" s="411">
        <f t="shared" ref="AI306" si="797">AI305</f>
        <v>0</v>
      </c>
      <c r="AJ306" s="411">
        <f t="shared" ref="AJ306" si="798">AJ305</f>
        <v>0</v>
      </c>
      <c r="AK306" s="411">
        <f t="shared" ref="AK306" si="799">AK305</f>
        <v>0</v>
      </c>
      <c r="AL306" s="411">
        <f t="shared" ref="AL306" si="800">AL305</f>
        <v>0</v>
      </c>
      <c r="AM306" s="306"/>
    </row>
    <row r="307" spans="1:39" outlineLevel="1">
      <c r="B307" s="520"/>
      <c r="C307" s="291"/>
      <c r="D307" s="291"/>
      <c r="E307" s="291"/>
      <c r="F307" s="291"/>
      <c r="G307" s="291"/>
      <c r="H307" s="291"/>
      <c r="I307" s="291"/>
      <c r="J307" s="291"/>
      <c r="K307" s="291"/>
      <c r="L307" s="291"/>
      <c r="M307" s="291"/>
      <c r="N307" s="291"/>
      <c r="O307" s="291"/>
      <c r="P307" s="291"/>
      <c r="Q307" s="291"/>
      <c r="R307" s="291"/>
      <c r="S307" s="291"/>
      <c r="T307" s="291"/>
      <c r="U307" s="291"/>
      <c r="V307" s="291"/>
      <c r="W307" s="291"/>
      <c r="X307" s="291"/>
      <c r="Y307" s="412"/>
      <c r="Z307" s="425"/>
      <c r="AA307" s="425"/>
      <c r="AB307" s="425"/>
      <c r="AC307" s="425"/>
      <c r="AD307" s="425"/>
      <c r="AE307" s="425"/>
      <c r="AF307" s="425"/>
      <c r="AG307" s="425"/>
      <c r="AH307" s="425"/>
      <c r="AI307" s="425"/>
      <c r="AJ307" s="425"/>
      <c r="AK307" s="425"/>
      <c r="AL307" s="425"/>
      <c r="AM307" s="306"/>
    </row>
    <row r="308" spans="1:39" ht="30" outlineLevel="1">
      <c r="A308" s="522">
        <v>34</v>
      </c>
      <c r="B308" s="520" t="s">
        <v>692</v>
      </c>
      <c r="C308" s="291" t="s">
        <v>25</v>
      </c>
      <c r="D308" s="295">
        <f>SUMIFS('7.  Persistence Report'!AV$27:AV$242,'7.  Persistence Report'!$D$27:$D$242,$B308,'7.  Persistence Report'!$H$27:$H$242,$D$197,'7.  Persistence Report'!$J$27:$J$242,"&lt;&gt;Adjustment")</f>
        <v>0</v>
      </c>
      <c r="E308" s="295"/>
      <c r="F308" s="295"/>
      <c r="G308" s="295"/>
      <c r="H308" s="295"/>
      <c r="I308" s="295"/>
      <c r="J308" s="295"/>
      <c r="K308" s="295"/>
      <c r="L308" s="295"/>
      <c r="M308" s="295"/>
      <c r="N308" s="295">
        <v>12</v>
      </c>
      <c r="O308" s="295">
        <f>SUMIFS('7.  Persistence Report'!Q$27:Q$242,'7.  Persistence Report'!$D$27:$D$242,$B308,'7.  Persistence Report'!$H$27:$H$242,$O$197,'7.  Persistence Report'!$J$27:$J$242,"&lt;&gt;Adjustment")</f>
        <v>0</v>
      </c>
      <c r="P308" s="295"/>
      <c r="Q308" s="295"/>
      <c r="R308" s="295"/>
      <c r="S308" s="295"/>
      <c r="T308" s="295"/>
      <c r="U308" s="295"/>
      <c r="V308" s="295"/>
      <c r="W308" s="295"/>
      <c r="X308" s="295"/>
      <c r="Y308" s="410">
        <f>VLOOKUP(B308,'3-a.  Rate Class Allocations'!$B$20:$AA$61,16,FALSE)</f>
        <v>0</v>
      </c>
      <c r="Z308" s="410">
        <f>VLOOKUP(B308,'3-a.  Rate Class Allocations'!$B$20:AA$61,18,FALSE)</f>
        <v>0</v>
      </c>
      <c r="AA308" s="410">
        <f>VLOOKUP(B308,'3-a.  Rate Class Allocations'!$B$20:$AA$61,20,FALSE)</f>
        <v>0</v>
      </c>
      <c r="AB308" s="410">
        <f>VLOOKUP(B308,'3-a.  Rate Class Allocations'!$B$20:$AA$61,21,FALSE)</f>
        <v>0</v>
      </c>
      <c r="AC308" s="410">
        <f>VLOOKUP(B308,'3-a.  Rate Class Allocations'!$B$20:$AA$61,23,FALSE)</f>
        <v>0</v>
      </c>
      <c r="AD308" s="410">
        <f>VLOOKUP(B308,'3-a.  Rate Class Allocations'!$B$20:$AA$61,25,FALSE)</f>
        <v>0</v>
      </c>
      <c r="AE308" s="410"/>
      <c r="AF308" s="410"/>
      <c r="AG308" s="415"/>
      <c r="AH308" s="415"/>
      <c r="AI308" s="415"/>
      <c r="AJ308" s="415"/>
      <c r="AK308" s="415"/>
      <c r="AL308" s="415"/>
      <c r="AM308" s="296">
        <f>SUM(Y308:AL308)</f>
        <v>0</v>
      </c>
    </row>
    <row r="309" spans="1:39" outlineLevel="1">
      <c r="B309" s="294" t="s">
        <v>290</v>
      </c>
      <c r="C309" s="291" t="s">
        <v>164</v>
      </c>
      <c r="D309" s="295">
        <f>SUMIFS('7.  Persistence Report'!AV$27:AV$242,'7.  Persistence Report'!$D$27:$D$242,$B308,'7.  Persistence Report'!$H$27:$H$242,$D$197,'7.  Persistence Report'!$J$27:$J$242,"Adjustment")</f>
        <v>0</v>
      </c>
      <c r="E309" s="295"/>
      <c r="F309" s="295"/>
      <c r="G309" s="295"/>
      <c r="H309" s="295"/>
      <c r="I309" s="295"/>
      <c r="J309" s="295"/>
      <c r="K309" s="295"/>
      <c r="L309" s="295"/>
      <c r="M309" s="295"/>
      <c r="N309" s="295">
        <v>12</v>
      </c>
      <c r="O309" s="295">
        <f>SUMIFS('7.  Persistence Report'!Q$27:Q$242,'7.  Persistence Report'!$D$27:$D$242,$B308,'7.  Persistence Report'!$H$27:$H$242,$O$197,'7.  Persistence Report'!$J$27:$J$242,"Adjustment")</f>
        <v>0</v>
      </c>
      <c r="P309" s="295"/>
      <c r="Q309" s="295"/>
      <c r="R309" s="295"/>
      <c r="S309" s="295"/>
      <c r="T309" s="295"/>
      <c r="U309" s="295"/>
      <c r="V309" s="295"/>
      <c r="W309" s="295"/>
      <c r="X309" s="295"/>
      <c r="Y309" s="411">
        <f>Y308</f>
        <v>0</v>
      </c>
      <c r="Z309" s="411">
        <f t="shared" ref="Z309" si="801">Z308</f>
        <v>0</v>
      </c>
      <c r="AA309" s="411">
        <f t="shared" ref="AA309" si="802">AA308</f>
        <v>0</v>
      </c>
      <c r="AB309" s="411">
        <f t="shared" ref="AB309" si="803">AB308</f>
        <v>0</v>
      </c>
      <c r="AC309" s="411">
        <f t="shared" ref="AC309" si="804">AC308</f>
        <v>0</v>
      </c>
      <c r="AD309" s="411">
        <f t="shared" ref="AD309" si="805">AD308</f>
        <v>0</v>
      </c>
      <c r="AE309" s="411">
        <f t="shared" ref="AE309" si="806">AE308</f>
        <v>0</v>
      </c>
      <c r="AF309" s="411">
        <f t="shared" ref="AF309" si="807">AF308</f>
        <v>0</v>
      </c>
      <c r="AG309" s="411">
        <f t="shared" ref="AG309" si="808">AG308</f>
        <v>0</v>
      </c>
      <c r="AH309" s="411">
        <f t="shared" ref="AH309" si="809">AH308</f>
        <v>0</v>
      </c>
      <c r="AI309" s="411">
        <f t="shared" ref="AI309" si="810">AI308</f>
        <v>0</v>
      </c>
      <c r="AJ309" s="411">
        <f t="shared" ref="AJ309" si="811">AJ308</f>
        <v>0</v>
      </c>
      <c r="AK309" s="411">
        <f t="shared" ref="AK309" si="812">AK308</f>
        <v>0</v>
      </c>
      <c r="AL309" s="411">
        <f t="shared" ref="AL309" si="813">AL308</f>
        <v>0</v>
      </c>
      <c r="AM309" s="306"/>
    </row>
    <row r="310" spans="1:39" s="754" customFormat="1" outlineLevel="1">
      <c r="A310" s="749"/>
      <c r="B310" s="750"/>
      <c r="C310" s="751"/>
      <c r="D310" s="751"/>
      <c r="E310" s="751"/>
      <c r="F310" s="751"/>
      <c r="G310" s="751"/>
      <c r="H310" s="751"/>
      <c r="I310" s="751"/>
      <c r="J310" s="751"/>
      <c r="K310" s="751"/>
      <c r="L310" s="751"/>
      <c r="M310" s="751"/>
      <c r="N310" s="751"/>
      <c r="O310" s="751"/>
      <c r="P310" s="751"/>
      <c r="Q310" s="751"/>
      <c r="R310" s="751"/>
      <c r="S310" s="751"/>
      <c r="T310" s="751"/>
      <c r="U310" s="751"/>
      <c r="V310" s="751"/>
      <c r="W310" s="751"/>
      <c r="X310" s="751"/>
      <c r="Y310" s="752"/>
      <c r="Z310" s="752"/>
      <c r="AA310" s="752"/>
      <c r="AB310" s="752"/>
      <c r="AC310" s="752"/>
      <c r="AD310" s="752"/>
      <c r="AE310" s="752"/>
      <c r="AF310" s="752"/>
      <c r="AG310" s="752"/>
      <c r="AH310" s="752"/>
      <c r="AI310" s="752"/>
      <c r="AJ310" s="752"/>
      <c r="AK310" s="752"/>
      <c r="AL310" s="752"/>
      <c r="AM310" s="753"/>
    </row>
    <row r="311" spans="1:39" outlineLevel="1">
      <c r="A311" s="522">
        <v>34</v>
      </c>
      <c r="B311" s="520" t="s">
        <v>693</v>
      </c>
      <c r="C311" s="291" t="s">
        <v>25</v>
      </c>
      <c r="D311" s="295">
        <f>SUMIFS('7.  Persistence Report'!AV$27:AV$242,'7.  Persistence Report'!$D$27:$D$242,$B311,'7.  Persistence Report'!$H$27:$H$242,$D$197,'7.  Persistence Report'!$J$27:$J$242,"&lt;&gt;Adjustment")</f>
        <v>0</v>
      </c>
      <c r="E311" s="295"/>
      <c r="F311" s="295"/>
      <c r="G311" s="295"/>
      <c r="H311" s="295"/>
      <c r="I311" s="295"/>
      <c r="J311" s="295"/>
      <c r="K311" s="295"/>
      <c r="L311" s="295"/>
      <c r="M311" s="295"/>
      <c r="N311" s="295">
        <v>12</v>
      </c>
      <c r="O311" s="295">
        <f>SUMIFS('7.  Persistence Report'!Q$27:Q$242,'7.  Persistence Report'!$D$27:$D$242,$B311,'7.  Persistence Report'!$H$27:$H$242,$O$197,'7.  Persistence Report'!$J$27:$J$242,"&lt;&gt;Adjustment")</f>
        <v>0</v>
      </c>
      <c r="P311" s="295"/>
      <c r="Q311" s="295"/>
      <c r="R311" s="295"/>
      <c r="S311" s="295"/>
      <c r="T311" s="295"/>
      <c r="U311" s="295"/>
      <c r="V311" s="295"/>
      <c r="W311" s="295"/>
      <c r="X311" s="295"/>
      <c r="Y311" s="410">
        <f>VLOOKUP(B311,'3-a.  Rate Class Allocations'!$B$20:$AA$61,16,FALSE)</f>
        <v>0</v>
      </c>
      <c r="Z311" s="410">
        <f>VLOOKUP(B311,'3-a.  Rate Class Allocations'!$B$20:AA$61,18,FALSE)</f>
        <v>0</v>
      </c>
      <c r="AA311" s="410">
        <f>VLOOKUP(B311,'3-a.  Rate Class Allocations'!$B$20:$AA$61,20,FALSE)</f>
        <v>0</v>
      </c>
      <c r="AB311" s="410">
        <f>VLOOKUP(B311,'3-a.  Rate Class Allocations'!$B$20:$AA$61,21,FALSE)</f>
        <v>0</v>
      </c>
      <c r="AC311" s="410">
        <f>VLOOKUP(B311,'3-a.  Rate Class Allocations'!$B$20:$AA$61,23,FALSE)</f>
        <v>0</v>
      </c>
      <c r="AD311" s="410">
        <f>VLOOKUP(B311,'3-a.  Rate Class Allocations'!$B$20:$AA$61,25,FALSE)</f>
        <v>0</v>
      </c>
      <c r="AE311" s="410"/>
      <c r="AF311" s="410"/>
      <c r="AG311" s="415"/>
      <c r="AH311" s="415"/>
      <c r="AI311" s="415"/>
      <c r="AJ311" s="415"/>
      <c r="AK311" s="415"/>
      <c r="AL311" s="415"/>
      <c r="AM311" s="296">
        <f>SUM(Y311:AL311)</f>
        <v>0</v>
      </c>
    </row>
    <row r="312" spans="1:39" outlineLevel="1">
      <c r="B312" s="294" t="s">
        <v>290</v>
      </c>
      <c r="C312" s="291" t="s">
        <v>164</v>
      </c>
      <c r="D312" s="295">
        <f>SUMIFS('7.  Persistence Report'!AV$27:AV$242,'7.  Persistence Report'!$D$27:$D$242,$B311,'7.  Persistence Report'!$H$27:$H$242,$D$197,'7.  Persistence Report'!$J$27:$J$242,"Adjustment")</f>
        <v>0</v>
      </c>
      <c r="E312" s="295"/>
      <c r="F312" s="295"/>
      <c r="G312" s="295"/>
      <c r="H312" s="295"/>
      <c r="I312" s="295"/>
      <c r="J312" s="295"/>
      <c r="K312" s="295"/>
      <c r="L312" s="295"/>
      <c r="M312" s="295"/>
      <c r="N312" s="295">
        <v>12</v>
      </c>
      <c r="O312" s="295">
        <f>SUMIFS('7.  Persistence Report'!Q$27:Q$242,'7.  Persistence Report'!$D$27:$D$242,$B311,'7.  Persistence Report'!$H$27:$H$242,$O$197,'7.  Persistence Report'!$J$27:$J$242,"Adjustment")</f>
        <v>0</v>
      </c>
      <c r="P312" s="295"/>
      <c r="Q312" s="295"/>
      <c r="R312" s="295"/>
      <c r="S312" s="295"/>
      <c r="T312" s="295"/>
      <c r="U312" s="295"/>
      <c r="V312" s="295"/>
      <c r="W312" s="295"/>
      <c r="X312" s="295"/>
      <c r="Y312" s="411">
        <f>Y311</f>
        <v>0</v>
      </c>
      <c r="Z312" s="411">
        <f t="shared" ref="Z312:AL312" si="814">Z311</f>
        <v>0</v>
      </c>
      <c r="AA312" s="411">
        <f t="shared" si="814"/>
        <v>0</v>
      </c>
      <c r="AB312" s="411">
        <f t="shared" si="814"/>
        <v>0</v>
      </c>
      <c r="AC312" s="411">
        <f t="shared" si="814"/>
        <v>0</v>
      </c>
      <c r="AD312" s="411">
        <f t="shared" si="814"/>
        <v>0</v>
      </c>
      <c r="AE312" s="411">
        <f t="shared" si="814"/>
        <v>0</v>
      </c>
      <c r="AF312" s="411">
        <f t="shared" si="814"/>
        <v>0</v>
      </c>
      <c r="AG312" s="411">
        <f t="shared" si="814"/>
        <v>0</v>
      </c>
      <c r="AH312" s="411">
        <f t="shared" si="814"/>
        <v>0</v>
      </c>
      <c r="AI312" s="411">
        <f t="shared" si="814"/>
        <v>0</v>
      </c>
      <c r="AJ312" s="411">
        <f t="shared" si="814"/>
        <v>0</v>
      </c>
      <c r="AK312" s="411">
        <f t="shared" si="814"/>
        <v>0</v>
      </c>
      <c r="AL312" s="411">
        <f t="shared" si="814"/>
        <v>0</v>
      </c>
      <c r="AM312" s="306"/>
    </row>
    <row r="313" spans="1:39" s="754" customFormat="1" outlineLevel="1">
      <c r="A313" s="749"/>
      <c r="B313" s="750"/>
      <c r="C313" s="751"/>
      <c r="D313" s="751"/>
      <c r="E313" s="751"/>
      <c r="F313" s="751"/>
      <c r="G313" s="751"/>
      <c r="H313" s="751"/>
      <c r="I313" s="751"/>
      <c r="J313" s="751"/>
      <c r="K313" s="751"/>
      <c r="L313" s="751"/>
      <c r="M313" s="751"/>
      <c r="N313" s="751"/>
      <c r="O313" s="751"/>
      <c r="P313" s="751"/>
      <c r="Q313" s="751"/>
      <c r="R313" s="751"/>
      <c r="S313" s="751"/>
      <c r="T313" s="751"/>
      <c r="U313" s="751"/>
      <c r="V313" s="751"/>
      <c r="W313" s="751"/>
      <c r="X313" s="751"/>
      <c r="Y313" s="752"/>
      <c r="Z313" s="752"/>
      <c r="AA313" s="752"/>
      <c r="AB313" s="752"/>
      <c r="AC313" s="752"/>
      <c r="AD313" s="752"/>
      <c r="AE313" s="752"/>
      <c r="AF313" s="752"/>
      <c r="AG313" s="752"/>
      <c r="AH313" s="752"/>
      <c r="AI313" s="752"/>
      <c r="AJ313" s="752"/>
      <c r="AK313" s="752"/>
      <c r="AL313" s="752"/>
      <c r="AM313" s="753"/>
    </row>
    <row r="314" spans="1:39" outlineLevel="1">
      <c r="A314" s="522">
        <v>34</v>
      </c>
      <c r="B314" s="520" t="s">
        <v>694</v>
      </c>
      <c r="C314" s="291" t="s">
        <v>25</v>
      </c>
      <c r="D314" s="295">
        <f>SUMIFS('7.  Persistence Report'!AV$27:AV$242,'7.  Persistence Report'!$D$27:$D$242,$B314,'7.  Persistence Report'!$H$27:$H$242,$D$197,'7.  Persistence Report'!$J$27:$J$242,"&lt;&gt;Adjustment")</f>
        <v>834022</v>
      </c>
      <c r="E314" s="295"/>
      <c r="F314" s="295"/>
      <c r="G314" s="295"/>
      <c r="H314" s="295"/>
      <c r="I314" s="295"/>
      <c r="J314" s="295"/>
      <c r="K314" s="295"/>
      <c r="L314" s="295"/>
      <c r="M314" s="295"/>
      <c r="N314" s="295">
        <v>12</v>
      </c>
      <c r="O314" s="295">
        <f>SUMIFS('7.  Persistence Report'!Q$27:Q$242,'7.  Persistence Report'!$D$27:$D$242,$B314,'7.  Persistence Report'!$H$27:$H$242,$O$197,'7.  Persistence Report'!$J$27:$J$242,"&lt;&gt;Adjustment")</f>
        <v>75</v>
      </c>
      <c r="P314" s="295"/>
      <c r="Q314" s="295"/>
      <c r="R314" s="295"/>
      <c r="S314" s="295"/>
      <c r="T314" s="295"/>
      <c r="U314" s="295"/>
      <c r="V314" s="295"/>
      <c r="W314" s="295"/>
      <c r="X314" s="295"/>
      <c r="Y314" s="410">
        <f>VLOOKUP(B314,'3-a.  Rate Class Allocations'!$B$20:$AA$61,16,FALSE)</f>
        <v>0</v>
      </c>
      <c r="Z314" s="410">
        <f>VLOOKUP(B314,'3-a.  Rate Class Allocations'!$B$20:AA$61,18,FALSE)</f>
        <v>0</v>
      </c>
      <c r="AA314" s="410">
        <f>VLOOKUP(B314,'3-a.  Rate Class Allocations'!$B$20:$AA$61,20,FALSE)</f>
        <v>0</v>
      </c>
      <c r="AB314" s="410">
        <f>VLOOKUP(B314,'3-a.  Rate Class Allocations'!$B$20:$AA$61,21,FALSE)</f>
        <v>1</v>
      </c>
      <c r="AC314" s="410">
        <f>VLOOKUP(B314,'3-a.  Rate Class Allocations'!$B$20:$AA$61,23,FALSE)</f>
        <v>0</v>
      </c>
      <c r="AD314" s="410">
        <f>VLOOKUP(B314,'3-a.  Rate Class Allocations'!$B$20:$AA$61,25,FALSE)</f>
        <v>0</v>
      </c>
      <c r="AE314" s="410"/>
      <c r="AF314" s="410"/>
      <c r="AG314" s="415"/>
      <c r="AH314" s="415"/>
      <c r="AI314" s="415"/>
      <c r="AJ314" s="415"/>
      <c r="AK314" s="415"/>
      <c r="AL314" s="415"/>
      <c r="AM314" s="296">
        <f>SUM(Y314:AL314)</f>
        <v>1</v>
      </c>
    </row>
    <row r="315" spans="1:39" outlineLevel="1">
      <c r="B315" s="294" t="s">
        <v>290</v>
      </c>
      <c r="C315" s="291" t="s">
        <v>164</v>
      </c>
      <c r="D315" s="295">
        <f>SUMIFS('7.  Persistence Report'!AV$27:AV$242,'7.  Persistence Report'!$D$27:$D$242,$B314,'7.  Persistence Report'!$H$27:$H$242,$D$197,'7.  Persistence Report'!$J$27:$J$242,"Adjustment")</f>
        <v>0</v>
      </c>
      <c r="E315" s="295"/>
      <c r="F315" s="295"/>
      <c r="G315" s="295"/>
      <c r="H315" s="295"/>
      <c r="I315" s="295"/>
      <c r="J315" s="295"/>
      <c r="K315" s="295"/>
      <c r="L315" s="295"/>
      <c r="M315" s="295"/>
      <c r="N315" s="295">
        <v>12</v>
      </c>
      <c r="O315" s="295">
        <f>SUMIFS('7.  Persistence Report'!Q$27:Q$242,'7.  Persistence Report'!$D$27:$D$242,$B314,'7.  Persistence Report'!$H$27:$H$242,$O$197,'7.  Persistence Report'!$J$27:$J$242,"Adjustment")</f>
        <v>0</v>
      </c>
      <c r="P315" s="295"/>
      <c r="Q315" s="295"/>
      <c r="R315" s="295"/>
      <c r="S315" s="295"/>
      <c r="T315" s="295"/>
      <c r="U315" s="295"/>
      <c r="V315" s="295"/>
      <c r="W315" s="295"/>
      <c r="X315" s="295"/>
      <c r="Y315" s="411">
        <f>Y314</f>
        <v>0</v>
      </c>
      <c r="Z315" s="411">
        <f t="shared" ref="Z315:AL315" si="815">Z314</f>
        <v>0</v>
      </c>
      <c r="AA315" s="411">
        <f t="shared" si="815"/>
        <v>0</v>
      </c>
      <c r="AB315" s="411">
        <f t="shared" si="815"/>
        <v>1</v>
      </c>
      <c r="AC315" s="411">
        <f t="shared" si="815"/>
        <v>0</v>
      </c>
      <c r="AD315" s="411">
        <f t="shared" si="815"/>
        <v>0</v>
      </c>
      <c r="AE315" s="411">
        <f t="shared" si="815"/>
        <v>0</v>
      </c>
      <c r="AF315" s="411">
        <f t="shared" si="815"/>
        <v>0</v>
      </c>
      <c r="AG315" s="411">
        <f t="shared" si="815"/>
        <v>0</v>
      </c>
      <c r="AH315" s="411">
        <f t="shared" si="815"/>
        <v>0</v>
      </c>
      <c r="AI315" s="411">
        <f t="shared" si="815"/>
        <v>0</v>
      </c>
      <c r="AJ315" s="411">
        <f t="shared" si="815"/>
        <v>0</v>
      </c>
      <c r="AK315" s="411">
        <f t="shared" si="815"/>
        <v>0</v>
      </c>
      <c r="AL315" s="411">
        <f t="shared" si="815"/>
        <v>0</v>
      </c>
      <c r="AM315" s="306"/>
    </row>
    <row r="316" spans="1:39" outlineLevel="1">
      <c r="B316" s="520"/>
      <c r="C316" s="291"/>
      <c r="D316" s="291"/>
      <c r="E316" s="291"/>
      <c r="F316" s="291"/>
      <c r="G316" s="291"/>
      <c r="H316" s="291"/>
      <c r="I316" s="291"/>
      <c r="J316" s="291"/>
      <c r="K316" s="291"/>
      <c r="L316" s="291"/>
      <c r="M316" s="291"/>
      <c r="N316" s="291"/>
      <c r="O316" s="291"/>
      <c r="P316" s="291"/>
      <c r="Q316" s="291"/>
      <c r="R316" s="291"/>
      <c r="S316" s="291"/>
      <c r="T316" s="291"/>
      <c r="U316" s="291"/>
      <c r="V316" s="291"/>
      <c r="W316" s="291"/>
      <c r="X316" s="291"/>
      <c r="Y316" s="412"/>
      <c r="Z316" s="425"/>
      <c r="AA316" s="425"/>
      <c r="AB316" s="425"/>
      <c r="AC316" s="425"/>
      <c r="AD316" s="425"/>
      <c r="AE316" s="425"/>
      <c r="AF316" s="425"/>
      <c r="AG316" s="425"/>
      <c r="AH316" s="425"/>
      <c r="AI316" s="425"/>
      <c r="AJ316" s="425"/>
      <c r="AK316" s="425"/>
      <c r="AL316" s="425"/>
      <c r="AM316" s="306"/>
    </row>
    <row r="317" spans="1:39" ht="30" outlineLevel="1">
      <c r="A317" s="522">
        <v>35</v>
      </c>
      <c r="B317" s="520" t="s">
        <v>695</v>
      </c>
      <c r="C317" s="291" t="s">
        <v>25</v>
      </c>
      <c r="D317" s="295">
        <f>SUMIFS('7.  Persistence Report'!AV$27:AV$242,'7.  Persistence Report'!$D$27:$D$242,$B317,'7.  Persistence Report'!$H$27:$H$242,$D$197,'7.  Persistence Report'!$J$27:$J$242,"&lt;&gt;Adjustment")</f>
        <v>0</v>
      </c>
      <c r="E317" s="295"/>
      <c r="F317" s="295"/>
      <c r="G317" s="295"/>
      <c r="H317" s="295"/>
      <c r="I317" s="295"/>
      <c r="J317" s="295"/>
      <c r="K317" s="295"/>
      <c r="L317" s="295"/>
      <c r="M317" s="295"/>
      <c r="N317" s="295">
        <v>0</v>
      </c>
      <c r="O317" s="295">
        <f>SUMIFS('7.  Persistence Report'!Q$27:Q$242,'7.  Persistence Report'!$D$27:$D$242,$B317,'7.  Persistence Report'!$H$27:$H$242,$O$197,'7.  Persistence Report'!$J$27:$J$242,"&lt;&gt;Adjustment")</f>
        <v>0</v>
      </c>
      <c r="P317" s="295"/>
      <c r="Q317" s="295"/>
      <c r="R317" s="295"/>
      <c r="S317" s="295"/>
      <c r="T317" s="295"/>
      <c r="U317" s="295"/>
      <c r="V317" s="295"/>
      <c r="W317" s="295"/>
      <c r="X317" s="295"/>
      <c r="Y317" s="410">
        <f>VLOOKUP(B317,'3-a.  Rate Class Allocations'!$B$20:$AA$61,16,FALSE)</f>
        <v>0</v>
      </c>
      <c r="Z317" s="410">
        <f>VLOOKUP(B317,'3-a.  Rate Class Allocations'!$B$20:AA$61,18,FALSE)</f>
        <v>0</v>
      </c>
      <c r="AA317" s="410">
        <f>VLOOKUP(B317,'3-a.  Rate Class Allocations'!$B$20:$AA$61,20,FALSE)</f>
        <v>0</v>
      </c>
      <c r="AB317" s="410">
        <f>VLOOKUP(B317,'3-a.  Rate Class Allocations'!$B$20:$AA$61,21,FALSE)</f>
        <v>0</v>
      </c>
      <c r="AC317" s="410">
        <f>VLOOKUP(B317,'3-a.  Rate Class Allocations'!$B$20:$AA$61,23,FALSE)</f>
        <v>0</v>
      </c>
      <c r="AD317" s="410">
        <f>VLOOKUP(B317,'3-a.  Rate Class Allocations'!$B$20:$AA$61,25,FALSE)</f>
        <v>0</v>
      </c>
      <c r="AE317" s="410"/>
      <c r="AF317" s="410"/>
      <c r="AG317" s="415"/>
      <c r="AH317" s="415"/>
      <c r="AI317" s="415"/>
      <c r="AJ317" s="415"/>
      <c r="AK317" s="415"/>
      <c r="AL317" s="415"/>
      <c r="AM317" s="296">
        <f>SUM(Y317:AL317)</f>
        <v>0</v>
      </c>
    </row>
    <row r="318" spans="1:39" outlineLevel="1">
      <c r="B318" s="294" t="s">
        <v>290</v>
      </c>
      <c r="C318" s="291" t="s">
        <v>164</v>
      </c>
      <c r="D318" s="295">
        <f>SUMIFS('7.  Persistence Report'!AV$27:AV$242,'7.  Persistence Report'!$D$27:$D$242,$B317,'7.  Persistence Report'!$H$27:$H$242,$D$197,'7.  Persistence Report'!$J$27:$J$242,"Adjustment")</f>
        <v>0</v>
      </c>
      <c r="E318" s="295"/>
      <c r="F318" s="295"/>
      <c r="G318" s="295"/>
      <c r="H318" s="295"/>
      <c r="I318" s="295"/>
      <c r="J318" s="295"/>
      <c r="K318" s="295"/>
      <c r="L318" s="295"/>
      <c r="M318" s="295"/>
      <c r="N318" s="295">
        <v>0</v>
      </c>
      <c r="O318" s="295">
        <f>SUMIFS('7.  Persistence Report'!Q$27:Q$242,'7.  Persistence Report'!$D$27:$D$242,$B317,'7.  Persistence Report'!$H$27:$H$242,$O$197,'7.  Persistence Report'!$J$27:$J$242,"Adjustment")</f>
        <v>0</v>
      </c>
      <c r="P318" s="295"/>
      <c r="Q318" s="295"/>
      <c r="R318" s="295"/>
      <c r="S318" s="295"/>
      <c r="T318" s="295"/>
      <c r="U318" s="295"/>
      <c r="V318" s="295"/>
      <c r="W318" s="295"/>
      <c r="X318" s="295"/>
      <c r="Y318" s="411">
        <f>Y317</f>
        <v>0</v>
      </c>
      <c r="Z318" s="411">
        <f t="shared" ref="Z318" si="816">Z317</f>
        <v>0</v>
      </c>
      <c r="AA318" s="411">
        <f t="shared" ref="AA318" si="817">AA317</f>
        <v>0</v>
      </c>
      <c r="AB318" s="411">
        <f t="shared" ref="AB318" si="818">AB317</f>
        <v>0</v>
      </c>
      <c r="AC318" s="411">
        <f t="shared" ref="AC318" si="819">AC317</f>
        <v>0</v>
      </c>
      <c r="AD318" s="411">
        <f t="shared" ref="AD318" si="820">AD317</f>
        <v>0</v>
      </c>
      <c r="AE318" s="411">
        <f t="shared" ref="AE318" si="821">AE317</f>
        <v>0</v>
      </c>
      <c r="AF318" s="411">
        <f t="shared" ref="AF318" si="822">AF317</f>
        <v>0</v>
      </c>
      <c r="AG318" s="411">
        <f t="shared" ref="AG318" si="823">AG317</f>
        <v>0</v>
      </c>
      <c r="AH318" s="411">
        <f t="shared" ref="AH318" si="824">AH317</f>
        <v>0</v>
      </c>
      <c r="AI318" s="411">
        <f t="shared" ref="AI318" si="825">AI317</f>
        <v>0</v>
      </c>
      <c r="AJ318" s="411">
        <f t="shared" ref="AJ318" si="826">AJ317</f>
        <v>0</v>
      </c>
      <c r="AK318" s="411">
        <f t="shared" ref="AK318" si="827">AK317</f>
        <v>0</v>
      </c>
      <c r="AL318" s="411">
        <f t="shared" ref="AL318" si="828">AL317</f>
        <v>0</v>
      </c>
      <c r="AM318" s="306"/>
    </row>
    <row r="319" spans="1:39" outlineLevel="1">
      <c r="B319" s="294"/>
      <c r="C319" s="291"/>
      <c r="D319" s="291"/>
      <c r="E319" s="291"/>
      <c r="F319" s="291"/>
      <c r="G319" s="291"/>
      <c r="H319" s="291"/>
      <c r="I319" s="291"/>
      <c r="J319" s="291"/>
      <c r="K319" s="291"/>
      <c r="L319" s="291"/>
      <c r="M319" s="291"/>
      <c r="N319" s="291"/>
      <c r="O319" s="291"/>
      <c r="P319" s="291"/>
      <c r="Q319" s="291"/>
      <c r="R319" s="291"/>
      <c r="S319" s="291"/>
      <c r="T319" s="291"/>
      <c r="U319" s="291"/>
      <c r="V319" s="291"/>
      <c r="W319" s="291"/>
      <c r="X319" s="291"/>
      <c r="Y319" s="412"/>
      <c r="Z319" s="425"/>
      <c r="AA319" s="425"/>
      <c r="AB319" s="425"/>
      <c r="AC319" s="425"/>
      <c r="AD319" s="425"/>
      <c r="AE319" s="425"/>
      <c r="AF319" s="425"/>
      <c r="AG319" s="425"/>
      <c r="AH319" s="425"/>
      <c r="AI319" s="425"/>
      <c r="AJ319" s="425"/>
      <c r="AK319" s="425"/>
      <c r="AL319" s="425"/>
      <c r="AM319" s="306"/>
    </row>
    <row r="320" spans="1:39" ht="15.75" outlineLevel="1">
      <c r="B320" s="288" t="s">
        <v>504</v>
      </c>
      <c r="C320" s="291"/>
      <c r="D320" s="291"/>
      <c r="E320" s="291"/>
      <c r="F320" s="291"/>
      <c r="G320" s="291"/>
      <c r="H320" s="291"/>
      <c r="I320" s="291"/>
      <c r="J320" s="291"/>
      <c r="K320" s="291"/>
      <c r="L320" s="291"/>
      <c r="M320" s="291"/>
      <c r="N320" s="291"/>
      <c r="O320" s="291"/>
      <c r="P320" s="291"/>
      <c r="Q320" s="291"/>
      <c r="R320" s="291"/>
      <c r="S320" s="291"/>
      <c r="T320" s="291"/>
      <c r="U320" s="291"/>
      <c r="V320" s="291"/>
      <c r="W320" s="291"/>
      <c r="X320" s="291"/>
      <c r="Y320" s="412"/>
      <c r="Z320" s="425"/>
      <c r="AA320" s="425"/>
      <c r="AB320" s="425"/>
      <c r="AC320" s="425"/>
      <c r="AD320" s="425"/>
      <c r="AE320" s="425"/>
      <c r="AF320" s="425"/>
      <c r="AG320" s="425"/>
      <c r="AH320" s="425"/>
      <c r="AI320" s="425"/>
      <c r="AJ320" s="425"/>
      <c r="AK320" s="425"/>
      <c r="AL320" s="425"/>
      <c r="AM320" s="306"/>
    </row>
    <row r="321" spans="1:39" outlineLevel="1">
      <c r="A321" s="522">
        <v>36</v>
      </c>
      <c r="B321" s="520" t="s">
        <v>696</v>
      </c>
      <c r="C321" s="291" t="s">
        <v>25</v>
      </c>
      <c r="D321" s="295">
        <f>SUMIFS('7.  Persistence Report'!AV$27:AV$242,'7.  Persistence Report'!$D$27:$D$242,$B321,'7.  Persistence Report'!$H$27:$H$242,$D$197,'7.  Persistence Report'!$J$27:$J$242,"&lt;&gt;Adjustment")</f>
        <v>0</v>
      </c>
      <c r="E321" s="295"/>
      <c r="F321" s="295"/>
      <c r="G321" s="295"/>
      <c r="H321" s="295"/>
      <c r="I321" s="295"/>
      <c r="J321" s="295"/>
      <c r="K321" s="295"/>
      <c r="L321" s="295"/>
      <c r="M321" s="295"/>
      <c r="N321" s="295">
        <v>12</v>
      </c>
      <c r="O321" s="295">
        <f>SUMIFS('7.  Persistence Report'!Q$27:Q$242,'7.  Persistence Report'!$D$27:$D$242,$B321,'7.  Persistence Report'!$H$27:$H$242,$O$197,'7.  Persistence Report'!$J$27:$J$242,"&lt;&gt;Adjustment")</f>
        <v>0</v>
      </c>
      <c r="P321" s="295"/>
      <c r="Q321" s="295"/>
      <c r="R321" s="295"/>
      <c r="S321" s="295"/>
      <c r="T321" s="295"/>
      <c r="U321" s="295"/>
      <c r="V321" s="295"/>
      <c r="W321" s="295"/>
      <c r="X321" s="295"/>
      <c r="Y321" s="410">
        <f>VLOOKUP(B321,'3-a.  Rate Class Allocations'!$B$20:$AA$61,16,FALSE)</f>
        <v>0</v>
      </c>
      <c r="Z321" s="410">
        <f>VLOOKUP(B321,'3-a.  Rate Class Allocations'!$B$20:AA$61,18,FALSE)</f>
        <v>0</v>
      </c>
      <c r="AA321" s="410">
        <f>VLOOKUP(B321,'3-a.  Rate Class Allocations'!$B$20:$AA$61,20,FALSE)</f>
        <v>0</v>
      </c>
      <c r="AB321" s="410">
        <f>VLOOKUP(B321,'3-a.  Rate Class Allocations'!$B$20:$AA$61,21,FALSE)</f>
        <v>0</v>
      </c>
      <c r="AC321" s="410">
        <f>VLOOKUP(B321,'3-a.  Rate Class Allocations'!$B$20:$AA$61,23,FALSE)</f>
        <v>0</v>
      </c>
      <c r="AD321" s="410">
        <f>VLOOKUP(B321,'3-a.  Rate Class Allocations'!$B$20:$AA$61,25,FALSE)</f>
        <v>0</v>
      </c>
      <c r="AE321" s="410"/>
      <c r="AF321" s="410"/>
      <c r="AG321" s="415"/>
      <c r="AH321" s="415"/>
      <c r="AI321" s="415"/>
      <c r="AJ321" s="415"/>
      <c r="AK321" s="415"/>
      <c r="AL321" s="415"/>
      <c r="AM321" s="296">
        <f>SUM(Y321:AL321)</f>
        <v>0</v>
      </c>
    </row>
    <row r="322" spans="1:39" outlineLevel="1">
      <c r="B322" s="294" t="s">
        <v>290</v>
      </c>
      <c r="C322" s="291" t="s">
        <v>164</v>
      </c>
      <c r="D322" s="295">
        <f>SUMIFS('7.  Persistence Report'!AV$27:AV$242,'7.  Persistence Report'!$D$27:$D$242,$B321,'7.  Persistence Report'!$H$27:$H$242,$D$197,'7.  Persistence Report'!$J$27:$J$242,"Adjustment")</f>
        <v>0</v>
      </c>
      <c r="E322" s="295"/>
      <c r="F322" s="295"/>
      <c r="G322" s="295"/>
      <c r="H322" s="295"/>
      <c r="I322" s="295"/>
      <c r="J322" s="295"/>
      <c r="K322" s="295"/>
      <c r="L322" s="295"/>
      <c r="M322" s="295"/>
      <c r="N322" s="295">
        <v>12</v>
      </c>
      <c r="O322" s="295">
        <f>SUMIFS('7.  Persistence Report'!Q$27:Q$242,'7.  Persistence Report'!$D$27:$D$242,$B321,'7.  Persistence Report'!$H$27:$H$242,$O$197,'7.  Persistence Report'!$J$27:$J$242,"Adjustment")</f>
        <v>0</v>
      </c>
      <c r="P322" s="295"/>
      <c r="Q322" s="295"/>
      <c r="R322" s="295"/>
      <c r="S322" s="295"/>
      <c r="T322" s="295"/>
      <c r="U322" s="295"/>
      <c r="V322" s="295"/>
      <c r="W322" s="295"/>
      <c r="X322" s="295"/>
      <c r="Y322" s="411">
        <f>Y321</f>
        <v>0</v>
      </c>
      <c r="Z322" s="411">
        <f t="shared" ref="Z322" si="829">Z321</f>
        <v>0</v>
      </c>
      <c r="AA322" s="411">
        <f t="shared" ref="AA322" si="830">AA321</f>
        <v>0</v>
      </c>
      <c r="AB322" s="411">
        <f t="shared" ref="AB322" si="831">AB321</f>
        <v>0</v>
      </c>
      <c r="AC322" s="411">
        <f t="shared" ref="AC322" si="832">AC321</f>
        <v>0</v>
      </c>
      <c r="AD322" s="411">
        <f t="shared" ref="AD322" si="833">AD321</f>
        <v>0</v>
      </c>
      <c r="AE322" s="411">
        <f t="shared" ref="AE322" si="834">AE321</f>
        <v>0</v>
      </c>
      <c r="AF322" s="411">
        <f t="shared" ref="AF322" si="835">AF321</f>
        <v>0</v>
      </c>
      <c r="AG322" s="411">
        <f t="shared" ref="AG322" si="836">AG321</f>
        <v>0</v>
      </c>
      <c r="AH322" s="411">
        <f t="shared" ref="AH322" si="837">AH321</f>
        <v>0</v>
      </c>
      <c r="AI322" s="411">
        <f t="shared" ref="AI322" si="838">AI321</f>
        <v>0</v>
      </c>
      <c r="AJ322" s="411">
        <f t="shared" ref="AJ322" si="839">AJ321</f>
        <v>0</v>
      </c>
      <c r="AK322" s="411">
        <f t="shared" ref="AK322" si="840">AK321</f>
        <v>0</v>
      </c>
      <c r="AL322" s="411">
        <f t="shared" ref="AL322" si="841">AL321</f>
        <v>0</v>
      </c>
      <c r="AM322" s="306"/>
    </row>
    <row r="323" spans="1:39" outlineLevel="1">
      <c r="B323" s="520"/>
      <c r="C323" s="291"/>
      <c r="D323" s="291"/>
      <c r="E323" s="291"/>
      <c r="F323" s="291"/>
      <c r="G323" s="291"/>
      <c r="H323" s="291"/>
      <c r="I323" s="291"/>
      <c r="J323" s="291"/>
      <c r="K323" s="291"/>
      <c r="L323" s="291"/>
      <c r="M323" s="291"/>
      <c r="N323" s="291"/>
      <c r="O323" s="291"/>
      <c r="P323" s="291"/>
      <c r="Q323" s="291"/>
      <c r="R323" s="291"/>
      <c r="S323" s="291"/>
      <c r="T323" s="291"/>
      <c r="U323" s="291"/>
      <c r="V323" s="291"/>
      <c r="W323" s="291"/>
      <c r="X323" s="291"/>
      <c r="Y323" s="412"/>
      <c r="Z323" s="425"/>
      <c r="AA323" s="425"/>
      <c r="AB323" s="425"/>
      <c r="AC323" s="425"/>
      <c r="AD323" s="425"/>
      <c r="AE323" s="425"/>
      <c r="AF323" s="425"/>
      <c r="AG323" s="425"/>
      <c r="AH323" s="425"/>
      <c r="AI323" s="425"/>
      <c r="AJ323" s="425"/>
      <c r="AK323" s="425"/>
      <c r="AL323" s="425"/>
      <c r="AM323" s="306"/>
    </row>
    <row r="324" spans="1:39" outlineLevel="1">
      <c r="A324" s="522">
        <v>37</v>
      </c>
      <c r="B324" s="520" t="s">
        <v>697</v>
      </c>
      <c r="C324" s="291" t="s">
        <v>25</v>
      </c>
      <c r="D324" s="295">
        <f>SUMIFS('7.  Persistence Report'!AV$27:AV$242,'7.  Persistence Report'!$D$27:$D$242,$B324,'7.  Persistence Report'!$H$27:$H$242,$D$197,'7.  Persistence Report'!$J$27:$J$242,"&lt;&gt;Adjustment")</f>
        <v>370393</v>
      </c>
      <c r="E324" s="295"/>
      <c r="F324" s="295"/>
      <c r="G324" s="295"/>
      <c r="H324" s="295"/>
      <c r="I324" s="295"/>
      <c r="J324" s="295"/>
      <c r="K324" s="295"/>
      <c r="L324" s="295"/>
      <c r="M324" s="295"/>
      <c r="N324" s="295">
        <v>12</v>
      </c>
      <c r="O324" s="295">
        <f>SUMIFS('7.  Persistence Report'!Q$27:Q$242,'7.  Persistence Report'!$D$27:$D$242,$B324,'7.  Persistence Report'!$H$27:$H$242,$O$197,'7.  Persistence Report'!$J$27:$J$242,"&lt;&gt;Adjustment")</f>
        <v>27</v>
      </c>
      <c r="P324" s="295"/>
      <c r="Q324" s="295"/>
      <c r="R324" s="295"/>
      <c r="S324" s="295"/>
      <c r="T324" s="295"/>
      <c r="U324" s="295"/>
      <c r="V324" s="295"/>
      <c r="W324" s="295"/>
      <c r="X324" s="295"/>
      <c r="Y324" s="410">
        <f>VLOOKUP(B324,'3-a.  Rate Class Allocations'!$B$20:$AA$61,16,FALSE)</f>
        <v>0</v>
      </c>
      <c r="Z324" s="410">
        <f>VLOOKUP(B324,'3-a.  Rate Class Allocations'!$B$20:AA$61,18,FALSE)</f>
        <v>0</v>
      </c>
      <c r="AA324" s="410">
        <f>VLOOKUP(B324,'3-a.  Rate Class Allocations'!$B$20:$AA$61,20,FALSE)</f>
        <v>0</v>
      </c>
      <c r="AB324" s="410">
        <f>VLOOKUP(B324,'3-a.  Rate Class Allocations'!$B$20:$AA$61,21,FALSE)</f>
        <v>1</v>
      </c>
      <c r="AC324" s="410">
        <f>VLOOKUP(B324,'3-a.  Rate Class Allocations'!$B$20:$AA$61,23,FALSE)</f>
        <v>0</v>
      </c>
      <c r="AD324" s="410">
        <f>VLOOKUP(B324,'3-a.  Rate Class Allocations'!$B$20:$AA$61,25,FALSE)</f>
        <v>0</v>
      </c>
      <c r="AE324" s="410"/>
      <c r="AF324" s="410"/>
      <c r="AG324" s="415"/>
      <c r="AH324" s="415"/>
      <c r="AI324" s="415"/>
      <c r="AJ324" s="415"/>
      <c r="AK324" s="415"/>
      <c r="AL324" s="415"/>
      <c r="AM324" s="296">
        <f>SUM(Y324:AL324)</f>
        <v>1</v>
      </c>
    </row>
    <row r="325" spans="1:39" outlineLevel="1">
      <c r="B325" s="294" t="s">
        <v>290</v>
      </c>
      <c r="C325" s="291" t="s">
        <v>164</v>
      </c>
      <c r="D325" s="295">
        <f>SUMIFS('7.  Persistence Report'!AV$27:AV$242,'7.  Persistence Report'!$D$27:$D$242,$B324,'7.  Persistence Report'!$H$27:$H$242,$D$197,'7.  Persistence Report'!$J$27:$J$242,"Adjustment")</f>
        <v>0</v>
      </c>
      <c r="E325" s="295"/>
      <c r="F325" s="295"/>
      <c r="G325" s="295"/>
      <c r="H325" s="295"/>
      <c r="I325" s="295"/>
      <c r="J325" s="295"/>
      <c r="K325" s="295"/>
      <c r="L325" s="295"/>
      <c r="M325" s="295"/>
      <c r="N325" s="295">
        <v>12</v>
      </c>
      <c r="O325" s="295">
        <f>SUMIFS('7.  Persistence Report'!Q$27:Q$242,'7.  Persistence Report'!$D$27:$D$242,$B324,'7.  Persistence Report'!$H$27:$H$242,$O$197,'7.  Persistence Report'!$J$27:$J$242,"Adjustment")</f>
        <v>0</v>
      </c>
      <c r="P325" s="295"/>
      <c r="Q325" s="295"/>
      <c r="R325" s="295"/>
      <c r="S325" s="295"/>
      <c r="T325" s="295"/>
      <c r="U325" s="295"/>
      <c r="V325" s="295"/>
      <c r="W325" s="295"/>
      <c r="X325" s="295"/>
      <c r="Y325" s="411">
        <f>Y324</f>
        <v>0</v>
      </c>
      <c r="Z325" s="411">
        <f t="shared" ref="Z325" si="842">Z324</f>
        <v>0</v>
      </c>
      <c r="AA325" s="411">
        <f t="shared" ref="AA325" si="843">AA324</f>
        <v>0</v>
      </c>
      <c r="AB325" s="411">
        <f t="shared" ref="AB325" si="844">AB324</f>
        <v>1</v>
      </c>
      <c r="AC325" s="411">
        <f t="shared" ref="AC325" si="845">AC324</f>
        <v>0</v>
      </c>
      <c r="AD325" s="411">
        <f t="shared" ref="AD325" si="846">AD324</f>
        <v>0</v>
      </c>
      <c r="AE325" s="411">
        <f t="shared" ref="AE325" si="847">AE324</f>
        <v>0</v>
      </c>
      <c r="AF325" s="411">
        <f t="shared" ref="AF325" si="848">AF324</f>
        <v>0</v>
      </c>
      <c r="AG325" s="411">
        <f t="shared" ref="AG325" si="849">AG324</f>
        <v>0</v>
      </c>
      <c r="AH325" s="411">
        <f t="shared" ref="AH325" si="850">AH324</f>
        <v>0</v>
      </c>
      <c r="AI325" s="411">
        <f t="shared" ref="AI325" si="851">AI324</f>
        <v>0</v>
      </c>
      <c r="AJ325" s="411">
        <f t="shared" ref="AJ325" si="852">AJ324</f>
        <v>0</v>
      </c>
      <c r="AK325" s="411">
        <f t="shared" ref="AK325" si="853">AK324</f>
        <v>0</v>
      </c>
      <c r="AL325" s="411">
        <f t="shared" ref="AL325" si="854">AL324</f>
        <v>0</v>
      </c>
      <c r="AM325" s="306"/>
    </row>
    <row r="326" spans="1:39" outlineLevel="1">
      <c r="B326" s="520"/>
      <c r="C326" s="291"/>
      <c r="D326" s="291"/>
      <c r="E326" s="291"/>
      <c r="F326" s="291"/>
      <c r="G326" s="291"/>
      <c r="H326" s="291"/>
      <c r="I326" s="291"/>
      <c r="J326" s="291"/>
      <c r="K326" s="291"/>
      <c r="L326" s="291"/>
      <c r="M326" s="291"/>
      <c r="N326" s="291"/>
      <c r="O326" s="291"/>
      <c r="P326" s="291"/>
      <c r="Q326" s="291"/>
      <c r="R326" s="291"/>
      <c r="S326" s="291"/>
      <c r="T326" s="291"/>
      <c r="U326" s="291"/>
      <c r="V326" s="291"/>
      <c r="W326" s="291"/>
      <c r="X326" s="291"/>
      <c r="Y326" s="412"/>
      <c r="Z326" s="425"/>
      <c r="AA326" s="425"/>
      <c r="AB326" s="425"/>
      <c r="AC326" s="425"/>
      <c r="AD326" s="425"/>
      <c r="AE326" s="425"/>
      <c r="AF326" s="425"/>
      <c r="AG326" s="425"/>
      <c r="AH326" s="425"/>
      <c r="AI326" s="425"/>
      <c r="AJ326" s="425"/>
      <c r="AK326" s="425"/>
      <c r="AL326" s="425"/>
      <c r="AM326" s="306"/>
    </row>
    <row r="327" spans="1:39" outlineLevel="1">
      <c r="A327" s="522">
        <v>38</v>
      </c>
      <c r="B327" s="520" t="s">
        <v>698</v>
      </c>
      <c r="C327" s="291" t="s">
        <v>25</v>
      </c>
      <c r="D327" s="295">
        <f>SUMIFS('7.  Persistence Report'!AV$27:AV$242,'7.  Persistence Report'!$D$27:$D$242,$B327,'7.  Persistence Report'!$H$27:$H$242,$D$197,'7.  Persistence Report'!$J$27:$J$242,"&lt;&gt;Adjustment")</f>
        <v>1145480</v>
      </c>
      <c r="E327" s="295"/>
      <c r="F327" s="295"/>
      <c r="G327" s="295"/>
      <c r="H327" s="295"/>
      <c r="I327" s="295"/>
      <c r="J327" s="295"/>
      <c r="K327" s="295"/>
      <c r="L327" s="295"/>
      <c r="M327" s="295"/>
      <c r="N327" s="295">
        <v>0</v>
      </c>
      <c r="O327" s="295">
        <f>SUMIFS('7.  Persistence Report'!Q$27:Q$242,'7.  Persistence Report'!$D$27:$D$242,$B327,'7.  Persistence Report'!$H$27:$H$242,$O$197,'7.  Persistence Report'!$J$27:$J$242,"&lt;&gt;Adjustment")</f>
        <v>36</v>
      </c>
      <c r="P327" s="295"/>
      <c r="Q327" s="295"/>
      <c r="R327" s="295"/>
      <c r="S327" s="295"/>
      <c r="T327" s="295"/>
      <c r="U327" s="295"/>
      <c r="V327" s="295"/>
      <c r="W327" s="295"/>
      <c r="X327" s="295"/>
      <c r="Y327" s="410">
        <f>VLOOKUP(B327,'3-a.  Rate Class Allocations'!$B$20:$AA$61,16,FALSE)</f>
        <v>1</v>
      </c>
      <c r="Z327" s="410">
        <f>VLOOKUP(B327,'3-a.  Rate Class Allocations'!$B$20:AA$61,18,FALSE)</f>
        <v>0</v>
      </c>
      <c r="AA327" s="410">
        <f>VLOOKUP(B327,'3-a.  Rate Class Allocations'!$B$20:$AA$61,20,FALSE)</f>
        <v>0</v>
      </c>
      <c r="AB327" s="410">
        <f>VLOOKUP(B327,'3-a.  Rate Class Allocations'!$B$20:$AA$61,21,FALSE)</f>
        <v>0</v>
      </c>
      <c r="AC327" s="410">
        <f>VLOOKUP(B327,'3-a.  Rate Class Allocations'!$B$20:$AA$61,23,FALSE)</f>
        <v>0</v>
      </c>
      <c r="AD327" s="410">
        <f>VLOOKUP(B327,'3-a.  Rate Class Allocations'!$B$20:$AA$61,25,FALSE)</f>
        <v>0</v>
      </c>
      <c r="AE327" s="410"/>
      <c r="AF327" s="410"/>
      <c r="AG327" s="415"/>
      <c r="AH327" s="415"/>
      <c r="AI327" s="415"/>
      <c r="AJ327" s="415"/>
      <c r="AK327" s="415"/>
      <c r="AL327" s="415"/>
      <c r="AM327" s="296">
        <f>SUM(Y327:AL327)</f>
        <v>1</v>
      </c>
    </row>
    <row r="328" spans="1:39" outlineLevel="1">
      <c r="B328" s="294" t="s">
        <v>290</v>
      </c>
      <c r="C328" s="291" t="s">
        <v>164</v>
      </c>
      <c r="D328" s="295">
        <f>SUMIFS('7.  Persistence Report'!AV$27:AV$242,'7.  Persistence Report'!$D$27:$D$242,$B327,'7.  Persistence Report'!$H$27:$H$242,$D$197,'7.  Persistence Report'!$J$27:$J$242,"Adjustment")</f>
        <v>0</v>
      </c>
      <c r="E328" s="295"/>
      <c r="F328" s="295"/>
      <c r="G328" s="295"/>
      <c r="H328" s="295"/>
      <c r="I328" s="295"/>
      <c r="J328" s="295"/>
      <c r="K328" s="295"/>
      <c r="L328" s="295"/>
      <c r="M328" s="295"/>
      <c r="N328" s="295">
        <v>0</v>
      </c>
      <c r="O328" s="295">
        <f>SUMIFS('7.  Persistence Report'!Q$27:Q$242,'7.  Persistence Report'!$D$27:$D$242,$B327,'7.  Persistence Report'!$H$27:$H$242,$O$197,'7.  Persistence Report'!$J$27:$J$242,"Adjustment")</f>
        <v>0</v>
      </c>
      <c r="P328" s="295"/>
      <c r="Q328" s="295"/>
      <c r="R328" s="295"/>
      <c r="S328" s="295"/>
      <c r="T328" s="295"/>
      <c r="U328" s="295"/>
      <c r="V328" s="295"/>
      <c r="W328" s="295"/>
      <c r="X328" s="295"/>
      <c r="Y328" s="411">
        <f>Y327</f>
        <v>1</v>
      </c>
      <c r="Z328" s="411">
        <f t="shared" ref="Z328" si="855">Z327</f>
        <v>0</v>
      </c>
      <c r="AA328" s="411">
        <f t="shared" ref="AA328" si="856">AA327</f>
        <v>0</v>
      </c>
      <c r="AB328" s="411">
        <f t="shared" ref="AB328" si="857">AB327</f>
        <v>0</v>
      </c>
      <c r="AC328" s="411">
        <f t="shared" ref="AC328" si="858">AC327</f>
        <v>0</v>
      </c>
      <c r="AD328" s="411">
        <f t="shared" ref="AD328" si="859">AD327</f>
        <v>0</v>
      </c>
      <c r="AE328" s="411">
        <f t="shared" ref="AE328" si="860">AE327</f>
        <v>0</v>
      </c>
      <c r="AF328" s="411">
        <f t="shared" ref="AF328" si="861">AF327</f>
        <v>0</v>
      </c>
      <c r="AG328" s="411">
        <f t="shared" ref="AG328" si="862">AG327</f>
        <v>0</v>
      </c>
      <c r="AH328" s="411">
        <f t="shared" ref="AH328" si="863">AH327</f>
        <v>0</v>
      </c>
      <c r="AI328" s="411">
        <f t="shared" ref="AI328" si="864">AI327</f>
        <v>0</v>
      </c>
      <c r="AJ328" s="411">
        <f t="shared" ref="AJ328" si="865">AJ327</f>
        <v>0</v>
      </c>
      <c r="AK328" s="411">
        <f t="shared" ref="AK328" si="866">AK327</f>
        <v>0</v>
      </c>
      <c r="AL328" s="411">
        <f t="shared" ref="AL328" si="867">AL327</f>
        <v>0</v>
      </c>
      <c r="AM328" s="306"/>
    </row>
    <row r="329" spans="1:39" outlineLevel="1">
      <c r="B329" s="520"/>
      <c r="C329" s="291"/>
      <c r="D329" s="291"/>
      <c r="E329" s="291"/>
      <c r="F329" s="291"/>
      <c r="G329" s="291"/>
      <c r="H329" s="291"/>
      <c r="I329" s="291"/>
      <c r="J329" s="291"/>
      <c r="K329" s="291"/>
      <c r="L329" s="291"/>
      <c r="M329" s="291"/>
      <c r="N329" s="291"/>
      <c r="O329" s="291"/>
      <c r="P329" s="291"/>
      <c r="Q329" s="291"/>
      <c r="R329" s="291"/>
      <c r="S329" s="291"/>
      <c r="T329" s="291"/>
      <c r="U329" s="291"/>
      <c r="V329" s="291"/>
      <c r="W329" s="291"/>
      <c r="X329" s="291"/>
      <c r="Y329" s="412"/>
      <c r="Z329" s="425"/>
      <c r="AA329" s="425"/>
      <c r="AB329" s="425"/>
      <c r="AC329" s="425"/>
      <c r="AD329" s="425"/>
      <c r="AE329" s="425"/>
      <c r="AF329" s="425"/>
      <c r="AG329" s="425"/>
      <c r="AH329" s="425"/>
      <c r="AI329" s="425"/>
      <c r="AJ329" s="425"/>
      <c r="AK329" s="425"/>
      <c r="AL329" s="425"/>
      <c r="AM329" s="306"/>
    </row>
    <row r="330" spans="1:39" outlineLevel="1">
      <c r="A330" s="522">
        <v>39</v>
      </c>
      <c r="B330" s="520" t="s">
        <v>700</v>
      </c>
      <c r="C330" s="291" t="s">
        <v>25</v>
      </c>
      <c r="D330" s="295">
        <f>SUMIFS('7.  Persistence Report'!AV$27:AV$242,'7.  Persistence Report'!$D$27:$D$242,$B330,'7.  Persistence Report'!$H$27:$H$242,$D$197,'7.  Persistence Report'!$J$27:$J$242,"&lt;&gt;Adjustment")</f>
        <v>3295945</v>
      </c>
      <c r="E330" s="295"/>
      <c r="F330" s="295"/>
      <c r="G330" s="295"/>
      <c r="H330" s="295"/>
      <c r="I330" s="295"/>
      <c r="J330" s="295"/>
      <c r="K330" s="295"/>
      <c r="L330" s="295"/>
      <c r="M330" s="295"/>
      <c r="N330" s="295">
        <v>0</v>
      </c>
      <c r="O330" s="295">
        <f>SUMIFS('7.  Persistence Report'!Q$27:Q$242,'7.  Persistence Report'!$D$27:$D$242,$B330,'7.  Persistence Report'!$H$27:$H$242,$O$197,'7.  Persistence Report'!$J$27:$J$242,"&lt;&gt;Adjustment")</f>
        <v>207</v>
      </c>
      <c r="P330" s="295"/>
      <c r="Q330" s="295"/>
      <c r="R330" s="295"/>
      <c r="S330" s="295"/>
      <c r="T330" s="295"/>
      <c r="U330" s="295"/>
      <c r="V330" s="295"/>
      <c r="W330" s="295"/>
      <c r="X330" s="295"/>
      <c r="Y330" s="410">
        <f>VLOOKUP(B330,'3-a.  Rate Class Allocations'!$B$20:$AA$61,16,FALSE)</f>
        <v>0.95</v>
      </c>
      <c r="Z330" s="410">
        <f>VLOOKUP(B330,'3-a.  Rate Class Allocations'!$B$20:AA$61,18,FALSE)</f>
        <v>0.05</v>
      </c>
      <c r="AA330" s="410">
        <f>VLOOKUP(B330,'3-a.  Rate Class Allocations'!$B$20:$AA$61,20,FALSE)</f>
        <v>0</v>
      </c>
      <c r="AB330" s="410">
        <f>VLOOKUP(B330,'3-a.  Rate Class Allocations'!$B$20:$AA$61,21,FALSE)</f>
        <v>0</v>
      </c>
      <c r="AC330" s="410">
        <f>VLOOKUP(B330,'3-a.  Rate Class Allocations'!$B$20:$AA$61,23,FALSE)</f>
        <v>0</v>
      </c>
      <c r="AD330" s="410">
        <f>VLOOKUP(B330,'3-a.  Rate Class Allocations'!$B$20:$AA$61,25,FALSE)</f>
        <v>0</v>
      </c>
      <c r="AE330" s="410"/>
      <c r="AF330" s="410"/>
      <c r="AG330" s="415"/>
      <c r="AH330" s="415"/>
      <c r="AI330" s="415"/>
      <c r="AJ330" s="415"/>
      <c r="AK330" s="415"/>
      <c r="AL330" s="415"/>
      <c r="AM330" s="296">
        <f>SUM(Y330:AL330)</f>
        <v>1</v>
      </c>
    </row>
    <row r="331" spans="1:39" outlineLevel="1">
      <c r="B331" s="294" t="s">
        <v>290</v>
      </c>
      <c r="C331" s="291" t="s">
        <v>164</v>
      </c>
      <c r="D331" s="295">
        <f>SUMIFS('7.  Persistence Report'!AV$27:AV$242,'7.  Persistence Report'!$D$27:$D$242,$B330,'7.  Persistence Report'!$H$27:$H$242,$D$197,'7.  Persistence Report'!$J$27:$J$242,"Adjustment")</f>
        <v>0</v>
      </c>
      <c r="E331" s="295"/>
      <c r="F331" s="295"/>
      <c r="G331" s="295"/>
      <c r="H331" s="295"/>
      <c r="I331" s="295"/>
      <c r="J331" s="295"/>
      <c r="K331" s="295"/>
      <c r="L331" s="295"/>
      <c r="M331" s="295"/>
      <c r="N331" s="295">
        <v>0</v>
      </c>
      <c r="O331" s="295">
        <f>SUMIFS('7.  Persistence Report'!Q$27:Q$242,'7.  Persistence Report'!$D$27:$D$242,$B330,'7.  Persistence Report'!$H$27:$H$242,$O$197,'7.  Persistence Report'!$J$27:$J$242,"Adjustment")</f>
        <v>0</v>
      </c>
      <c r="P331" s="295"/>
      <c r="Q331" s="295"/>
      <c r="R331" s="295"/>
      <c r="S331" s="295"/>
      <c r="T331" s="295"/>
      <c r="U331" s="295"/>
      <c r="V331" s="295"/>
      <c r="W331" s="295"/>
      <c r="X331" s="295"/>
      <c r="Y331" s="411">
        <f>Y330</f>
        <v>0.95</v>
      </c>
      <c r="Z331" s="411">
        <f t="shared" ref="Z331" si="868">Z330</f>
        <v>0.05</v>
      </c>
      <c r="AA331" s="411">
        <f t="shared" ref="AA331" si="869">AA330</f>
        <v>0</v>
      </c>
      <c r="AB331" s="411">
        <f t="shared" ref="AB331" si="870">AB330</f>
        <v>0</v>
      </c>
      <c r="AC331" s="411">
        <f t="shared" ref="AC331" si="871">AC330</f>
        <v>0</v>
      </c>
      <c r="AD331" s="411">
        <f t="shared" ref="AD331" si="872">AD330</f>
        <v>0</v>
      </c>
      <c r="AE331" s="411">
        <f t="shared" ref="AE331" si="873">AE330</f>
        <v>0</v>
      </c>
      <c r="AF331" s="411">
        <f t="shared" ref="AF331" si="874">AF330</f>
        <v>0</v>
      </c>
      <c r="AG331" s="411">
        <f t="shared" ref="AG331" si="875">AG330</f>
        <v>0</v>
      </c>
      <c r="AH331" s="411">
        <f t="shared" ref="AH331" si="876">AH330</f>
        <v>0</v>
      </c>
      <c r="AI331" s="411">
        <f t="shared" ref="AI331" si="877">AI330</f>
        <v>0</v>
      </c>
      <c r="AJ331" s="411">
        <f t="shared" ref="AJ331" si="878">AJ330</f>
        <v>0</v>
      </c>
      <c r="AK331" s="411">
        <f t="shared" ref="AK331" si="879">AK330</f>
        <v>0</v>
      </c>
      <c r="AL331" s="411">
        <f t="shared" ref="AL331" si="880">AL330</f>
        <v>0</v>
      </c>
      <c r="AM331" s="306"/>
    </row>
    <row r="332" spans="1:39" outlineLevel="1">
      <c r="B332" s="520"/>
      <c r="C332" s="291"/>
      <c r="D332" s="291"/>
      <c r="E332" s="291"/>
      <c r="F332" s="291"/>
      <c r="G332" s="291"/>
      <c r="H332" s="291"/>
      <c r="I332" s="291"/>
      <c r="J332" s="291"/>
      <c r="K332" s="291"/>
      <c r="L332" s="291"/>
      <c r="M332" s="291"/>
      <c r="N332" s="291"/>
      <c r="O332" s="291"/>
      <c r="P332" s="291"/>
      <c r="Q332" s="291"/>
      <c r="R332" s="291"/>
      <c r="S332" s="291"/>
      <c r="T332" s="291"/>
      <c r="U332" s="291"/>
      <c r="V332" s="291"/>
      <c r="W332" s="291"/>
      <c r="X332" s="291"/>
      <c r="Y332" s="412"/>
      <c r="Z332" s="425"/>
      <c r="AA332" s="425"/>
      <c r="AB332" s="425"/>
      <c r="AC332" s="425"/>
      <c r="AD332" s="425"/>
      <c r="AE332" s="425"/>
      <c r="AF332" s="425"/>
      <c r="AG332" s="425"/>
      <c r="AH332" s="425"/>
      <c r="AI332" s="425"/>
      <c r="AJ332" s="425"/>
      <c r="AK332" s="425"/>
      <c r="AL332" s="425"/>
      <c r="AM332" s="306"/>
    </row>
    <row r="333" spans="1:39" outlineLevel="1">
      <c r="A333" s="522">
        <v>40</v>
      </c>
      <c r="B333" s="520" t="s">
        <v>699</v>
      </c>
      <c r="C333" s="291" t="s">
        <v>25</v>
      </c>
      <c r="D333" s="295">
        <f>SUMIFS('7.  Persistence Report'!AV$27:AV$242,'7.  Persistence Report'!$D$27:$D$242,$B333,'7.  Persistence Report'!$H$27:$H$242,$D$197,'7.  Persistence Report'!$J$27:$J$242,"&lt;&gt;Adjustment")</f>
        <v>2864454</v>
      </c>
      <c r="E333" s="295"/>
      <c r="F333" s="295"/>
      <c r="G333" s="295"/>
      <c r="H333" s="295"/>
      <c r="I333" s="295"/>
      <c r="J333" s="295"/>
      <c r="K333" s="295"/>
      <c r="L333" s="295"/>
      <c r="M333" s="295"/>
      <c r="N333" s="295">
        <v>12</v>
      </c>
      <c r="O333" s="295">
        <f>SUMIFS('7.  Persistence Report'!Q$27:Q$242,'7.  Persistence Report'!$D$27:$D$242,$B333,'7.  Persistence Report'!$H$27:$H$242,$O$197,'7.  Persistence Report'!$J$27:$J$242,"&lt;&gt;Adjustment")</f>
        <v>2</v>
      </c>
      <c r="P333" s="295"/>
      <c r="Q333" s="295"/>
      <c r="R333" s="295"/>
      <c r="S333" s="295"/>
      <c r="T333" s="295"/>
      <c r="U333" s="295"/>
      <c r="V333" s="295"/>
      <c r="W333" s="295"/>
      <c r="X333" s="295"/>
      <c r="Y333" s="410">
        <f>VLOOKUP(B333,'3-a.  Rate Class Allocations'!$B$20:$AA$61,16,FALSE)</f>
        <v>0</v>
      </c>
      <c r="Z333" s="410">
        <f>VLOOKUP(B333,'3-a.  Rate Class Allocations'!$B$20:AA$61,18,FALSE)</f>
        <v>0</v>
      </c>
      <c r="AA333" s="410">
        <f>VLOOKUP(B333,'3-a.  Rate Class Allocations'!$B$20:$AA$61,20,FALSE)</f>
        <v>0</v>
      </c>
      <c r="AB333" s="410">
        <f>VLOOKUP(B333,'3-a.  Rate Class Allocations'!$B$20:$AA$61,21,FALSE)</f>
        <v>0.50539255037619746</v>
      </c>
      <c r="AC333" s="410">
        <f>VLOOKUP(B333,'3-a.  Rate Class Allocations'!$B$20:$AA$61,23,FALSE)</f>
        <v>0.49460744962380254</v>
      </c>
      <c r="AD333" s="410">
        <f>VLOOKUP(B333,'3-a.  Rate Class Allocations'!$B$20:$AA$61,25,FALSE)</f>
        <v>0</v>
      </c>
      <c r="AE333" s="410"/>
      <c r="AF333" s="410"/>
      <c r="AG333" s="415"/>
      <c r="AH333" s="415"/>
      <c r="AI333" s="415"/>
      <c r="AJ333" s="415"/>
      <c r="AK333" s="415"/>
      <c r="AL333" s="415"/>
      <c r="AM333" s="296">
        <f>SUM(Y333:AL333)</f>
        <v>1</v>
      </c>
    </row>
    <row r="334" spans="1:39" outlineLevel="1">
      <c r="B334" s="294" t="s">
        <v>290</v>
      </c>
      <c r="C334" s="291" t="s">
        <v>164</v>
      </c>
      <c r="D334" s="295">
        <f>SUMIFS('7.  Persistence Report'!AV$27:AV$242,'7.  Persistence Report'!$D$27:$D$242,$B333,'7.  Persistence Report'!$H$27:$H$242,$D$197,'7.  Persistence Report'!$J$27:$J$242,"Adjustment")</f>
        <v>0</v>
      </c>
      <c r="E334" s="295"/>
      <c r="F334" s="295"/>
      <c r="G334" s="295"/>
      <c r="H334" s="295"/>
      <c r="I334" s="295"/>
      <c r="J334" s="295"/>
      <c r="K334" s="295"/>
      <c r="L334" s="295"/>
      <c r="M334" s="295"/>
      <c r="N334" s="295">
        <v>12</v>
      </c>
      <c r="O334" s="295">
        <f>SUMIFS('7.  Persistence Report'!Q$27:Q$242,'7.  Persistence Report'!$D$27:$D$242,$B333,'7.  Persistence Report'!$H$27:$H$242,$O$197,'7.  Persistence Report'!$J$27:$J$242,"Adjustment")</f>
        <v>0</v>
      </c>
      <c r="P334" s="295"/>
      <c r="Q334" s="295"/>
      <c r="R334" s="295"/>
      <c r="S334" s="295"/>
      <c r="T334" s="295"/>
      <c r="U334" s="295"/>
      <c r="V334" s="295"/>
      <c r="W334" s="295"/>
      <c r="X334" s="295"/>
      <c r="Y334" s="411">
        <f>Y333</f>
        <v>0</v>
      </c>
      <c r="Z334" s="411">
        <f t="shared" ref="Z334" si="881">Z333</f>
        <v>0</v>
      </c>
      <c r="AA334" s="411">
        <f t="shared" ref="AA334" si="882">AA333</f>
        <v>0</v>
      </c>
      <c r="AB334" s="411">
        <f t="shared" ref="AB334" si="883">AB333</f>
        <v>0.50539255037619746</v>
      </c>
      <c r="AC334" s="411">
        <f t="shared" ref="AC334" si="884">AC333</f>
        <v>0.49460744962380254</v>
      </c>
      <c r="AD334" s="411">
        <f t="shared" ref="AD334" si="885">AD333</f>
        <v>0</v>
      </c>
      <c r="AE334" s="411">
        <f t="shared" ref="AE334" si="886">AE333</f>
        <v>0</v>
      </c>
      <c r="AF334" s="411">
        <f t="shared" ref="AF334" si="887">AF333</f>
        <v>0</v>
      </c>
      <c r="AG334" s="411">
        <f t="shared" ref="AG334" si="888">AG333</f>
        <v>0</v>
      </c>
      <c r="AH334" s="411">
        <f t="shared" ref="AH334" si="889">AH333</f>
        <v>0</v>
      </c>
      <c r="AI334" s="411">
        <f t="shared" ref="AI334" si="890">AI333</f>
        <v>0</v>
      </c>
      <c r="AJ334" s="411">
        <f t="shared" ref="AJ334" si="891">AJ333</f>
        <v>0</v>
      </c>
      <c r="AK334" s="411">
        <f t="shared" ref="AK334" si="892">AK333</f>
        <v>0</v>
      </c>
      <c r="AL334" s="411">
        <f t="shared" ref="AL334" si="893">AL333</f>
        <v>0</v>
      </c>
      <c r="AM334" s="306"/>
    </row>
    <row r="335" spans="1:39" outlineLevel="1">
      <c r="B335" s="520"/>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15.75">
      <c r="B336" s="327" t="s">
        <v>275</v>
      </c>
      <c r="C336" s="329"/>
      <c r="D336" s="329">
        <f>SUM(D200:D334)</f>
        <v>273488723</v>
      </c>
      <c r="E336" s="329"/>
      <c r="F336" s="329"/>
      <c r="G336" s="329"/>
      <c r="H336" s="329"/>
      <c r="I336" s="329"/>
      <c r="J336" s="329"/>
      <c r="K336" s="329"/>
      <c r="L336" s="329"/>
      <c r="M336" s="329"/>
      <c r="N336" s="329"/>
      <c r="O336" s="329">
        <f>SUM(O200:O334)</f>
        <v>37029</v>
      </c>
      <c r="P336" s="329"/>
      <c r="Q336" s="329"/>
      <c r="R336" s="329"/>
      <c r="S336" s="329"/>
      <c r="T336" s="329"/>
      <c r="U336" s="329"/>
      <c r="V336" s="329"/>
      <c r="W336" s="329"/>
      <c r="X336" s="329"/>
      <c r="Y336" s="329">
        <f>IF(Y198="kWh",SUMPRODUCT(D200:D334,Y200:Y334))</f>
        <v>86313437.769999996</v>
      </c>
      <c r="Z336" s="329">
        <f>IF(Z198="kWh",SUMPRODUCT(D200:D334,Z200:Z334))</f>
        <v>3931671.4000000004</v>
      </c>
      <c r="AA336" s="329">
        <f>IF(AA198="kWh",SUMPRODUCT(D200:D334,AA200:AA334))</f>
        <v>8986146.3343662657</v>
      </c>
      <c r="AB336" s="329">
        <f>IF(AB198="kw",SUMPRODUCT(N200:N334,O200:O334,AB200:AB334),SUMPRODUCT(D200:D334,AB200:AB334))</f>
        <v>190084.51511995273</v>
      </c>
      <c r="AC336" s="329">
        <f>IF(AC198="kw",SUMPRODUCT(N200:N334,O200:O334,AC200:AC334),SUMPRODUCT(D200:D334,AC200:AC334))</f>
        <v>76750.062344214923</v>
      </c>
      <c r="AD336" s="329">
        <f>IF(AD198="kw",SUMPRODUCT(N200:N334,O200:O334,AD200:AD334),SUMPRODUCT(D200:D334,AD200:AD334))</f>
        <v>58706.873845980575</v>
      </c>
      <c r="AE336" s="329">
        <f t="shared" ref="AE336:AL336" si="894">IF(AE198="kw",SUMPRODUCT(O200:O334,P200:P334,AE200:AE334),SUMPRODUCT(E200:E334,AE200:AE334))</f>
        <v>0</v>
      </c>
      <c r="AF336" s="329">
        <f t="shared" si="894"/>
        <v>0</v>
      </c>
      <c r="AG336" s="329">
        <f t="shared" si="894"/>
        <v>0</v>
      </c>
      <c r="AH336" s="329">
        <f t="shared" si="894"/>
        <v>0</v>
      </c>
      <c r="AI336" s="329">
        <f t="shared" si="894"/>
        <v>0</v>
      </c>
      <c r="AJ336" s="329">
        <f t="shared" si="894"/>
        <v>0</v>
      </c>
      <c r="AK336" s="329">
        <f t="shared" si="894"/>
        <v>0</v>
      </c>
      <c r="AL336" s="329">
        <f t="shared" si="894"/>
        <v>0</v>
      </c>
      <c r="AM336" s="330"/>
    </row>
    <row r="337" spans="2:42" ht="15.75">
      <c r="B337" s="391" t="s">
        <v>276</v>
      </c>
      <c r="C337" s="392"/>
      <c r="D337" s="392"/>
      <c r="E337" s="392"/>
      <c r="F337" s="392"/>
      <c r="G337" s="392"/>
      <c r="H337" s="392"/>
      <c r="I337" s="392"/>
      <c r="J337" s="392"/>
      <c r="K337" s="392"/>
      <c r="L337" s="392"/>
      <c r="M337" s="392"/>
      <c r="N337" s="392"/>
      <c r="O337" s="392"/>
      <c r="P337" s="392"/>
      <c r="Q337" s="392"/>
      <c r="R337" s="392"/>
      <c r="S337" s="392"/>
      <c r="T337" s="392"/>
      <c r="U337" s="392"/>
      <c r="V337" s="392"/>
      <c r="W337" s="392"/>
      <c r="X337" s="392"/>
      <c r="Y337" s="392">
        <f>HLOOKUP(Y197,'2. LRAMVA Threshold'!$B$42:$Q$53,8,FALSE)</f>
        <v>17641528.116579864</v>
      </c>
      <c r="Z337" s="392">
        <f>HLOOKUP(Z197,'2. LRAMVA Threshold'!$B$42:$Q$53,8,FALSE)</f>
        <v>359473.49543287617</v>
      </c>
      <c r="AA337" s="392">
        <f>HLOOKUP(AA197,'2. LRAMVA Threshold'!$B$42:$Q$53,8,FALSE)</f>
        <v>37892403.441269629</v>
      </c>
      <c r="AB337" s="392">
        <f>HLOOKUP(AB197,'2. LRAMVA Threshold'!$B$42:$Q$53,8,FALSE)</f>
        <v>155436.48755892806</v>
      </c>
      <c r="AC337" s="392">
        <f>HLOOKUP(AC197,'2. LRAMVA Threshold'!$B$42:$Q$53,8,FALSE)</f>
        <v>42036.591221405048</v>
      </c>
      <c r="AD337" s="392">
        <f>HLOOKUP(AD197,'2. LRAMVA Threshold'!$B$42:$Q$53,8,FALSE)</f>
        <v>40556.143602851043</v>
      </c>
      <c r="AE337" s="392">
        <f>HLOOKUP(AE197,'2. LRAMVA Threshold'!$B$42:$Q$53,8,FALSE)</f>
        <v>0</v>
      </c>
      <c r="AF337" s="392">
        <f>HLOOKUP(AF197,'2. LRAMVA Threshold'!$B$42:$Q$53,8,FALSE)</f>
        <v>0</v>
      </c>
      <c r="AG337" s="392">
        <f>HLOOKUP(AG197,'2. LRAMVA Threshold'!$B$42:$Q$53,8,FALSE)</f>
        <v>0</v>
      </c>
      <c r="AH337" s="392">
        <f>HLOOKUP(AH197,'2. LRAMVA Threshold'!$B$42:$Q$53,8,FALSE)</f>
        <v>0</v>
      </c>
      <c r="AI337" s="392">
        <f>HLOOKUP(AI197,'2. LRAMVA Threshold'!$B$42:$Q$53,8,FALSE)</f>
        <v>0</v>
      </c>
      <c r="AJ337" s="392">
        <f>HLOOKUP(AJ197,'2. LRAMVA Threshold'!$B$42:$Q$53,8,FALSE)</f>
        <v>0</v>
      </c>
      <c r="AK337" s="392">
        <f>HLOOKUP(AK197,'2. LRAMVA Threshold'!$B$42:$Q$53,8,FALSE)</f>
        <v>0</v>
      </c>
      <c r="AL337" s="392">
        <f>HLOOKUP(AL197,'2. LRAMVA Threshold'!$B$42:$Q$53,8,FALSE)</f>
        <v>0</v>
      </c>
      <c r="AM337" s="393"/>
    </row>
    <row r="338" spans="2:42">
      <c r="B338" s="394"/>
      <c r="C338" s="432"/>
      <c r="D338" s="433"/>
      <c r="E338" s="433"/>
      <c r="F338" s="433"/>
      <c r="G338" s="433"/>
      <c r="H338" s="433"/>
      <c r="I338" s="433"/>
      <c r="J338" s="433"/>
      <c r="K338" s="433"/>
      <c r="L338" s="433"/>
      <c r="M338" s="433"/>
      <c r="N338" s="433"/>
      <c r="O338" s="434"/>
      <c r="P338" s="433"/>
      <c r="Q338" s="433"/>
      <c r="R338" s="433"/>
      <c r="S338" s="435"/>
      <c r="T338" s="435"/>
      <c r="U338" s="435"/>
      <c r="V338" s="435"/>
      <c r="W338" s="433"/>
      <c r="X338" s="433"/>
      <c r="Y338" s="436"/>
      <c r="Z338" s="436"/>
      <c r="AA338" s="436"/>
      <c r="AB338" s="436"/>
      <c r="AC338" s="436"/>
      <c r="AD338" s="436"/>
      <c r="AE338" s="436"/>
      <c r="AF338" s="399"/>
      <c r="AG338" s="399"/>
      <c r="AH338" s="399"/>
      <c r="AI338" s="399"/>
      <c r="AJ338" s="399"/>
      <c r="AK338" s="399"/>
      <c r="AL338" s="399"/>
      <c r="AM338" s="400"/>
    </row>
    <row r="339" spans="2:42">
      <c r="B339" s="324" t="s">
        <v>277</v>
      </c>
      <c r="C339" s="338"/>
      <c r="D339" s="338"/>
      <c r="E339" s="376"/>
      <c r="F339" s="376"/>
      <c r="G339" s="376"/>
      <c r="H339" s="376"/>
      <c r="I339" s="376"/>
      <c r="J339" s="376"/>
      <c r="K339" s="376"/>
      <c r="L339" s="376"/>
      <c r="M339" s="376"/>
      <c r="N339" s="376"/>
      <c r="O339" s="291"/>
      <c r="P339" s="340"/>
      <c r="Q339" s="340"/>
      <c r="R339" s="340"/>
      <c r="S339" s="339"/>
      <c r="T339" s="339"/>
      <c r="U339" s="339"/>
      <c r="V339" s="339"/>
      <c r="W339" s="340"/>
      <c r="X339" s="340"/>
      <c r="Y339" s="341">
        <f>HLOOKUP(Y$35,'3.  Distribution Rates'!$C$138:$P$149,8,FALSE)</f>
        <v>1.823E-2</v>
      </c>
      <c r="Z339" s="341">
        <f>HLOOKUP(Z$35,'3.  Distribution Rates'!$C$138:$P$149,8,FALSE)</f>
        <v>2.8340000000000001E-2</v>
      </c>
      <c r="AA339" s="341">
        <f>HLOOKUP(AA$35,'3.  Distribution Rates'!$C$138:$P$149,8,FALSE)</f>
        <v>2.861E-2</v>
      </c>
      <c r="AB339" s="341">
        <f>HLOOKUP(AB$35,'3.  Distribution Rates'!$C$138:$P$149,8,FALSE)</f>
        <v>6.9462000000000002</v>
      </c>
      <c r="AC339" s="341">
        <f>HLOOKUP(AC$35,'3.  Distribution Rates'!$C$138:$P$149,8,FALSE)</f>
        <v>5.4615999999999998</v>
      </c>
      <c r="AD339" s="341">
        <f>HLOOKUP(AD$35,'3.  Distribution Rates'!$C$138:$P$149,8,FALSE)</f>
        <v>5.8577000000000004</v>
      </c>
      <c r="AE339" s="341">
        <f>HLOOKUP(AE$35,'3.  Distribution Rates'!$C$138:$P$149,8,FALSE)</f>
        <v>0</v>
      </c>
      <c r="AF339" s="341">
        <f>HLOOKUP(AF$35,'3.  Distribution Rates'!$C$138:$P$149,8,FALSE)</f>
        <v>0</v>
      </c>
      <c r="AG339" s="341">
        <f>HLOOKUP(AG$35,'3.  Distribution Rates'!$C$138:$P$149,8,FALSE)</f>
        <v>0</v>
      </c>
      <c r="AH339" s="341">
        <f>HLOOKUP(AH$35,'3.  Distribution Rates'!$C$138:$P$149,8,FALSE)</f>
        <v>0</v>
      </c>
      <c r="AI339" s="341">
        <f>HLOOKUP(AI$35,'3.  Distribution Rates'!$C$138:$P$149,8,FALSE)</f>
        <v>0</v>
      </c>
      <c r="AJ339" s="341">
        <f>HLOOKUP(AJ$35,'3.  Distribution Rates'!$C$138:$P$149,8,FALSE)</f>
        <v>0</v>
      </c>
      <c r="AK339" s="341">
        <f>HLOOKUP(AK$35,'3.  Distribution Rates'!$C$138:$P$149,8,FALSE)</f>
        <v>0</v>
      </c>
      <c r="AL339" s="341">
        <f>HLOOKUP(AL$35,'3.  Distribution Rates'!$C$138:$P$149,8,FALSE)</f>
        <v>0</v>
      </c>
      <c r="AM339" s="377"/>
      <c r="AN339" s="341"/>
      <c r="AO339" s="341"/>
      <c r="AP339" s="341"/>
    </row>
    <row r="340" spans="2:42">
      <c r="B340" s="324" t="s">
        <v>278</v>
      </c>
      <c r="C340" s="345"/>
      <c r="D340" s="309"/>
      <c r="E340" s="279"/>
      <c r="F340" s="279"/>
      <c r="G340" s="279"/>
      <c r="H340" s="279"/>
      <c r="I340" s="279"/>
      <c r="J340" s="279"/>
      <c r="K340" s="279"/>
      <c r="L340" s="279"/>
      <c r="M340" s="279"/>
      <c r="N340" s="279"/>
      <c r="O340" s="291"/>
      <c r="P340" s="279"/>
      <c r="Q340" s="279"/>
      <c r="R340" s="279"/>
      <c r="S340" s="309"/>
      <c r="T340" s="309"/>
      <c r="U340" s="309"/>
      <c r="V340" s="309"/>
      <c r="W340" s="279"/>
      <c r="X340" s="279"/>
      <c r="Y340" s="378">
        <f>'4.  2011-2014 LRAM'!Y139*Y339</f>
        <v>0</v>
      </c>
      <c r="Z340" s="378">
        <f>'4.  2011-2014 LRAM'!Z139*Z339</f>
        <v>0</v>
      </c>
      <c r="AA340" s="378">
        <f>'4.  2011-2014 LRAM'!AA139*AA339</f>
        <v>0</v>
      </c>
      <c r="AB340" s="378">
        <f>'4.  2011-2014 LRAM'!AB139*AB339</f>
        <v>0</v>
      </c>
      <c r="AC340" s="378">
        <f>'4.  2011-2014 LRAM'!AC139*AC339</f>
        <v>0</v>
      </c>
      <c r="AD340" s="378">
        <f>'4.  2011-2014 LRAM'!AD139*AD339</f>
        <v>0</v>
      </c>
      <c r="AE340" s="378">
        <f>'4.  2011-2014 LRAM'!AE139*AE339</f>
        <v>0</v>
      </c>
      <c r="AF340" s="378">
        <f>'4.  2011-2014 LRAM'!AF139*AF339</f>
        <v>0</v>
      </c>
      <c r="AG340" s="378">
        <f>'4.  2011-2014 LRAM'!AG139*AG339</f>
        <v>0</v>
      </c>
      <c r="AH340" s="378">
        <f>'4.  2011-2014 LRAM'!AH139*AH339</f>
        <v>0</v>
      </c>
      <c r="AI340" s="378">
        <f>'4.  2011-2014 LRAM'!AI139*AI339</f>
        <v>0</v>
      </c>
      <c r="AJ340" s="378">
        <f>'4.  2011-2014 LRAM'!AJ139*AJ339</f>
        <v>0</v>
      </c>
      <c r="AK340" s="378">
        <f>'4.  2011-2014 LRAM'!AK139*AK339</f>
        <v>0</v>
      </c>
      <c r="AL340" s="378">
        <f>'4.  2011-2014 LRAM'!AL139*AL339</f>
        <v>0</v>
      </c>
      <c r="AM340" s="628">
        <f t="shared" ref="AM340:AM345" si="895">SUM(Y340:AL340)</f>
        <v>0</v>
      </c>
    </row>
    <row r="341" spans="2:42">
      <c r="B341" s="324" t="s">
        <v>279</v>
      </c>
      <c r="C341" s="345"/>
      <c r="D341" s="309"/>
      <c r="E341" s="279"/>
      <c r="F341" s="279"/>
      <c r="G341" s="279"/>
      <c r="H341" s="279"/>
      <c r="I341" s="279"/>
      <c r="J341" s="279"/>
      <c r="K341" s="279"/>
      <c r="L341" s="279"/>
      <c r="M341" s="279"/>
      <c r="N341" s="279"/>
      <c r="O341" s="291"/>
      <c r="P341" s="279"/>
      <c r="Q341" s="279"/>
      <c r="R341" s="279"/>
      <c r="S341" s="309"/>
      <c r="T341" s="309"/>
      <c r="U341" s="309"/>
      <c r="V341" s="309"/>
      <c r="W341" s="279"/>
      <c r="X341" s="279"/>
      <c r="Y341" s="378">
        <f>'4.  2011-2014 LRAM'!Y268*Y339</f>
        <v>0</v>
      </c>
      <c r="Z341" s="378">
        <f>'4.  2011-2014 LRAM'!Z268*Z339</f>
        <v>0</v>
      </c>
      <c r="AA341" s="378">
        <f>'4.  2011-2014 LRAM'!AA268*AA339</f>
        <v>0</v>
      </c>
      <c r="AB341" s="378">
        <f>'4.  2011-2014 LRAM'!AB268*AB339</f>
        <v>0</v>
      </c>
      <c r="AC341" s="378">
        <f>'4.  2011-2014 LRAM'!AC268*AC339</f>
        <v>0</v>
      </c>
      <c r="AD341" s="378">
        <f>'4.  2011-2014 LRAM'!AD268*AD339</f>
        <v>0</v>
      </c>
      <c r="AE341" s="378">
        <f>'4.  2011-2014 LRAM'!AE268*AE339</f>
        <v>0</v>
      </c>
      <c r="AF341" s="378">
        <f>'4.  2011-2014 LRAM'!AF268*AF339</f>
        <v>0</v>
      </c>
      <c r="AG341" s="378">
        <f>'4.  2011-2014 LRAM'!AG268*AG339</f>
        <v>0</v>
      </c>
      <c r="AH341" s="378">
        <f>'4.  2011-2014 LRAM'!AH268*AH339</f>
        <v>0</v>
      </c>
      <c r="AI341" s="378">
        <f>'4.  2011-2014 LRAM'!AI268*AI339</f>
        <v>0</v>
      </c>
      <c r="AJ341" s="378">
        <f>'4.  2011-2014 LRAM'!AJ268*AJ339</f>
        <v>0</v>
      </c>
      <c r="AK341" s="378">
        <f>'4.  2011-2014 LRAM'!AK268*AK339</f>
        <v>0</v>
      </c>
      <c r="AL341" s="378">
        <f>'4.  2011-2014 LRAM'!AL268*AL339</f>
        <v>0</v>
      </c>
      <c r="AM341" s="628">
        <f t="shared" si="895"/>
        <v>0</v>
      </c>
    </row>
    <row r="342" spans="2:42">
      <c r="B342" s="324" t="s">
        <v>280</v>
      </c>
      <c r="C342" s="345"/>
      <c r="D342" s="309"/>
      <c r="E342" s="279"/>
      <c r="F342" s="279"/>
      <c r="G342" s="279"/>
      <c r="H342" s="279"/>
      <c r="I342" s="279"/>
      <c r="J342" s="279"/>
      <c r="K342" s="279"/>
      <c r="L342" s="279"/>
      <c r="M342" s="279"/>
      <c r="N342" s="279"/>
      <c r="O342" s="291"/>
      <c r="P342" s="279"/>
      <c r="Q342" s="279"/>
      <c r="R342" s="279"/>
      <c r="S342" s="309"/>
      <c r="T342" s="309"/>
      <c r="U342" s="309"/>
      <c r="V342" s="309"/>
      <c r="W342" s="279"/>
      <c r="X342" s="279"/>
      <c r="Y342" s="378">
        <f>'4.  2011-2014 LRAM'!Y397*Y339</f>
        <v>0</v>
      </c>
      <c r="Z342" s="378">
        <f>'4.  2011-2014 LRAM'!Z397*Z339</f>
        <v>0</v>
      </c>
      <c r="AA342" s="378">
        <f>'4.  2011-2014 LRAM'!AA397*AA339</f>
        <v>0</v>
      </c>
      <c r="AB342" s="378">
        <f>'4.  2011-2014 LRAM'!AB397*AB339</f>
        <v>0</v>
      </c>
      <c r="AC342" s="378">
        <f>'4.  2011-2014 LRAM'!AC397*AC339</f>
        <v>0</v>
      </c>
      <c r="AD342" s="378">
        <f>'4.  2011-2014 LRAM'!AD397*AD339</f>
        <v>0</v>
      </c>
      <c r="AE342" s="378">
        <f>'4.  2011-2014 LRAM'!AE397*AE339</f>
        <v>0</v>
      </c>
      <c r="AF342" s="378">
        <f>'4.  2011-2014 LRAM'!AF397*AF339</f>
        <v>0</v>
      </c>
      <c r="AG342" s="378">
        <f>'4.  2011-2014 LRAM'!AG397*AG339</f>
        <v>0</v>
      </c>
      <c r="AH342" s="378">
        <f>'4.  2011-2014 LRAM'!AH397*AH339</f>
        <v>0</v>
      </c>
      <c r="AI342" s="378">
        <f>'4.  2011-2014 LRAM'!AI397*AI339</f>
        <v>0</v>
      </c>
      <c r="AJ342" s="378">
        <f>'4.  2011-2014 LRAM'!AJ397*AJ339</f>
        <v>0</v>
      </c>
      <c r="AK342" s="378">
        <f>'4.  2011-2014 LRAM'!AK397*AK339</f>
        <v>0</v>
      </c>
      <c r="AL342" s="378">
        <f>'4.  2011-2014 LRAM'!AL397*AL339</f>
        <v>0</v>
      </c>
      <c r="AM342" s="628">
        <f t="shared" si="895"/>
        <v>0</v>
      </c>
    </row>
    <row r="343" spans="2:42">
      <c r="B343" s="324" t="s">
        <v>281</v>
      </c>
      <c r="C343" s="345"/>
      <c r="D343" s="309"/>
      <c r="E343" s="279"/>
      <c r="F343" s="279"/>
      <c r="G343" s="279"/>
      <c r="H343" s="279"/>
      <c r="I343" s="279"/>
      <c r="J343" s="279"/>
      <c r="K343" s="279"/>
      <c r="L343" s="279"/>
      <c r="M343" s="279"/>
      <c r="N343" s="279"/>
      <c r="O343" s="291"/>
      <c r="P343" s="279"/>
      <c r="Q343" s="279"/>
      <c r="R343" s="279"/>
      <c r="S343" s="309"/>
      <c r="T343" s="309"/>
      <c r="U343" s="309"/>
      <c r="V343" s="309"/>
      <c r="W343" s="279"/>
      <c r="X343" s="279"/>
      <c r="Y343" s="378">
        <f>'4.  2011-2014 LRAM'!Y527*Y339</f>
        <v>0</v>
      </c>
      <c r="Z343" s="378">
        <f>'4.  2011-2014 LRAM'!Z527*Z339</f>
        <v>0</v>
      </c>
      <c r="AA343" s="378">
        <f>'4.  2011-2014 LRAM'!AA527*AA339</f>
        <v>0</v>
      </c>
      <c r="AB343" s="378">
        <f>'4.  2011-2014 LRAM'!AB527*AB339</f>
        <v>0</v>
      </c>
      <c r="AC343" s="378">
        <f>'4.  2011-2014 LRAM'!AC527*AC339</f>
        <v>0</v>
      </c>
      <c r="AD343" s="378">
        <f>'4.  2011-2014 LRAM'!AD527*AD339</f>
        <v>0</v>
      </c>
      <c r="AE343" s="378">
        <f>'4.  2011-2014 LRAM'!AE527*AE339</f>
        <v>0</v>
      </c>
      <c r="AF343" s="378">
        <f>'4.  2011-2014 LRAM'!AF527*AF339</f>
        <v>0</v>
      </c>
      <c r="AG343" s="378">
        <f>'4.  2011-2014 LRAM'!AG527*AG339</f>
        <v>0</v>
      </c>
      <c r="AH343" s="378">
        <f>'4.  2011-2014 LRAM'!AH527*AH339</f>
        <v>0</v>
      </c>
      <c r="AI343" s="378">
        <f>'4.  2011-2014 LRAM'!AI527*AI339</f>
        <v>0</v>
      </c>
      <c r="AJ343" s="378">
        <f>'4.  2011-2014 LRAM'!AJ527*AJ339</f>
        <v>0</v>
      </c>
      <c r="AK343" s="378">
        <f>'4.  2011-2014 LRAM'!AK527*AK339</f>
        <v>0</v>
      </c>
      <c r="AL343" s="378">
        <f>'4.  2011-2014 LRAM'!AL527*AL339</f>
        <v>0</v>
      </c>
      <c r="AM343" s="628">
        <f t="shared" si="895"/>
        <v>0</v>
      </c>
    </row>
    <row r="344" spans="2:42">
      <c r="B344" s="324" t="s">
        <v>282</v>
      </c>
      <c r="C344" s="345"/>
      <c r="D344" s="309"/>
      <c r="E344" s="279"/>
      <c r="F344" s="279"/>
      <c r="G344" s="279"/>
      <c r="H344" s="279"/>
      <c r="I344" s="279"/>
      <c r="J344" s="279"/>
      <c r="K344" s="279"/>
      <c r="L344" s="279"/>
      <c r="M344" s="279"/>
      <c r="N344" s="279"/>
      <c r="O344" s="291"/>
      <c r="P344" s="279"/>
      <c r="Q344" s="279"/>
      <c r="R344" s="279"/>
      <c r="S344" s="309"/>
      <c r="T344" s="309"/>
      <c r="U344" s="309"/>
      <c r="V344" s="309"/>
      <c r="W344" s="279"/>
      <c r="X344" s="279"/>
      <c r="Y344" s="378">
        <f>Y187*Y339</f>
        <v>541937.65180599992</v>
      </c>
      <c r="Z344" s="378">
        <f t="shared" ref="Z344:AL344" si="896">Z187*Z339</f>
        <v>31277.543024000002</v>
      </c>
      <c r="AA344" s="378">
        <f t="shared" si="896"/>
        <v>686202.05781884573</v>
      </c>
      <c r="AB344" s="804">
        <f>AB187/0.9168*AB339</f>
        <v>1601325.387317105</v>
      </c>
      <c r="AC344" s="804">
        <f>AC187/0.9211*AC339</f>
        <v>594152.83574425068</v>
      </c>
      <c r="AD344" s="804">
        <f>AD187/0.9261*AD339</f>
        <v>805544.87881434034</v>
      </c>
      <c r="AE344" s="378">
        <f t="shared" si="896"/>
        <v>0</v>
      </c>
      <c r="AF344" s="378">
        <f t="shared" si="896"/>
        <v>0</v>
      </c>
      <c r="AG344" s="378">
        <f t="shared" si="896"/>
        <v>0</v>
      </c>
      <c r="AH344" s="378">
        <f t="shared" si="896"/>
        <v>0</v>
      </c>
      <c r="AI344" s="378">
        <f t="shared" si="896"/>
        <v>0</v>
      </c>
      <c r="AJ344" s="378">
        <f t="shared" si="896"/>
        <v>0</v>
      </c>
      <c r="AK344" s="378">
        <f t="shared" si="896"/>
        <v>0</v>
      </c>
      <c r="AL344" s="378">
        <f t="shared" si="896"/>
        <v>0</v>
      </c>
      <c r="AM344" s="628">
        <f>SUM(Y344:AL344)</f>
        <v>4260440.3545245416</v>
      </c>
    </row>
    <row r="345" spans="2:42">
      <c r="B345" s="324" t="s">
        <v>291</v>
      </c>
      <c r="C345" s="345"/>
      <c r="D345" s="309"/>
      <c r="E345" s="279"/>
      <c r="F345" s="279"/>
      <c r="G345" s="279"/>
      <c r="H345" s="279"/>
      <c r="I345" s="279"/>
      <c r="J345" s="279"/>
      <c r="K345" s="279"/>
      <c r="L345" s="279"/>
      <c r="M345" s="279"/>
      <c r="N345" s="279"/>
      <c r="O345" s="291"/>
      <c r="P345" s="279"/>
      <c r="Q345" s="279"/>
      <c r="R345" s="279"/>
      <c r="S345" s="309"/>
      <c r="T345" s="309"/>
      <c r="U345" s="309"/>
      <c r="V345" s="309"/>
      <c r="W345" s="279"/>
      <c r="X345" s="279"/>
      <c r="Y345" s="378">
        <f>Y336*Y339</f>
        <v>1573493.9705470998</v>
      </c>
      <c r="Z345" s="378">
        <f t="shared" ref="Z345:AL345" si="897">Z336*Z339</f>
        <v>111423.56747600001</v>
      </c>
      <c r="AA345" s="378">
        <f t="shared" si="897"/>
        <v>257093.64662621886</v>
      </c>
      <c r="AB345" s="804">
        <f>AB336/0.9168*AB339</f>
        <v>1440188.7640992755</v>
      </c>
      <c r="AC345" s="804">
        <f>AC336/0.9211*AC339</f>
        <v>455084.29106412351</v>
      </c>
      <c r="AD345" s="804">
        <f>AD336/0.9261*AD339</f>
        <v>371328.42557779985</v>
      </c>
      <c r="AE345" s="378">
        <f t="shared" si="897"/>
        <v>0</v>
      </c>
      <c r="AF345" s="378">
        <f t="shared" si="897"/>
        <v>0</v>
      </c>
      <c r="AG345" s="378">
        <f t="shared" si="897"/>
        <v>0</v>
      </c>
      <c r="AH345" s="378">
        <f t="shared" si="897"/>
        <v>0</v>
      </c>
      <c r="AI345" s="378">
        <f t="shared" si="897"/>
        <v>0</v>
      </c>
      <c r="AJ345" s="378">
        <f t="shared" si="897"/>
        <v>0</v>
      </c>
      <c r="AK345" s="378">
        <f t="shared" si="897"/>
        <v>0</v>
      </c>
      <c r="AL345" s="378">
        <f t="shared" si="897"/>
        <v>0</v>
      </c>
      <c r="AM345" s="628">
        <f t="shared" si="895"/>
        <v>4208612.6653905176</v>
      </c>
    </row>
    <row r="346" spans="2:42" ht="15.75">
      <c r="B346" s="349" t="s">
        <v>283</v>
      </c>
      <c r="C346" s="345"/>
      <c r="D346" s="336"/>
      <c r="E346" s="334"/>
      <c r="F346" s="334"/>
      <c r="G346" s="334"/>
      <c r="H346" s="334"/>
      <c r="I346" s="334"/>
      <c r="J346" s="334"/>
      <c r="K346" s="334"/>
      <c r="L346" s="334"/>
      <c r="M346" s="334"/>
      <c r="N346" s="334"/>
      <c r="O346" s="300"/>
      <c r="P346" s="334"/>
      <c r="Q346" s="334"/>
      <c r="R346" s="334"/>
      <c r="S346" s="336"/>
      <c r="T346" s="336"/>
      <c r="U346" s="336"/>
      <c r="V346" s="336"/>
      <c r="W346" s="334"/>
      <c r="X346" s="334"/>
      <c r="Y346" s="346">
        <f>SUM(Y340:Y345)</f>
        <v>2115431.6223530998</v>
      </c>
      <c r="Z346" s="346">
        <f t="shared" ref="Z346:AE346" si="898">SUM(Z340:Z345)</f>
        <v>142701.11050000001</v>
      </c>
      <c r="AA346" s="346">
        <f t="shared" si="898"/>
        <v>943295.70444506453</v>
      </c>
      <c r="AB346" s="761">
        <f t="shared" si="898"/>
        <v>3041514.1514163804</v>
      </c>
      <c r="AC346" s="346">
        <f t="shared" si="898"/>
        <v>1049237.1268083742</v>
      </c>
      <c r="AD346" s="346">
        <f t="shared" si="898"/>
        <v>1176873.3043921401</v>
      </c>
      <c r="AE346" s="346">
        <f t="shared" si="898"/>
        <v>0</v>
      </c>
      <c r="AF346" s="346">
        <f>SUM(AF340:AF345)</f>
        <v>0</v>
      </c>
      <c r="AG346" s="346">
        <f t="shared" ref="AG346:AL346" si="899">SUM(AG340:AG345)</f>
        <v>0</v>
      </c>
      <c r="AH346" s="346">
        <f t="shared" si="899"/>
        <v>0</v>
      </c>
      <c r="AI346" s="346">
        <f t="shared" si="899"/>
        <v>0</v>
      </c>
      <c r="AJ346" s="346">
        <f t="shared" si="899"/>
        <v>0</v>
      </c>
      <c r="AK346" s="346">
        <f t="shared" si="899"/>
        <v>0</v>
      </c>
      <c r="AL346" s="346">
        <f t="shared" si="899"/>
        <v>0</v>
      </c>
      <c r="AM346" s="407">
        <f>SUM(AM340:AM345)</f>
        <v>8469053.0199150592</v>
      </c>
    </row>
    <row r="347" spans="2:42" ht="15.75">
      <c r="B347" s="349" t="s">
        <v>284</v>
      </c>
      <c r="C347" s="345"/>
      <c r="D347" s="350"/>
      <c r="E347" s="334"/>
      <c r="F347" s="334"/>
      <c r="G347" s="334"/>
      <c r="H347" s="334"/>
      <c r="I347" s="334"/>
      <c r="J347" s="334"/>
      <c r="K347" s="334"/>
      <c r="L347" s="334"/>
      <c r="M347" s="334"/>
      <c r="N347" s="334"/>
      <c r="O347" s="300"/>
      <c r="P347" s="334"/>
      <c r="Q347" s="334"/>
      <c r="R347" s="334"/>
      <c r="S347" s="336"/>
      <c r="T347" s="336"/>
      <c r="U347" s="336"/>
      <c r="V347" s="336"/>
      <c r="W347" s="334"/>
      <c r="X347" s="334"/>
      <c r="Y347" s="347">
        <f>Y337*Y339</f>
        <v>321605.0575652509</v>
      </c>
      <c r="Z347" s="347">
        <f>Z337*Z339</f>
        <v>10187.478860567711</v>
      </c>
      <c r="AA347" s="347">
        <f t="shared" ref="AA347:AE347" si="900">AA337*AA339</f>
        <v>1084101.6624547241</v>
      </c>
      <c r="AB347" s="805">
        <f>AB337/0.9168*AB339</f>
        <v>1177675.5343388156</v>
      </c>
      <c r="AC347" s="805">
        <f>AC337/0.9211*AC339</f>
        <v>249253.11759290608</v>
      </c>
      <c r="AD347" s="805">
        <f>AD337/0.9261*AD339</f>
        <v>256522.7538952819</v>
      </c>
      <c r="AE347" s="347">
        <f t="shared" si="900"/>
        <v>0</v>
      </c>
      <c r="AF347" s="347">
        <f>AF337*AF339</f>
        <v>0</v>
      </c>
      <c r="AG347" s="347">
        <f t="shared" ref="AG347:AL347" si="901">AG337*AG339</f>
        <v>0</v>
      </c>
      <c r="AH347" s="347">
        <f t="shared" si="901"/>
        <v>0</v>
      </c>
      <c r="AI347" s="347">
        <f t="shared" si="901"/>
        <v>0</v>
      </c>
      <c r="AJ347" s="347">
        <f t="shared" si="901"/>
        <v>0</v>
      </c>
      <c r="AK347" s="347">
        <f t="shared" si="901"/>
        <v>0</v>
      </c>
      <c r="AL347" s="347">
        <f t="shared" si="901"/>
        <v>0</v>
      </c>
      <c r="AM347" s="407">
        <f>SUM(Y347:AL347)</f>
        <v>3099345.6047075461</v>
      </c>
    </row>
    <row r="348" spans="2:42" ht="15.75">
      <c r="B348" s="349" t="s">
        <v>285</v>
      </c>
      <c r="C348" s="345"/>
      <c r="D348" s="350"/>
      <c r="E348" s="334"/>
      <c r="F348" s="334"/>
      <c r="G348" s="334"/>
      <c r="H348" s="334"/>
      <c r="I348" s="334"/>
      <c r="J348" s="334"/>
      <c r="K348" s="334"/>
      <c r="L348" s="334"/>
      <c r="M348" s="334"/>
      <c r="N348" s="334"/>
      <c r="O348" s="300"/>
      <c r="P348" s="334"/>
      <c r="Q348" s="334"/>
      <c r="R348" s="334"/>
      <c r="S348" s="350"/>
      <c r="T348" s="350"/>
      <c r="U348" s="350"/>
      <c r="V348" s="350"/>
      <c r="W348" s="334"/>
      <c r="X348" s="334"/>
      <c r="Y348" s="351"/>
      <c r="Z348" s="351"/>
      <c r="AA348" s="351"/>
      <c r="AB348" s="351"/>
      <c r="AC348" s="351"/>
      <c r="AD348" s="351"/>
      <c r="AE348" s="351"/>
      <c r="AF348" s="351"/>
      <c r="AG348" s="351"/>
      <c r="AH348" s="351"/>
      <c r="AI348" s="351"/>
      <c r="AJ348" s="351"/>
      <c r="AK348" s="351"/>
      <c r="AL348" s="351"/>
      <c r="AM348" s="407">
        <f>AM346-AM347</f>
        <v>5369707.4152075127</v>
      </c>
    </row>
    <row r="349" spans="2:42">
      <c r="B349" s="324"/>
      <c r="C349" s="350"/>
      <c r="D349" s="350"/>
      <c r="E349" s="334"/>
      <c r="F349" s="334"/>
      <c r="G349" s="334"/>
      <c r="H349" s="334"/>
      <c r="I349" s="334"/>
      <c r="J349" s="334"/>
      <c r="K349" s="334"/>
      <c r="L349" s="334"/>
      <c r="M349" s="334"/>
      <c r="N349" s="334"/>
      <c r="O349" s="300"/>
      <c r="P349" s="334"/>
      <c r="Q349" s="334"/>
      <c r="R349" s="334"/>
      <c r="S349" s="350"/>
      <c r="T349" s="345"/>
      <c r="U349" s="350"/>
      <c r="V349" s="350"/>
      <c r="W349" s="334"/>
      <c r="X349" s="334"/>
      <c r="Y349" s="352"/>
      <c r="Z349" s="352"/>
      <c r="AA349" s="352"/>
      <c r="AB349" s="352"/>
      <c r="AC349" s="352"/>
      <c r="AD349" s="352"/>
      <c r="AE349" s="352"/>
      <c r="AF349" s="352"/>
      <c r="AG349" s="352"/>
      <c r="AH349" s="352"/>
      <c r="AI349" s="352"/>
      <c r="AJ349" s="352"/>
      <c r="AK349" s="352"/>
      <c r="AL349" s="352"/>
      <c r="AM349" s="348"/>
    </row>
    <row r="350" spans="2:42">
      <c r="B350" s="439" t="s">
        <v>286</v>
      </c>
      <c r="C350" s="304"/>
      <c r="D350" s="279"/>
      <c r="E350" s="279"/>
      <c r="F350" s="279"/>
      <c r="G350" s="279"/>
      <c r="H350" s="279"/>
      <c r="I350" s="279"/>
      <c r="J350" s="279"/>
      <c r="K350" s="279"/>
      <c r="L350" s="279"/>
      <c r="M350" s="279"/>
      <c r="N350" s="279"/>
      <c r="O350" s="357"/>
      <c r="P350" s="279"/>
      <c r="Q350" s="279"/>
      <c r="R350" s="279"/>
      <c r="S350" s="304"/>
      <c r="T350" s="309"/>
      <c r="U350" s="309"/>
      <c r="V350" s="279"/>
      <c r="W350" s="279"/>
      <c r="X350" s="309"/>
      <c r="Y350" s="291">
        <f>SUMPRODUCT(E200:E335,Y200:Y335)</f>
        <v>0</v>
      </c>
      <c r="Z350" s="291">
        <f>SUMPRODUCT(E200:E335,Z200:Z335)</f>
        <v>0</v>
      </c>
      <c r="AA350" s="291">
        <f t="shared" ref="AA350:AL350" si="902">IF(AA198="kw",SUMPRODUCT($N$200:$N$335,$P$200:$P$335,AA200:AA335),SUMPRODUCT($E$200:$E$335,AA200:AA335))</f>
        <v>0</v>
      </c>
      <c r="AB350" s="291">
        <f t="shared" si="902"/>
        <v>0</v>
      </c>
      <c r="AC350" s="291">
        <f t="shared" si="902"/>
        <v>0</v>
      </c>
      <c r="AD350" s="291">
        <f t="shared" si="902"/>
        <v>0</v>
      </c>
      <c r="AE350" s="291">
        <f t="shared" si="902"/>
        <v>0</v>
      </c>
      <c r="AF350" s="291">
        <f t="shared" si="902"/>
        <v>0</v>
      </c>
      <c r="AG350" s="291">
        <f t="shared" si="902"/>
        <v>0</v>
      </c>
      <c r="AH350" s="291">
        <f t="shared" si="902"/>
        <v>0</v>
      </c>
      <c r="AI350" s="291">
        <f t="shared" si="902"/>
        <v>0</v>
      </c>
      <c r="AJ350" s="291">
        <f t="shared" si="902"/>
        <v>0</v>
      </c>
      <c r="AK350" s="291">
        <f t="shared" si="902"/>
        <v>0</v>
      </c>
      <c r="AL350" s="291">
        <f t="shared" si="902"/>
        <v>0</v>
      </c>
      <c r="AM350" s="348"/>
    </row>
    <row r="351" spans="2:42">
      <c r="B351" s="439" t="s">
        <v>287</v>
      </c>
      <c r="C351" s="304"/>
      <c r="D351" s="279"/>
      <c r="E351" s="279"/>
      <c r="F351" s="279"/>
      <c r="G351" s="279"/>
      <c r="H351" s="279"/>
      <c r="I351" s="279"/>
      <c r="J351" s="279"/>
      <c r="K351" s="279"/>
      <c r="L351" s="279"/>
      <c r="M351" s="279"/>
      <c r="N351" s="279"/>
      <c r="O351" s="357"/>
      <c r="P351" s="279"/>
      <c r="Q351" s="279"/>
      <c r="R351" s="279"/>
      <c r="S351" s="304"/>
      <c r="T351" s="309"/>
      <c r="U351" s="309"/>
      <c r="V351" s="279"/>
      <c r="W351" s="279"/>
      <c r="X351" s="309"/>
      <c r="Y351" s="291">
        <f>SUMPRODUCT(F200:F335,Y200:Y335)</f>
        <v>0</v>
      </c>
      <c r="Z351" s="291">
        <f>SUMPRODUCT(F200:F335,Z200:Z335)</f>
        <v>0</v>
      </c>
      <c r="AA351" s="291">
        <f t="shared" ref="AA351:AL351" si="903">IF(AA198="kw",SUMPRODUCT($N$200:$N$335,$Q$200:$Q$335,AA200:AA335),SUMPRODUCT($F$200:$F$335,AA200:AA335))</f>
        <v>0</v>
      </c>
      <c r="AB351" s="291">
        <f t="shared" si="903"/>
        <v>0</v>
      </c>
      <c r="AC351" s="291">
        <f t="shared" si="903"/>
        <v>0</v>
      </c>
      <c r="AD351" s="291">
        <f t="shared" si="903"/>
        <v>0</v>
      </c>
      <c r="AE351" s="291">
        <f t="shared" si="903"/>
        <v>0</v>
      </c>
      <c r="AF351" s="291">
        <f t="shared" si="903"/>
        <v>0</v>
      </c>
      <c r="AG351" s="291">
        <f t="shared" si="903"/>
        <v>0</v>
      </c>
      <c r="AH351" s="291">
        <f t="shared" si="903"/>
        <v>0</v>
      </c>
      <c r="AI351" s="291">
        <f t="shared" si="903"/>
        <v>0</v>
      </c>
      <c r="AJ351" s="291">
        <f t="shared" si="903"/>
        <v>0</v>
      </c>
      <c r="AK351" s="291">
        <f t="shared" si="903"/>
        <v>0</v>
      </c>
      <c r="AL351" s="291">
        <f t="shared" si="903"/>
        <v>0</v>
      </c>
      <c r="AM351" s="337"/>
    </row>
    <row r="352" spans="2:42">
      <c r="B352" s="439" t="s">
        <v>288</v>
      </c>
      <c r="C352" s="304"/>
      <c r="D352" s="279"/>
      <c r="E352" s="279"/>
      <c r="F352" s="279"/>
      <c r="G352" s="279"/>
      <c r="H352" s="279"/>
      <c r="I352" s="279"/>
      <c r="J352" s="279"/>
      <c r="K352" s="279"/>
      <c r="L352" s="279"/>
      <c r="M352" s="279"/>
      <c r="N352" s="279"/>
      <c r="O352" s="357"/>
      <c r="P352" s="279"/>
      <c r="Q352" s="279"/>
      <c r="R352" s="279"/>
      <c r="S352" s="304"/>
      <c r="T352" s="309"/>
      <c r="U352" s="309"/>
      <c r="V352" s="279"/>
      <c r="W352" s="279"/>
      <c r="X352" s="309"/>
      <c r="Y352" s="291">
        <f>SUMPRODUCT(G200:G335,Y200:Y335)</f>
        <v>0</v>
      </c>
      <c r="Z352" s="291">
        <f>SUMPRODUCT(G200:G335,Z200:Z335)</f>
        <v>0</v>
      </c>
      <c r="AA352" s="291">
        <f t="shared" ref="AA352:AL352" si="904">IF(AA198="kw",SUMPRODUCT($N$200:$N$335,$R$200:$R$335,AA200:AA335),SUMPRODUCT($G$200:$G$335,AA200:AA335))</f>
        <v>0</v>
      </c>
      <c r="AB352" s="291">
        <f t="shared" si="904"/>
        <v>0</v>
      </c>
      <c r="AC352" s="291">
        <f t="shared" si="904"/>
        <v>0</v>
      </c>
      <c r="AD352" s="291">
        <f t="shared" si="904"/>
        <v>0</v>
      </c>
      <c r="AE352" s="291">
        <f t="shared" si="904"/>
        <v>0</v>
      </c>
      <c r="AF352" s="291">
        <f t="shared" si="904"/>
        <v>0</v>
      </c>
      <c r="AG352" s="291">
        <f t="shared" si="904"/>
        <v>0</v>
      </c>
      <c r="AH352" s="291">
        <f t="shared" si="904"/>
        <v>0</v>
      </c>
      <c r="AI352" s="291">
        <f t="shared" si="904"/>
        <v>0</v>
      </c>
      <c r="AJ352" s="291">
        <f t="shared" si="904"/>
        <v>0</v>
      </c>
      <c r="AK352" s="291">
        <f t="shared" si="904"/>
        <v>0</v>
      </c>
      <c r="AL352" s="291">
        <f t="shared" si="904"/>
        <v>0</v>
      </c>
      <c r="AM352" s="337"/>
    </row>
    <row r="353" spans="1:39">
      <c r="B353" s="440" t="s">
        <v>289</v>
      </c>
      <c r="C353" s="364"/>
      <c r="D353" s="384"/>
      <c r="E353" s="384"/>
      <c r="F353" s="384"/>
      <c r="G353" s="384"/>
      <c r="H353" s="384"/>
      <c r="I353" s="384"/>
      <c r="J353" s="384"/>
      <c r="K353" s="384"/>
      <c r="L353" s="384"/>
      <c r="M353" s="384"/>
      <c r="N353" s="384"/>
      <c r="O353" s="383"/>
      <c r="P353" s="384"/>
      <c r="Q353" s="384"/>
      <c r="R353" s="384"/>
      <c r="S353" s="364"/>
      <c r="T353" s="385"/>
      <c r="U353" s="385"/>
      <c r="V353" s="384"/>
      <c r="W353" s="384"/>
      <c r="X353" s="385"/>
      <c r="Y353" s="326">
        <f>SUMPRODUCT(H200:H335,Y200:Y335)</f>
        <v>0</v>
      </c>
      <c r="Z353" s="326">
        <f>SUMPRODUCT(H200:H335,Z200:Z335)</f>
        <v>0</v>
      </c>
      <c r="AA353" s="326">
        <f t="shared" ref="AA353:AL353" si="905">IF(AA198="kw",SUMPRODUCT($N$200:$N$335,$S$200:$S$335,AA200:AA335),SUMPRODUCT($H$200:$H$335,AA200:AA335))</f>
        <v>0</v>
      </c>
      <c r="AB353" s="326">
        <f t="shared" si="905"/>
        <v>0</v>
      </c>
      <c r="AC353" s="326">
        <f t="shared" si="905"/>
        <v>0</v>
      </c>
      <c r="AD353" s="326">
        <f t="shared" si="905"/>
        <v>0</v>
      </c>
      <c r="AE353" s="326">
        <f t="shared" si="905"/>
        <v>0</v>
      </c>
      <c r="AF353" s="326">
        <f t="shared" si="905"/>
        <v>0</v>
      </c>
      <c r="AG353" s="326">
        <f t="shared" si="905"/>
        <v>0</v>
      </c>
      <c r="AH353" s="326">
        <f t="shared" si="905"/>
        <v>0</v>
      </c>
      <c r="AI353" s="326">
        <f t="shared" si="905"/>
        <v>0</v>
      </c>
      <c r="AJ353" s="326">
        <f t="shared" si="905"/>
        <v>0</v>
      </c>
      <c r="AK353" s="326">
        <f t="shared" si="905"/>
        <v>0</v>
      </c>
      <c r="AL353" s="326">
        <f t="shared" si="905"/>
        <v>0</v>
      </c>
      <c r="AM353" s="386"/>
    </row>
    <row r="354" spans="1:39" ht="21" customHeight="1">
      <c r="B354" s="807" t="s">
        <v>776</v>
      </c>
      <c r="C354" s="387"/>
      <c r="D354" s="388"/>
      <c r="E354" s="388"/>
      <c r="F354" s="388"/>
      <c r="G354" s="388"/>
      <c r="H354" s="388"/>
      <c r="I354" s="388"/>
      <c r="J354" s="388"/>
      <c r="K354" s="388"/>
      <c r="L354" s="388"/>
      <c r="M354" s="388"/>
      <c r="N354" s="388"/>
      <c r="O354" s="388"/>
      <c r="P354" s="388"/>
      <c r="Q354" s="388"/>
      <c r="R354" s="388"/>
      <c r="S354" s="371"/>
      <c r="T354" s="372"/>
      <c r="U354" s="388"/>
      <c r="V354" s="388"/>
      <c r="W354" s="388"/>
      <c r="X354" s="388"/>
      <c r="Y354" s="409"/>
      <c r="Z354" s="409"/>
      <c r="AA354" s="409"/>
      <c r="AB354" s="409"/>
      <c r="AC354" s="409"/>
      <c r="AD354" s="409"/>
      <c r="AE354" s="409"/>
      <c r="AF354" s="409"/>
      <c r="AG354" s="409"/>
      <c r="AH354" s="409"/>
      <c r="AI354" s="409"/>
      <c r="AJ354" s="409"/>
      <c r="AK354" s="409"/>
      <c r="AL354" s="409"/>
      <c r="AM354" s="389"/>
    </row>
    <row r="357" spans="1:39" ht="15.75" hidden="1" outlineLevel="1">
      <c r="B357" s="280" t="s">
        <v>292</v>
      </c>
      <c r="C357" s="281"/>
      <c r="D357" s="589" t="s">
        <v>528</v>
      </c>
      <c r="E357" s="253"/>
      <c r="F357" s="591"/>
      <c r="G357" s="253"/>
      <c r="H357" s="253"/>
      <c r="I357" s="253"/>
      <c r="J357" s="253"/>
      <c r="K357" s="253"/>
      <c r="L357" s="253"/>
      <c r="M357" s="253"/>
      <c r="N357" s="253"/>
      <c r="O357" s="281"/>
      <c r="P357" s="253"/>
      <c r="Q357" s="253"/>
      <c r="R357" s="253"/>
      <c r="S357" s="253"/>
      <c r="T357" s="253"/>
      <c r="U357" s="253"/>
      <c r="V357" s="253"/>
      <c r="W357" s="253"/>
      <c r="X357" s="253"/>
      <c r="Y357" s="270"/>
      <c r="Z357" s="267"/>
      <c r="AA357" s="267"/>
      <c r="AB357" s="267"/>
      <c r="AC357" s="267"/>
      <c r="AD357" s="267"/>
      <c r="AE357" s="267"/>
      <c r="AF357" s="267"/>
      <c r="AG357" s="267"/>
      <c r="AH357" s="267"/>
      <c r="AI357" s="267"/>
      <c r="AJ357" s="267"/>
      <c r="AK357" s="267"/>
      <c r="AL357" s="267"/>
      <c r="AM357" s="282"/>
    </row>
    <row r="358" spans="1:39" ht="33.75" hidden="1" customHeight="1" outlineLevel="1">
      <c r="B358" s="884" t="s">
        <v>212</v>
      </c>
      <c r="C358" s="886" t="s">
        <v>33</v>
      </c>
      <c r="D358" s="284" t="s">
        <v>424</v>
      </c>
      <c r="E358" s="888" t="s">
        <v>210</v>
      </c>
      <c r="F358" s="889"/>
      <c r="G358" s="889"/>
      <c r="H358" s="889"/>
      <c r="I358" s="889"/>
      <c r="J358" s="889"/>
      <c r="K358" s="889"/>
      <c r="L358" s="889"/>
      <c r="M358" s="890"/>
      <c r="N358" s="891" t="s">
        <v>214</v>
      </c>
      <c r="O358" s="284" t="s">
        <v>425</v>
      </c>
      <c r="P358" s="888" t="s">
        <v>213</v>
      </c>
      <c r="Q358" s="889"/>
      <c r="R358" s="889"/>
      <c r="S358" s="889"/>
      <c r="T358" s="889"/>
      <c r="U358" s="889"/>
      <c r="V358" s="889"/>
      <c r="W358" s="889"/>
      <c r="X358" s="890"/>
      <c r="Y358" s="881" t="s">
        <v>244</v>
      </c>
      <c r="Z358" s="882"/>
      <c r="AA358" s="882"/>
      <c r="AB358" s="882"/>
      <c r="AC358" s="882"/>
      <c r="AD358" s="882"/>
      <c r="AE358" s="882"/>
      <c r="AF358" s="882"/>
      <c r="AG358" s="882"/>
      <c r="AH358" s="882"/>
      <c r="AI358" s="882"/>
      <c r="AJ358" s="882"/>
      <c r="AK358" s="882"/>
      <c r="AL358" s="882"/>
      <c r="AM358" s="883"/>
    </row>
    <row r="359" spans="1:39" ht="61.5" hidden="1" customHeight="1" outlineLevel="1">
      <c r="B359" s="885"/>
      <c r="C359" s="887"/>
      <c r="D359" s="285">
        <v>2017</v>
      </c>
      <c r="E359" s="285">
        <v>2018</v>
      </c>
      <c r="F359" s="285">
        <v>2019</v>
      </c>
      <c r="G359" s="285">
        <v>2020</v>
      </c>
      <c r="H359" s="285">
        <v>2021</v>
      </c>
      <c r="I359" s="285">
        <v>2022</v>
      </c>
      <c r="J359" s="285">
        <v>2023</v>
      </c>
      <c r="K359" s="285">
        <v>2024</v>
      </c>
      <c r="L359" s="285">
        <v>2025</v>
      </c>
      <c r="M359" s="285">
        <v>2026</v>
      </c>
      <c r="N359" s="892"/>
      <c r="O359" s="285">
        <v>2017</v>
      </c>
      <c r="P359" s="285">
        <v>2018</v>
      </c>
      <c r="Q359" s="285">
        <v>2019</v>
      </c>
      <c r="R359" s="285">
        <v>2020</v>
      </c>
      <c r="S359" s="285">
        <v>2021</v>
      </c>
      <c r="T359" s="285">
        <v>2022</v>
      </c>
      <c r="U359" s="285">
        <v>2023</v>
      </c>
      <c r="V359" s="285">
        <v>2024</v>
      </c>
      <c r="W359" s="285">
        <v>2025</v>
      </c>
      <c r="X359" s="285">
        <v>2026</v>
      </c>
      <c r="Y359" s="285" t="str">
        <f>'1.  LRAMVA Summary'!D50</f>
        <v>Residential</v>
      </c>
      <c r="Z359" s="285" t="str">
        <f>'1.  LRAMVA Summary'!E50</f>
        <v>Competitive Sector Multi-Unit Residential Service</v>
      </c>
      <c r="AA359" s="285" t="str">
        <f>'1.  LRAMVA Summary'!F50</f>
        <v>GS &lt;50kW</v>
      </c>
      <c r="AB359" s="285" t="str">
        <f>'1.  LRAMVA Summary'!G50</f>
        <v>GS 50-999kW</v>
      </c>
      <c r="AC359" s="285" t="str">
        <f>'1.  LRAMVA Summary'!H50</f>
        <v>GS 1000-4999kW</v>
      </c>
      <c r="AD359" s="285" t="str">
        <f>'1.  LRAMVA Summary'!I50</f>
        <v>Large Use</v>
      </c>
      <c r="AE359" s="285" t="str">
        <f>'1.  LRAMVA Summary'!J50</f>
        <v/>
      </c>
      <c r="AF359" s="285" t="str">
        <f>'1.  LRAMVA Summary'!K50</f>
        <v/>
      </c>
      <c r="AG359" s="285" t="str">
        <f>'1.  LRAMVA Summary'!L50</f>
        <v/>
      </c>
      <c r="AH359" s="285" t="str">
        <f>'1.  LRAMVA Summary'!M50</f>
        <v/>
      </c>
      <c r="AI359" s="285" t="str">
        <f>'1.  LRAMVA Summary'!N50</f>
        <v/>
      </c>
      <c r="AJ359" s="285" t="str">
        <f>'1.  LRAMVA Summary'!O50</f>
        <v/>
      </c>
      <c r="AK359" s="285" t="str">
        <f>'1.  LRAMVA Summary'!P50</f>
        <v/>
      </c>
      <c r="AL359" s="285" t="str">
        <f>'1.  LRAMVA Summary'!Q50</f>
        <v/>
      </c>
      <c r="AM359" s="287" t="str">
        <f>'1.  LRAMVA Summary'!R50</f>
        <v>Total</v>
      </c>
    </row>
    <row r="360" spans="1:39" ht="15.75" hidden="1" customHeight="1" outlineLevel="1">
      <c r="A360" s="532"/>
      <c r="B360" s="524" t="s">
        <v>506</v>
      </c>
      <c r="C360" s="289"/>
      <c r="D360" s="289"/>
      <c r="E360" s="289"/>
      <c r="F360" s="289"/>
      <c r="G360" s="289"/>
      <c r="H360" s="289"/>
      <c r="I360" s="289"/>
      <c r="J360" s="289"/>
      <c r="K360" s="289"/>
      <c r="L360" s="289"/>
      <c r="M360" s="289"/>
      <c r="N360" s="290"/>
      <c r="O360" s="289"/>
      <c r="P360" s="289"/>
      <c r="Q360" s="289"/>
      <c r="R360" s="289"/>
      <c r="S360" s="289"/>
      <c r="T360" s="289"/>
      <c r="U360" s="289"/>
      <c r="V360" s="289"/>
      <c r="W360" s="289"/>
      <c r="X360" s="289"/>
      <c r="Y360" s="291" t="str">
        <f>'1.  LRAMVA Summary'!D51</f>
        <v>kWh</v>
      </c>
      <c r="Z360" s="291" t="str">
        <f>'1.  LRAMVA Summary'!E51</f>
        <v>kWh</v>
      </c>
      <c r="AA360" s="291" t="str">
        <f>'1.  LRAMVA Summary'!F51</f>
        <v>kWh</v>
      </c>
      <c r="AB360" s="291" t="str">
        <f>'1.  LRAMVA Summary'!G51</f>
        <v>kW</v>
      </c>
      <c r="AC360" s="291" t="str">
        <f>'1.  LRAMVA Summary'!H51</f>
        <v>kW</v>
      </c>
      <c r="AD360" s="291" t="str">
        <f>'1.  LRAMVA Summary'!I51</f>
        <v>kW</v>
      </c>
      <c r="AE360" s="291">
        <f>'1.  LRAMVA Summary'!J51</f>
        <v>0</v>
      </c>
      <c r="AF360" s="291">
        <f>'1.  LRAMVA Summary'!K51</f>
        <v>0</v>
      </c>
      <c r="AG360" s="291">
        <f>'1.  LRAMVA Summary'!L51</f>
        <v>0</v>
      </c>
      <c r="AH360" s="291">
        <f>'1.  LRAMVA Summary'!M51</f>
        <v>0</v>
      </c>
      <c r="AI360" s="291">
        <f>'1.  LRAMVA Summary'!N51</f>
        <v>0</v>
      </c>
      <c r="AJ360" s="291">
        <f>'1.  LRAMVA Summary'!O51</f>
        <v>0</v>
      </c>
      <c r="AK360" s="291">
        <f>'1.  LRAMVA Summary'!P51</f>
        <v>0</v>
      </c>
      <c r="AL360" s="291">
        <f>'1.  LRAMVA Summary'!Q51</f>
        <v>0</v>
      </c>
      <c r="AM360" s="292"/>
    </row>
    <row r="361" spans="1:39" ht="15.75" hidden="1" outlineLevel="2">
      <c r="A361" s="532"/>
      <c r="B361" s="504" t="s">
        <v>499</v>
      </c>
      <c r="C361" s="289"/>
      <c r="D361" s="289"/>
      <c r="E361" s="289"/>
      <c r="F361" s="289"/>
      <c r="G361" s="289"/>
      <c r="H361" s="289"/>
      <c r="I361" s="289"/>
      <c r="J361" s="289"/>
      <c r="K361" s="289"/>
      <c r="L361" s="289"/>
      <c r="M361" s="289"/>
      <c r="N361" s="290"/>
      <c r="O361" s="289"/>
      <c r="P361" s="289"/>
      <c r="Q361" s="289"/>
      <c r="R361" s="289"/>
      <c r="S361" s="289"/>
      <c r="T361" s="289"/>
      <c r="U361" s="289"/>
      <c r="V361" s="289"/>
      <c r="W361" s="289"/>
      <c r="X361" s="289"/>
      <c r="Y361" s="291"/>
      <c r="Z361" s="291"/>
      <c r="AA361" s="291"/>
      <c r="AB361" s="291"/>
      <c r="AC361" s="291"/>
      <c r="AD361" s="291"/>
      <c r="AE361" s="291"/>
      <c r="AF361" s="291"/>
      <c r="AG361" s="291"/>
      <c r="AH361" s="291"/>
      <c r="AI361" s="291"/>
      <c r="AJ361" s="291"/>
      <c r="AK361" s="291"/>
      <c r="AL361" s="291"/>
      <c r="AM361" s="292"/>
    </row>
    <row r="362" spans="1:39" hidden="1" outlineLevel="2">
      <c r="A362" s="532">
        <v>1</v>
      </c>
      <c r="B362" s="428" t="s">
        <v>95</v>
      </c>
      <c r="C362" s="291" t="s">
        <v>25</v>
      </c>
      <c r="D362" s="295"/>
      <c r="E362" s="295"/>
      <c r="F362" s="295"/>
      <c r="G362" s="295"/>
      <c r="H362" s="295"/>
      <c r="I362" s="295"/>
      <c r="J362" s="295"/>
      <c r="K362" s="295"/>
      <c r="L362" s="295"/>
      <c r="M362" s="295"/>
      <c r="N362" s="291"/>
      <c r="O362" s="295"/>
      <c r="P362" s="295"/>
      <c r="Q362" s="295"/>
      <c r="R362" s="295"/>
      <c r="S362" s="295"/>
      <c r="T362" s="295"/>
      <c r="U362" s="295"/>
      <c r="V362" s="295"/>
      <c r="W362" s="295"/>
      <c r="X362" s="295"/>
      <c r="Y362" s="410"/>
      <c r="Z362" s="410"/>
      <c r="AA362" s="410"/>
      <c r="AB362" s="410"/>
      <c r="AC362" s="410"/>
      <c r="AD362" s="410"/>
      <c r="AE362" s="410"/>
      <c r="AF362" s="410"/>
      <c r="AG362" s="410"/>
      <c r="AH362" s="410"/>
      <c r="AI362" s="410"/>
      <c r="AJ362" s="410"/>
      <c r="AK362" s="410"/>
      <c r="AL362" s="410"/>
      <c r="AM362" s="296">
        <f>SUM(Y362:AL362)</f>
        <v>0</v>
      </c>
    </row>
    <row r="363" spans="1:39" hidden="1" outlineLevel="2">
      <c r="A363" s="532"/>
      <c r="B363" s="431" t="s">
        <v>309</v>
      </c>
      <c r="C363" s="291" t="s">
        <v>164</v>
      </c>
      <c r="D363" s="295"/>
      <c r="E363" s="295"/>
      <c r="F363" s="295"/>
      <c r="G363" s="295"/>
      <c r="H363" s="295"/>
      <c r="I363" s="295"/>
      <c r="J363" s="295"/>
      <c r="K363" s="295"/>
      <c r="L363" s="295"/>
      <c r="M363" s="295"/>
      <c r="N363" s="468"/>
      <c r="O363" s="295"/>
      <c r="P363" s="295"/>
      <c r="Q363" s="295"/>
      <c r="R363" s="295"/>
      <c r="S363" s="295"/>
      <c r="T363" s="295"/>
      <c r="U363" s="295"/>
      <c r="V363" s="295"/>
      <c r="W363" s="295"/>
      <c r="X363" s="295"/>
      <c r="Y363" s="411">
        <f>Y362</f>
        <v>0</v>
      </c>
      <c r="Z363" s="411">
        <f t="shared" ref="Z363" si="906">Z362</f>
        <v>0</v>
      </c>
      <c r="AA363" s="411">
        <f t="shared" ref="AA363" si="907">AA362</f>
        <v>0</v>
      </c>
      <c r="AB363" s="411">
        <f t="shared" ref="AB363" si="908">AB362</f>
        <v>0</v>
      </c>
      <c r="AC363" s="411">
        <f t="shared" ref="AC363" si="909">AC362</f>
        <v>0</v>
      </c>
      <c r="AD363" s="411">
        <f t="shared" ref="AD363" si="910">AD362</f>
        <v>0</v>
      </c>
      <c r="AE363" s="411">
        <f t="shared" ref="AE363" si="911">AE362</f>
        <v>0</v>
      </c>
      <c r="AF363" s="411">
        <f t="shared" ref="AF363" si="912">AF362</f>
        <v>0</v>
      </c>
      <c r="AG363" s="411">
        <f t="shared" ref="AG363" si="913">AG362</f>
        <v>0</v>
      </c>
      <c r="AH363" s="411">
        <f t="shared" ref="AH363" si="914">AH362</f>
        <v>0</v>
      </c>
      <c r="AI363" s="411">
        <f t="shared" ref="AI363" si="915">AI362</f>
        <v>0</v>
      </c>
      <c r="AJ363" s="411">
        <f t="shared" ref="AJ363" si="916">AJ362</f>
        <v>0</v>
      </c>
      <c r="AK363" s="411">
        <f t="shared" ref="AK363" si="917">AK362</f>
        <v>0</v>
      </c>
      <c r="AL363" s="411">
        <f t="shared" ref="AL363" si="918">AL362</f>
        <v>0</v>
      </c>
      <c r="AM363" s="297"/>
    </row>
    <row r="364" spans="1:39" ht="15.75" hidden="1" outlineLevel="2">
      <c r="A364" s="532"/>
      <c r="B364" s="525"/>
      <c r="C364" s="299"/>
      <c r="D364" s="299"/>
      <c r="E364" s="299"/>
      <c r="F364" s="299"/>
      <c r="G364" s="299"/>
      <c r="H364" s="299"/>
      <c r="I364" s="299"/>
      <c r="J364" s="299"/>
      <c r="K364" s="299"/>
      <c r="L364" s="299"/>
      <c r="M364" s="299"/>
      <c r="N364" s="300"/>
      <c r="O364" s="299"/>
      <c r="P364" s="299"/>
      <c r="Q364" s="299"/>
      <c r="R364" s="299"/>
      <c r="S364" s="299"/>
      <c r="T364" s="299"/>
      <c r="U364" s="299"/>
      <c r="V364" s="299"/>
      <c r="W364" s="299"/>
      <c r="X364" s="299"/>
      <c r="Y364" s="412"/>
      <c r="Z364" s="413"/>
      <c r="AA364" s="413"/>
      <c r="AB364" s="413"/>
      <c r="AC364" s="413"/>
      <c r="AD364" s="413"/>
      <c r="AE364" s="413"/>
      <c r="AF364" s="413"/>
      <c r="AG364" s="413"/>
      <c r="AH364" s="413"/>
      <c r="AI364" s="413"/>
      <c r="AJ364" s="413"/>
      <c r="AK364" s="413"/>
      <c r="AL364" s="413"/>
      <c r="AM364" s="302"/>
    </row>
    <row r="365" spans="1:39" hidden="1" outlineLevel="2">
      <c r="A365" s="532">
        <v>2</v>
      </c>
      <c r="B365" s="428" t="s">
        <v>96</v>
      </c>
      <c r="C365" s="291" t="s">
        <v>25</v>
      </c>
      <c r="D365" s="295"/>
      <c r="E365" s="295"/>
      <c r="F365" s="295"/>
      <c r="G365" s="295"/>
      <c r="H365" s="295"/>
      <c r="I365" s="295"/>
      <c r="J365" s="295"/>
      <c r="K365" s="295"/>
      <c r="L365" s="295"/>
      <c r="M365" s="295"/>
      <c r="N365" s="291"/>
      <c r="O365" s="295"/>
      <c r="P365" s="295"/>
      <c r="Q365" s="295"/>
      <c r="R365" s="295"/>
      <c r="S365" s="295"/>
      <c r="T365" s="295"/>
      <c r="U365" s="295"/>
      <c r="V365" s="295"/>
      <c r="W365" s="295"/>
      <c r="X365" s="295"/>
      <c r="Y365" s="410"/>
      <c r="Z365" s="410"/>
      <c r="AA365" s="410"/>
      <c r="AB365" s="410"/>
      <c r="AC365" s="410"/>
      <c r="AD365" s="410"/>
      <c r="AE365" s="410"/>
      <c r="AF365" s="410"/>
      <c r="AG365" s="410"/>
      <c r="AH365" s="410"/>
      <c r="AI365" s="410"/>
      <c r="AJ365" s="410"/>
      <c r="AK365" s="410"/>
      <c r="AL365" s="410"/>
      <c r="AM365" s="296">
        <f>SUM(Y365:AL365)</f>
        <v>0</v>
      </c>
    </row>
    <row r="366" spans="1:39" hidden="1" outlineLevel="2">
      <c r="A366" s="532"/>
      <c r="B366" s="431" t="s">
        <v>309</v>
      </c>
      <c r="C366" s="291" t="s">
        <v>164</v>
      </c>
      <c r="D366" s="295"/>
      <c r="E366" s="295"/>
      <c r="F366" s="295"/>
      <c r="G366" s="295"/>
      <c r="H366" s="295"/>
      <c r="I366" s="295"/>
      <c r="J366" s="295"/>
      <c r="K366" s="295"/>
      <c r="L366" s="295"/>
      <c r="M366" s="295"/>
      <c r="N366" s="468"/>
      <c r="O366" s="295"/>
      <c r="P366" s="295"/>
      <c r="Q366" s="295"/>
      <c r="R366" s="295"/>
      <c r="S366" s="295"/>
      <c r="T366" s="295"/>
      <c r="U366" s="295"/>
      <c r="V366" s="295"/>
      <c r="W366" s="295"/>
      <c r="X366" s="295"/>
      <c r="Y366" s="411">
        <f>Y365</f>
        <v>0</v>
      </c>
      <c r="Z366" s="411">
        <f t="shared" ref="Z366" si="919">Z365</f>
        <v>0</v>
      </c>
      <c r="AA366" s="411">
        <f t="shared" ref="AA366" si="920">AA365</f>
        <v>0</v>
      </c>
      <c r="AB366" s="411">
        <f t="shared" ref="AB366" si="921">AB365</f>
        <v>0</v>
      </c>
      <c r="AC366" s="411">
        <f t="shared" ref="AC366" si="922">AC365</f>
        <v>0</v>
      </c>
      <c r="AD366" s="411">
        <f t="shared" ref="AD366" si="923">AD365</f>
        <v>0</v>
      </c>
      <c r="AE366" s="411">
        <f t="shared" ref="AE366" si="924">AE365</f>
        <v>0</v>
      </c>
      <c r="AF366" s="411">
        <f t="shared" ref="AF366" si="925">AF365</f>
        <v>0</v>
      </c>
      <c r="AG366" s="411">
        <f t="shared" ref="AG366" si="926">AG365</f>
        <v>0</v>
      </c>
      <c r="AH366" s="411">
        <f t="shared" ref="AH366" si="927">AH365</f>
        <v>0</v>
      </c>
      <c r="AI366" s="411">
        <f t="shared" ref="AI366" si="928">AI365</f>
        <v>0</v>
      </c>
      <c r="AJ366" s="411">
        <f t="shared" ref="AJ366" si="929">AJ365</f>
        <v>0</v>
      </c>
      <c r="AK366" s="411">
        <f t="shared" ref="AK366" si="930">AK365</f>
        <v>0</v>
      </c>
      <c r="AL366" s="411">
        <f t="shared" ref="AL366" si="931">AL365</f>
        <v>0</v>
      </c>
      <c r="AM366" s="297"/>
    </row>
    <row r="367" spans="1:39" ht="15.75" hidden="1" outlineLevel="2">
      <c r="A367" s="532"/>
      <c r="B367" s="525"/>
      <c r="C367" s="299"/>
      <c r="D367" s="304"/>
      <c r="E367" s="304"/>
      <c r="F367" s="304"/>
      <c r="G367" s="304"/>
      <c r="H367" s="304"/>
      <c r="I367" s="304"/>
      <c r="J367" s="304"/>
      <c r="K367" s="304"/>
      <c r="L367" s="304"/>
      <c r="M367" s="304"/>
      <c r="N367" s="300"/>
      <c r="O367" s="304"/>
      <c r="P367" s="304"/>
      <c r="Q367" s="304"/>
      <c r="R367" s="304"/>
      <c r="S367" s="304"/>
      <c r="T367" s="304"/>
      <c r="U367" s="304"/>
      <c r="V367" s="304"/>
      <c r="W367" s="304"/>
      <c r="X367" s="304"/>
      <c r="Y367" s="412"/>
      <c r="Z367" s="413"/>
      <c r="AA367" s="413"/>
      <c r="AB367" s="413"/>
      <c r="AC367" s="413"/>
      <c r="AD367" s="413"/>
      <c r="AE367" s="413"/>
      <c r="AF367" s="413"/>
      <c r="AG367" s="413"/>
      <c r="AH367" s="413"/>
      <c r="AI367" s="413"/>
      <c r="AJ367" s="413"/>
      <c r="AK367" s="413"/>
      <c r="AL367" s="413"/>
      <c r="AM367" s="302"/>
    </row>
    <row r="368" spans="1:39" hidden="1" outlineLevel="2">
      <c r="A368" s="532">
        <v>3</v>
      </c>
      <c r="B368" s="428" t="s">
        <v>97</v>
      </c>
      <c r="C368" s="291" t="s">
        <v>25</v>
      </c>
      <c r="D368" s="295"/>
      <c r="E368" s="295"/>
      <c r="F368" s="295"/>
      <c r="G368" s="295"/>
      <c r="H368" s="295"/>
      <c r="I368" s="295"/>
      <c r="J368" s="295"/>
      <c r="K368" s="295"/>
      <c r="L368" s="295"/>
      <c r="M368" s="295"/>
      <c r="N368" s="291"/>
      <c r="O368" s="295"/>
      <c r="P368" s="295"/>
      <c r="Q368" s="295"/>
      <c r="R368" s="295"/>
      <c r="S368" s="295"/>
      <c r="T368" s="295"/>
      <c r="U368" s="295"/>
      <c r="V368" s="295"/>
      <c r="W368" s="295"/>
      <c r="X368" s="295"/>
      <c r="Y368" s="410"/>
      <c r="Z368" s="410"/>
      <c r="AA368" s="410"/>
      <c r="AB368" s="410"/>
      <c r="AC368" s="410"/>
      <c r="AD368" s="410"/>
      <c r="AE368" s="410"/>
      <c r="AF368" s="410"/>
      <c r="AG368" s="410"/>
      <c r="AH368" s="410"/>
      <c r="AI368" s="410"/>
      <c r="AJ368" s="410"/>
      <c r="AK368" s="410"/>
      <c r="AL368" s="410"/>
      <c r="AM368" s="296">
        <f>SUM(Y368:AL368)</f>
        <v>0</v>
      </c>
    </row>
    <row r="369" spans="1:39" hidden="1" outlineLevel="2">
      <c r="A369" s="532"/>
      <c r="B369" s="431" t="s">
        <v>309</v>
      </c>
      <c r="C369" s="291" t="s">
        <v>164</v>
      </c>
      <c r="D369" s="295"/>
      <c r="E369" s="295"/>
      <c r="F369" s="295"/>
      <c r="G369" s="295"/>
      <c r="H369" s="295"/>
      <c r="I369" s="295"/>
      <c r="J369" s="295"/>
      <c r="K369" s="295"/>
      <c r="L369" s="295"/>
      <c r="M369" s="295"/>
      <c r="N369" s="468"/>
      <c r="O369" s="295"/>
      <c r="P369" s="295"/>
      <c r="Q369" s="295"/>
      <c r="R369" s="295"/>
      <c r="S369" s="295"/>
      <c r="T369" s="295"/>
      <c r="U369" s="295"/>
      <c r="V369" s="295"/>
      <c r="W369" s="295"/>
      <c r="X369" s="295"/>
      <c r="Y369" s="411">
        <f>Y368</f>
        <v>0</v>
      </c>
      <c r="Z369" s="411">
        <f t="shared" ref="Z369" si="932">Z368</f>
        <v>0</v>
      </c>
      <c r="AA369" s="411">
        <f t="shared" ref="AA369" si="933">AA368</f>
        <v>0</v>
      </c>
      <c r="AB369" s="411">
        <f t="shared" ref="AB369" si="934">AB368</f>
        <v>0</v>
      </c>
      <c r="AC369" s="411">
        <f t="shared" ref="AC369" si="935">AC368</f>
        <v>0</v>
      </c>
      <c r="AD369" s="411">
        <f t="shared" ref="AD369" si="936">AD368</f>
        <v>0</v>
      </c>
      <c r="AE369" s="411">
        <f t="shared" ref="AE369" si="937">AE368</f>
        <v>0</v>
      </c>
      <c r="AF369" s="411">
        <f t="shared" ref="AF369" si="938">AF368</f>
        <v>0</v>
      </c>
      <c r="AG369" s="411">
        <f t="shared" ref="AG369" si="939">AG368</f>
        <v>0</v>
      </c>
      <c r="AH369" s="411">
        <f t="shared" ref="AH369" si="940">AH368</f>
        <v>0</v>
      </c>
      <c r="AI369" s="411">
        <f t="shared" ref="AI369" si="941">AI368</f>
        <v>0</v>
      </c>
      <c r="AJ369" s="411">
        <f t="shared" ref="AJ369" si="942">AJ368</f>
        <v>0</v>
      </c>
      <c r="AK369" s="411">
        <f t="shared" ref="AK369" si="943">AK368</f>
        <v>0</v>
      </c>
      <c r="AL369" s="411">
        <f t="shared" ref="AL369" si="944">AL368</f>
        <v>0</v>
      </c>
      <c r="AM369" s="297"/>
    </row>
    <row r="370" spans="1:39" hidden="1" outlineLevel="2">
      <c r="A370" s="532"/>
      <c r="B370" s="431"/>
      <c r="C370" s="305"/>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12"/>
      <c r="Z370" s="412"/>
      <c r="AA370" s="412"/>
      <c r="AB370" s="412"/>
      <c r="AC370" s="412"/>
      <c r="AD370" s="412"/>
      <c r="AE370" s="412"/>
      <c r="AF370" s="412"/>
      <c r="AG370" s="412"/>
      <c r="AH370" s="412"/>
      <c r="AI370" s="412"/>
      <c r="AJ370" s="412"/>
      <c r="AK370" s="412"/>
      <c r="AL370" s="412"/>
      <c r="AM370" s="306"/>
    </row>
    <row r="371" spans="1:39" hidden="1" outlineLevel="2">
      <c r="A371" s="532">
        <v>4</v>
      </c>
      <c r="B371" s="428" t="s">
        <v>98</v>
      </c>
      <c r="C371" s="291" t="s">
        <v>25</v>
      </c>
      <c r="D371" s="295"/>
      <c r="E371" s="295"/>
      <c r="F371" s="295"/>
      <c r="G371" s="295"/>
      <c r="H371" s="295"/>
      <c r="I371" s="295"/>
      <c r="J371" s="295"/>
      <c r="K371" s="295"/>
      <c r="L371" s="295"/>
      <c r="M371" s="295"/>
      <c r="N371" s="291"/>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hidden="1" outlineLevel="2">
      <c r="A372" s="532"/>
      <c r="B372" s="431" t="s">
        <v>309</v>
      </c>
      <c r="C372" s="291" t="s">
        <v>164</v>
      </c>
      <c r="D372" s="295"/>
      <c r="E372" s="295"/>
      <c r="F372" s="295"/>
      <c r="G372" s="295"/>
      <c r="H372" s="295"/>
      <c r="I372" s="295"/>
      <c r="J372" s="295"/>
      <c r="K372" s="295"/>
      <c r="L372" s="295"/>
      <c r="M372" s="295"/>
      <c r="N372" s="468"/>
      <c r="O372" s="295"/>
      <c r="P372" s="295"/>
      <c r="Q372" s="295"/>
      <c r="R372" s="295"/>
      <c r="S372" s="295"/>
      <c r="T372" s="295"/>
      <c r="U372" s="295"/>
      <c r="V372" s="295"/>
      <c r="W372" s="295"/>
      <c r="X372" s="295"/>
      <c r="Y372" s="411">
        <f>Y371</f>
        <v>0</v>
      </c>
      <c r="Z372" s="411">
        <f t="shared" ref="Z372" si="945">Z371</f>
        <v>0</v>
      </c>
      <c r="AA372" s="411">
        <f t="shared" ref="AA372" si="946">AA371</f>
        <v>0</v>
      </c>
      <c r="AB372" s="411">
        <f t="shared" ref="AB372" si="947">AB371</f>
        <v>0</v>
      </c>
      <c r="AC372" s="411">
        <f t="shared" ref="AC372" si="948">AC371</f>
        <v>0</v>
      </c>
      <c r="AD372" s="411">
        <f t="shared" ref="AD372" si="949">AD371</f>
        <v>0</v>
      </c>
      <c r="AE372" s="411">
        <f t="shared" ref="AE372" si="950">AE371</f>
        <v>0</v>
      </c>
      <c r="AF372" s="411">
        <f t="shared" ref="AF372" si="951">AF371</f>
        <v>0</v>
      </c>
      <c r="AG372" s="411">
        <f t="shared" ref="AG372" si="952">AG371</f>
        <v>0</v>
      </c>
      <c r="AH372" s="411">
        <f t="shared" ref="AH372" si="953">AH371</f>
        <v>0</v>
      </c>
      <c r="AI372" s="411">
        <f t="shared" ref="AI372" si="954">AI371</f>
        <v>0</v>
      </c>
      <c r="AJ372" s="411">
        <f t="shared" ref="AJ372" si="955">AJ371</f>
        <v>0</v>
      </c>
      <c r="AK372" s="411">
        <f t="shared" ref="AK372" si="956">AK371</f>
        <v>0</v>
      </c>
      <c r="AL372" s="411">
        <f t="shared" ref="AL372" si="957">AL371</f>
        <v>0</v>
      </c>
      <c r="AM372" s="297"/>
    </row>
    <row r="373" spans="1:39" hidden="1" outlineLevel="2">
      <c r="A373" s="532"/>
      <c r="B373" s="431"/>
      <c r="C373" s="305"/>
      <c r="D373" s="304"/>
      <c r="E373" s="304"/>
      <c r="F373" s="304"/>
      <c r="G373" s="304"/>
      <c r="H373" s="304"/>
      <c r="I373" s="304"/>
      <c r="J373" s="304"/>
      <c r="K373" s="304"/>
      <c r="L373" s="304"/>
      <c r="M373" s="304"/>
      <c r="N373" s="291"/>
      <c r="O373" s="304"/>
      <c r="P373" s="304"/>
      <c r="Q373" s="304"/>
      <c r="R373" s="304"/>
      <c r="S373" s="304"/>
      <c r="T373" s="304"/>
      <c r="U373" s="304"/>
      <c r="V373" s="304"/>
      <c r="W373" s="304"/>
      <c r="X373" s="304"/>
      <c r="Y373" s="412"/>
      <c r="Z373" s="412"/>
      <c r="AA373" s="412"/>
      <c r="AB373" s="412"/>
      <c r="AC373" s="412"/>
      <c r="AD373" s="412"/>
      <c r="AE373" s="412"/>
      <c r="AF373" s="412"/>
      <c r="AG373" s="412"/>
      <c r="AH373" s="412"/>
      <c r="AI373" s="412"/>
      <c r="AJ373" s="412"/>
      <c r="AK373" s="412"/>
      <c r="AL373" s="412"/>
      <c r="AM373" s="306"/>
    </row>
    <row r="374" spans="1:39" ht="30" hidden="1" outlineLevel="2">
      <c r="A374" s="532">
        <v>5</v>
      </c>
      <c r="B374" s="428" t="s">
        <v>99</v>
      </c>
      <c r="C374" s="291" t="s">
        <v>25</v>
      </c>
      <c r="D374" s="295"/>
      <c r="E374" s="295"/>
      <c r="F374" s="295"/>
      <c r="G374" s="295"/>
      <c r="H374" s="295"/>
      <c r="I374" s="295"/>
      <c r="J374" s="295"/>
      <c r="K374" s="295"/>
      <c r="L374" s="295"/>
      <c r="M374" s="295"/>
      <c r="N374" s="291"/>
      <c r="O374" s="295"/>
      <c r="P374" s="295"/>
      <c r="Q374" s="295"/>
      <c r="R374" s="295"/>
      <c r="S374" s="295"/>
      <c r="T374" s="295"/>
      <c r="U374" s="295"/>
      <c r="V374" s="295"/>
      <c r="W374" s="295"/>
      <c r="X374" s="295"/>
      <c r="Y374" s="410"/>
      <c r="Z374" s="410"/>
      <c r="AA374" s="410"/>
      <c r="AB374" s="410"/>
      <c r="AC374" s="410"/>
      <c r="AD374" s="410"/>
      <c r="AE374" s="410"/>
      <c r="AF374" s="410"/>
      <c r="AG374" s="410"/>
      <c r="AH374" s="410"/>
      <c r="AI374" s="410"/>
      <c r="AJ374" s="410"/>
      <c r="AK374" s="410"/>
      <c r="AL374" s="410"/>
      <c r="AM374" s="296">
        <f>SUM(Y374:AL374)</f>
        <v>0</v>
      </c>
    </row>
    <row r="375" spans="1:39" hidden="1" outlineLevel="2">
      <c r="A375" s="532"/>
      <c r="B375" s="431" t="s">
        <v>309</v>
      </c>
      <c r="C375" s="291" t="s">
        <v>164</v>
      </c>
      <c r="D375" s="295"/>
      <c r="E375" s="295"/>
      <c r="F375" s="295"/>
      <c r="G375" s="295"/>
      <c r="H375" s="295"/>
      <c r="I375" s="295"/>
      <c r="J375" s="295"/>
      <c r="K375" s="295"/>
      <c r="L375" s="295"/>
      <c r="M375" s="295"/>
      <c r="N375" s="468"/>
      <c r="O375" s="295"/>
      <c r="P375" s="295"/>
      <c r="Q375" s="295"/>
      <c r="R375" s="295"/>
      <c r="S375" s="295"/>
      <c r="T375" s="295"/>
      <c r="U375" s="295"/>
      <c r="V375" s="295"/>
      <c r="W375" s="295"/>
      <c r="X375" s="295"/>
      <c r="Y375" s="411">
        <f>Y374</f>
        <v>0</v>
      </c>
      <c r="Z375" s="411">
        <f t="shared" ref="Z375" si="958">Z374</f>
        <v>0</v>
      </c>
      <c r="AA375" s="411">
        <f t="shared" ref="AA375" si="959">AA374</f>
        <v>0</v>
      </c>
      <c r="AB375" s="411">
        <f t="shared" ref="AB375" si="960">AB374</f>
        <v>0</v>
      </c>
      <c r="AC375" s="411">
        <f t="shared" ref="AC375" si="961">AC374</f>
        <v>0</v>
      </c>
      <c r="AD375" s="411">
        <f t="shared" ref="AD375" si="962">AD374</f>
        <v>0</v>
      </c>
      <c r="AE375" s="411">
        <f t="shared" ref="AE375" si="963">AE374</f>
        <v>0</v>
      </c>
      <c r="AF375" s="411">
        <f t="shared" ref="AF375" si="964">AF374</f>
        <v>0</v>
      </c>
      <c r="AG375" s="411">
        <f t="shared" ref="AG375" si="965">AG374</f>
        <v>0</v>
      </c>
      <c r="AH375" s="411">
        <f t="shared" ref="AH375" si="966">AH374</f>
        <v>0</v>
      </c>
      <c r="AI375" s="411">
        <f t="shared" ref="AI375" si="967">AI374</f>
        <v>0</v>
      </c>
      <c r="AJ375" s="411">
        <f t="shared" ref="AJ375" si="968">AJ374</f>
        <v>0</v>
      </c>
      <c r="AK375" s="411">
        <f t="shared" ref="AK375" si="969">AK374</f>
        <v>0</v>
      </c>
      <c r="AL375" s="411">
        <f t="shared" ref="AL375" si="970">AL374</f>
        <v>0</v>
      </c>
      <c r="AM375" s="297"/>
    </row>
    <row r="376" spans="1:39" hidden="1" outlineLevel="2">
      <c r="A376" s="532"/>
      <c r="B376" s="431"/>
      <c r="C376" s="291"/>
      <c r="D376" s="291"/>
      <c r="E376" s="291"/>
      <c r="F376" s="291"/>
      <c r="G376" s="291"/>
      <c r="H376" s="291"/>
      <c r="I376" s="291"/>
      <c r="J376" s="291"/>
      <c r="K376" s="291"/>
      <c r="L376" s="291"/>
      <c r="M376" s="291"/>
      <c r="N376" s="291"/>
      <c r="O376" s="291"/>
      <c r="P376" s="291"/>
      <c r="Q376" s="291"/>
      <c r="R376" s="291"/>
      <c r="S376" s="291"/>
      <c r="T376" s="291"/>
      <c r="U376" s="291"/>
      <c r="V376" s="291"/>
      <c r="W376" s="291"/>
      <c r="X376" s="291"/>
      <c r="Y376" s="422"/>
      <c r="Z376" s="423"/>
      <c r="AA376" s="423"/>
      <c r="AB376" s="423"/>
      <c r="AC376" s="423"/>
      <c r="AD376" s="423"/>
      <c r="AE376" s="423"/>
      <c r="AF376" s="423"/>
      <c r="AG376" s="423"/>
      <c r="AH376" s="423"/>
      <c r="AI376" s="423"/>
      <c r="AJ376" s="423"/>
      <c r="AK376" s="423"/>
      <c r="AL376" s="423"/>
      <c r="AM376" s="297"/>
    </row>
    <row r="377" spans="1:39" ht="15.75" hidden="1" outlineLevel="2">
      <c r="A377" s="532"/>
      <c r="B377" s="514" t="s">
        <v>500</v>
      </c>
      <c r="C377" s="289"/>
      <c r="D377" s="289"/>
      <c r="E377" s="289"/>
      <c r="F377" s="289"/>
      <c r="G377" s="289"/>
      <c r="H377" s="289"/>
      <c r="I377" s="289"/>
      <c r="J377" s="289"/>
      <c r="K377" s="289"/>
      <c r="L377" s="289"/>
      <c r="M377" s="289"/>
      <c r="N377" s="290"/>
      <c r="O377" s="289"/>
      <c r="P377" s="289"/>
      <c r="Q377" s="289"/>
      <c r="R377" s="289"/>
      <c r="S377" s="289"/>
      <c r="T377" s="289"/>
      <c r="U377" s="289"/>
      <c r="V377" s="289"/>
      <c r="W377" s="289"/>
      <c r="X377" s="289"/>
      <c r="Y377" s="414"/>
      <c r="Z377" s="414"/>
      <c r="AA377" s="414"/>
      <c r="AB377" s="414"/>
      <c r="AC377" s="414"/>
      <c r="AD377" s="414"/>
      <c r="AE377" s="414"/>
      <c r="AF377" s="414"/>
      <c r="AG377" s="414"/>
      <c r="AH377" s="414"/>
      <c r="AI377" s="414"/>
      <c r="AJ377" s="414"/>
      <c r="AK377" s="414"/>
      <c r="AL377" s="414"/>
      <c r="AM377" s="292"/>
    </row>
    <row r="378" spans="1:39" hidden="1" outlineLevel="2">
      <c r="A378" s="532">
        <v>6</v>
      </c>
      <c r="B378" s="428" t="s">
        <v>100</v>
      </c>
      <c r="C378" s="291" t="s">
        <v>25</v>
      </c>
      <c r="D378" s="295"/>
      <c r="E378" s="295"/>
      <c r="F378" s="295"/>
      <c r="G378" s="295"/>
      <c r="H378" s="295"/>
      <c r="I378" s="295"/>
      <c r="J378" s="295"/>
      <c r="K378" s="295"/>
      <c r="L378" s="295"/>
      <c r="M378" s="295"/>
      <c r="N378" s="295">
        <v>12</v>
      </c>
      <c r="O378" s="295"/>
      <c r="P378" s="295"/>
      <c r="Q378" s="295"/>
      <c r="R378" s="295"/>
      <c r="S378" s="295"/>
      <c r="T378" s="295"/>
      <c r="U378" s="295"/>
      <c r="V378" s="295"/>
      <c r="W378" s="295"/>
      <c r="X378" s="295"/>
      <c r="Y378" s="415"/>
      <c r="Z378" s="410"/>
      <c r="AA378" s="410"/>
      <c r="AB378" s="410"/>
      <c r="AC378" s="410"/>
      <c r="AD378" s="410"/>
      <c r="AE378" s="410"/>
      <c r="AF378" s="415"/>
      <c r="AG378" s="415"/>
      <c r="AH378" s="415"/>
      <c r="AI378" s="415"/>
      <c r="AJ378" s="415"/>
      <c r="AK378" s="415"/>
      <c r="AL378" s="415"/>
      <c r="AM378" s="296">
        <f>SUM(Y378:AL378)</f>
        <v>0</v>
      </c>
    </row>
    <row r="379" spans="1:39" hidden="1" outlineLevel="2">
      <c r="A379" s="532"/>
      <c r="B379" s="431" t="s">
        <v>309</v>
      </c>
      <c r="C379" s="291" t="s">
        <v>164</v>
      </c>
      <c r="D379" s="295"/>
      <c r="E379" s="295"/>
      <c r="F379" s="295"/>
      <c r="G379" s="295"/>
      <c r="H379" s="295"/>
      <c r="I379" s="295"/>
      <c r="J379" s="295"/>
      <c r="K379" s="295"/>
      <c r="L379" s="295"/>
      <c r="M379" s="295"/>
      <c r="N379" s="295">
        <f>N378</f>
        <v>12</v>
      </c>
      <c r="O379" s="295"/>
      <c r="P379" s="295"/>
      <c r="Q379" s="295"/>
      <c r="R379" s="295"/>
      <c r="S379" s="295"/>
      <c r="T379" s="295"/>
      <c r="U379" s="295"/>
      <c r="V379" s="295"/>
      <c r="W379" s="295"/>
      <c r="X379" s="295"/>
      <c r="Y379" s="411">
        <f>Y378</f>
        <v>0</v>
      </c>
      <c r="Z379" s="411">
        <f t="shared" ref="Z379" si="971">Z378</f>
        <v>0</v>
      </c>
      <c r="AA379" s="411">
        <f t="shared" ref="AA379" si="972">AA378</f>
        <v>0</v>
      </c>
      <c r="AB379" s="411">
        <f t="shared" ref="AB379" si="973">AB378</f>
        <v>0</v>
      </c>
      <c r="AC379" s="411">
        <f t="shared" ref="AC379" si="974">AC378</f>
        <v>0</v>
      </c>
      <c r="AD379" s="411">
        <f t="shared" ref="AD379" si="975">AD378</f>
        <v>0</v>
      </c>
      <c r="AE379" s="411">
        <f t="shared" ref="AE379" si="976">AE378</f>
        <v>0</v>
      </c>
      <c r="AF379" s="411">
        <f t="shared" ref="AF379" si="977">AF378</f>
        <v>0</v>
      </c>
      <c r="AG379" s="411">
        <f t="shared" ref="AG379" si="978">AG378</f>
        <v>0</v>
      </c>
      <c r="AH379" s="411">
        <f t="shared" ref="AH379" si="979">AH378</f>
        <v>0</v>
      </c>
      <c r="AI379" s="411">
        <f t="shared" ref="AI379" si="980">AI378</f>
        <v>0</v>
      </c>
      <c r="AJ379" s="411">
        <f t="shared" ref="AJ379" si="981">AJ378</f>
        <v>0</v>
      </c>
      <c r="AK379" s="411">
        <f t="shared" ref="AK379" si="982">AK378</f>
        <v>0</v>
      </c>
      <c r="AL379" s="411">
        <f t="shared" ref="AL379" si="983">AL378</f>
        <v>0</v>
      </c>
      <c r="AM379" s="311"/>
    </row>
    <row r="380" spans="1:39" hidden="1" outlineLevel="2">
      <c r="A380" s="532"/>
      <c r="B380" s="526"/>
      <c r="C380" s="312"/>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6"/>
      <c r="Z380" s="416"/>
      <c r="AA380" s="416"/>
      <c r="AB380" s="416"/>
      <c r="AC380" s="416"/>
      <c r="AD380" s="416"/>
      <c r="AE380" s="416"/>
      <c r="AF380" s="416"/>
      <c r="AG380" s="416"/>
      <c r="AH380" s="416"/>
      <c r="AI380" s="416"/>
      <c r="AJ380" s="416"/>
      <c r="AK380" s="416"/>
      <c r="AL380" s="416"/>
      <c r="AM380" s="313"/>
    </row>
    <row r="381" spans="1:39" ht="30" hidden="1" outlineLevel="2">
      <c r="A381" s="532">
        <v>7</v>
      </c>
      <c r="B381" s="428" t="s">
        <v>101</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5"/>
      <c r="Z381" s="410"/>
      <c r="AA381" s="410"/>
      <c r="AB381" s="410"/>
      <c r="AC381" s="410"/>
      <c r="AD381" s="410"/>
      <c r="AE381" s="410"/>
      <c r="AF381" s="415"/>
      <c r="AG381" s="415"/>
      <c r="AH381" s="415"/>
      <c r="AI381" s="415"/>
      <c r="AJ381" s="415"/>
      <c r="AK381" s="415"/>
      <c r="AL381" s="415"/>
      <c r="AM381" s="296">
        <f>SUM(Y381:AL381)</f>
        <v>0</v>
      </c>
    </row>
    <row r="382" spans="1:39" hidden="1" outlineLevel="2">
      <c r="A382" s="532"/>
      <c r="B382" s="431" t="s">
        <v>309</v>
      </c>
      <c r="C382" s="291" t="s">
        <v>164</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 si="984">Z381</f>
        <v>0</v>
      </c>
      <c r="AA382" s="411">
        <f t="shared" ref="AA382" si="985">AA381</f>
        <v>0</v>
      </c>
      <c r="AB382" s="411">
        <f t="shared" ref="AB382" si="986">AB381</f>
        <v>0</v>
      </c>
      <c r="AC382" s="411">
        <f t="shared" ref="AC382" si="987">AC381</f>
        <v>0</v>
      </c>
      <c r="AD382" s="411">
        <f t="shared" ref="AD382" si="988">AD381</f>
        <v>0</v>
      </c>
      <c r="AE382" s="411">
        <f t="shared" ref="AE382" si="989">AE381</f>
        <v>0</v>
      </c>
      <c r="AF382" s="411">
        <f t="shared" ref="AF382" si="990">AF381</f>
        <v>0</v>
      </c>
      <c r="AG382" s="411">
        <f t="shared" ref="AG382" si="991">AG381</f>
        <v>0</v>
      </c>
      <c r="AH382" s="411">
        <f t="shared" ref="AH382" si="992">AH381</f>
        <v>0</v>
      </c>
      <c r="AI382" s="411">
        <f t="shared" ref="AI382" si="993">AI381</f>
        <v>0</v>
      </c>
      <c r="AJ382" s="411">
        <f t="shared" ref="AJ382" si="994">AJ381</f>
        <v>0</v>
      </c>
      <c r="AK382" s="411">
        <f t="shared" ref="AK382" si="995">AK381</f>
        <v>0</v>
      </c>
      <c r="AL382" s="411">
        <f t="shared" ref="AL382" si="996">AL381</f>
        <v>0</v>
      </c>
      <c r="AM382" s="311"/>
    </row>
    <row r="383" spans="1:39" hidden="1" outlineLevel="2">
      <c r="A383" s="532"/>
      <c r="B383" s="527"/>
      <c r="C383" s="312"/>
      <c r="D383" s="291"/>
      <c r="E383" s="291"/>
      <c r="F383" s="291"/>
      <c r="G383" s="291"/>
      <c r="H383" s="291"/>
      <c r="I383" s="291"/>
      <c r="J383" s="291"/>
      <c r="K383" s="291"/>
      <c r="L383" s="291"/>
      <c r="M383" s="291"/>
      <c r="N383" s="291"/>
      <c r="O383" s="291"/>
      <c r="P383" s="291"/>
      <c r="Q383" s="291"/>
      <c r="R383" s="291"/>
      <c r="S383" s="291"/>
      <c r="T383" s="291"/>
      <c r="U383" s="291"/>
      <c r="V383" s="291"/>
      <c r="W383" s="291"/>
      <c r="X383" s="291"/>
      <c r="Y383" s="416"/>
      <c r="Z383" s="417"/>
      <c r="AA383" s="416"/>
      <c r="AB383" s="416"/>
      <c r="AC383" s="416"/>
      <c r="AD383" s="416"/>
      <c r="AE383" s="416"/>
      <c r="AF383" s="416"/>
      <c r="AG383" s="416"/>
      <c r="AH383" s="416"/>
      <c r="AI383" s="416"/>
      <c r="AJ383" s="416"/>
      <c r="AK383" s="416"/>
      <c r="AL383" s="416"/>
      <c r="AM383" s="313"/>
    </row>
    <row r="384" spans="1:39" ht="30" hidden="1" outlineLevel="2">
      <c r="A384" s="532">
        <v>8</v>
      </c>
      <c r="B384" s="428" t="s">
        <v>102</v>
      </c>
      <c r="C384" s="291" t="s">
        <v>25</v>
      </c>
      <c r="D384" s="295"/>
      <c r="E384" s="295"/>
      <c r="F384" s="295"/>
      <c r="G384" s="295"/>
      <c r="H384" s="295"/>
      <c r="I384" s="295"/>
      <c r="J384" s="295"/>
      <c r="K384" s="295"/>
      <c r="L384" s="295"/>
      <c r="M384" s="295"/>
      <c r="N384" s="295">
        <v>12</v>
      </c>
      <c r="O384" s="295"/>
      <c r="P384" s="295"/>
      <c r="Q384" s="295"/>
      <c r="R384" s="295"/>
      <c r="S384" s="295"/>
      <c r="T384" s="295"/>
      <c r="U384" s="295"/>
      <c r="V384" s="295"/>
      <c r="W384" s="295"/>
      <c r="X384" s="295"/>
      <c r="Y384" s="415"/>
      <c r="Z384" s="410"/>
      <c r="AA384" s="410"/>
      <c r="AB384" s="410"/>
      <c r="AC384" s="410"/>
      <c r="AD384" s="410"/>
      <c r="AE384" s="410"/>
      <c r="AF384" s="415"/>
      <c r="AG384" s="415"/>
      <c r="AH384" s="415"/>
      <c r="AI384" s="415"/>
      <c r="AJ384" s="415"/>
      <c r="AK384" s="415"/>
      <c r="AL384" s="415"/>
      <c r="AM384" s="296">
        <f>SUM(Y384:AL384)</f>
        <v>0</v>
      </c>
    </row>
    <row r="385" spans="1:39" hidden="1" outlineLevel="2">
      <c r="A385" s="532"/>
      <c r="B385" s="431" t="s">
        <v>309</v>
      </c>
      <c r="C385" s="291" t="s">
        <v>164</v>
      </c>
      <c r="D385" s="295"/>
      <c r="E385" s="295"/>
      <c r="F385" s="295"/>
      <c r="G385" s="295"/>
      <c r="H385" s="295"/>
      <c r="I385" s="295"/>
      <c r="J385" s="295"/>
      <c r="K385" s="295"/>
      <c r="L385" s="295"/>
      <c r="M385" s="295"/>
      <c r="N385" s="295">
        <f>N384</f>
        <v>12</v>
      </c>
      <c r="O385" s="295"/>
      <c r="P385" s="295"/>
      <c r="Q385" s="295"/>
      <c r="R385" s="295"/>
      <c r="S385" s="295"/>
      <c r="T385" s="295"/>
      <c r="U385" s="295"/>
      <c r="V385" s="295"/>
      <c r="W385" s="295"/>
      <c r="X385" s="295"/>
      <c r="Y385" s="411">
        <f>Y384</f>
        <v>0</v>
      </c>
      <c r="Z385" s="411">
        <f t="shared" ref="Z385" si="997">Z384</f>
        <v>0</v>
      </c>
      <c r="AA385" s="411">
        <f t="shared" ref="AA385" si="998">AA384</f>
        <v>0</v>
      </c>
      <c r="AB385" s="411">
        <f t="shared" ref="AB385" si="999">AB384</f>
        <v>0</v>
      </c>
      <c r="AC385" s="411">
        <f t="shared" ref="AC385" si="1000">AC384</f>
        <v>0</v>
      </c>
      <c r="AD385" s="411">
        <f t="shared" ref="AD385" si="1001">AD384</f>
        <v>0</v>
      </c>
      <c r="AE385" s="411">
        <f t="shared" ref="AE385" si="1002">AE384</f>
        <v>0</v>
      </c>
      <c r="AF385" s="411">
        <f t="shared" ref="AF385" si="1003">AF384</f>
        <v>0</v>
      </c>
      <c r="AG385" s="411">
        <f t="shared" ref="AG385" si="1004">AG384</f>
        <v>0</v>
      </c>
      <c r="AH385" s="411">
        <f t="shared" ref="AH385" si="1005">AH384</f>
        <v>0</v>
      </c>
      <c r="AI385" s="411">
        <f t="shared" ref="AI385" si="1006">AI384</f>
        <v>0</v>
      </c>
      <c r="AJ385" s="411">
        <f t="shared" ref="AJ385" si="1007">AJ384</f>
        <v>0</v>
      </c>
      <c r="AK385" s="411">
        <f t="shared" ref="AK385" si="1008">AK384</f>
        <v>0</v>
      </c>
      <c r="AL385" s="411">
        <f t="shared" ref="AL385" si="1009">AL384</f>
        <v>0</v>
      </c>
      <c r="AM385" s="311"/>
    </row>
    <row r="386" spans="1:39" hidden="1" outlineLevel="2">
      <c r="A386" s="532"/>
      <c r="B386" s="527"/>
      <c r="C386" s="312"/>
      <c r="D386" s="316"/>
      <c r="E386" s="316"/>
      <c r="F386" s="316"/>
      <c r="G386" s="316"/>
      <c r="H386" s="316"/>
      <c r="I386" s="316"/>
      <c r="J386" s="316"/>
      <c r="K386" s="316"/>
      <c r="L386" s="316"/>
      <c r="M386" s="316"/>
      <c r="N386" s="291"/>
      <c r="O386" s="316"/>
      <c r="P386" s="316"/>
      <c r="Q386" s="316"/>
      <c r="R386" s="316"/>
      <c r="S386" s="316"/>
      <c r="T386" s="316"/>
      <c r="U386" s="316"/>
      <c r="V386" s="316"/>
      <c r="W386" s="316"/>
      <c r="X386" s="316"/>
      <c r="Y386" s="416"/>
      <c r="Z386" s="417"/>
      <c r="AA386" s="416"/>
      <c r="AB386" s="416"/>
      <c r="AC386" s="416"/>
      <c r="AD386" s="416"/>
      <c r="AE386" s="416"/>
      <c r="AF386" s="416"/>
      <c r="AG386" s="416"/>
      <c r="AH386" s="416"/>
      <c r="AI386" s="416"/>
      <c r="AJ386" s="416"/>
      <c r="AK386" s="416"/>
      <c r="AL386" s="416"/>
      <c r="AM386" s="313"/>
    </row>
    <row r="387" spans="1:39" ht="30" hidden="1" outlineLevel="2">
      <c r="A387" s="532">
        <v>9</v>
      </c>
      <c r="B387" s="428" t="s">
        <v>103</v>
      </c>
      <c r="C387" s="291" t="s">
        <v>25</v>
      </c>
      <c r="D387" s="295"/>
      <c r="E387" s="295"/>
      <c r="F387" s="295"/>
      <c r="G387" s="295"/>
      <c r="H387" s="295"/>
      <c r="I387" s="295"/>
      <c r="J387" s="295"/>
      <c r="K387" s="295"/>
      <c r="L387" s="295"/>
      <c r="M387" s="295"/>
      <c r="N387" s="295">
        <v>12</v>
      </c>
      <c r="O387" s="295"/>
      <c r="P387" s="295"/>
      <c r="Q387" s="295"/>
      <c r="R387" s="295"/>
      <c r="S387" s="295"/>
      <c r="T387" s="295"/>
      <c r="U387" s="295"/>
      <c r="V387" s="295"/>
      <c r="W387" s="295"/>
      <c r="X387" s="295"/>
      <c r="Y387" s="415"/>
      <c r="Z387" s="410"/>
      <c r="AA387" s="410"/>
      <c r="AB387" s="410"/>
      <c r="AC387" s="410"/>
      <c r="AD387" s="410"/>
      <c r="AE387" s="410"/>
      <c r="AF387" s="415"/>
      <c r="AG387" s="415"/>
      <c r="AH387" s="415"/>
      <c r="AI387" s="415"/>
      <c r="AJ387" s="415"/>
      <c r="AK387" s="415"/>
      <c r="AL387" s="415"/>
      <c r="AM387" s="296">
        <f>SUM(Y387:AL387)</f>
        <v>0</v>
      </c>
    </row>
    <row r="388" spans="1:39" hidden="1" outlineLevel="2">
      <c r="A388" s="532"/>
      <c r="B388" s="431" t="s">
        <v>309</v>
      </c>
      <c r="C388" s="291" t="s">
        <v>164</v>
      </c>
      <c r="D388" s="295"/>
      <c r="E388" s="295"/>
      <c r="F388" s="295"/>
      <c r="G388" s="295"/>
      <c r="H388" s="295"/>
      <c r="I388" s="295"/>
      <c r="J388" s="295"/>
      <c r="K388" s="295"/>
      <c r="L388" s="295"/>
      <c r="M388" s="295"/>
      <c r="N388" s="295">
        <f>N387</f>
        <v>12</v>
      </c>
      <c r="O388" s="295"/>
      <c r="P388" s="295"/>
      <c r="Q388" s="295"/>
      <c r="R388" s="295"/>
      <c r="S388" s="295"/>
      <c r="T388" s="295"/>
      <c r="U388" s="295"/>
      <c r="V388" s="295"/>
      <c r="W388" s="295"/>
      <c r="X388" s="295"/>
      <c r="Y388" s="411">
        <f>Y387</f>
        <v>0</v>
      </c>
      <c r="Z388" s="411">
        <f t="shared" ref="Z388" si="1010">Z387</f>
        <v>0</v>
      </c>
      <c r="AA388" s="411">
        <f t="shared" ref="AA388" si="1011">AA387</f>
        <v>0</v>
      </c>
      <c r="AB388" s="411">
        <f t="shared" ref="AB388" si="1012">AB387</f>
        <v>0</v>
      </c>
      <c r="AC388" s="411">
        <f t="shared" ref="AC388" si="1013">AC387</f>
        <v>0</v>
      </c>
      <c r="AD388" s="411">
        <f t="shared" ref="AD388" si="1014">AD387</f>
        <v>0</v>
      </c>
      <c r="AE388" s="411">
        <f t="shared" ref="AE388" si="1015">AE387</f>
        <v>0</v>
      </c>
      <c r="AF388" s="411">
        <f t="shared" ref="AF388" si="1016">AF387</f>
        <v>0</v>
      </c>
      <c r="AG388" s="411">
        <f t="shared" ref="AG388" si="1017">AG387</f>
        <v>0</v>
      </c>
      <c r="AH388" s="411">
        <f t="shared" ref="AH388" si="1018">AH387</f>
        <v>0</v>
      </c>
      <c r="AI388" s="411">
        <f t="shared" ref="AI388" si="1019">AI387</f>
        <v>0</v>
      </c>
      <c r="AJ388" s="411">
        <f t="shared" ref="AJ388" si="1020">AJ387</f>
        <v>0</v>
      </c>
      <c r="AK388" s="411">
        <f t="shared" ref="AK388" si="1021">AK387</f>
        <v>0</v>
      </c>
      <c r="AL388" s="411">
        <f t="shared" ref="AL388" si="1022">AL387</f>
        <v>0</v>
      </c>
      <c r="AM388" s="311"/>
    </row>
    <row r="389" spans="1:39" hidden="1" outlineLevel="2">
      <c r="A389" s="532"/>
      <c r="B389" s="527"/>
      <c r="C389" s="312"/>
      <c r="D389" s="316"/>
      <c r="E389" s="316"/>
      <c r="F389" s="316"/>
      <c r="G389" s="316"/>
      <c r="H389" s="316"/>
      <c r="I389" s="316"/>
      <c r="J389" s="316"/>
      <c r="K389" s="316"/>
      <c r="L389" s="316"/>
      <c r="M389" s="316"/>
      <c r="N389" s="291"/>
      <c r="O389" s="316"/>
      <c r="P389" s="316"/>
      <c r="Q389" s="316"/>
      <c r="R389" s="316"/>
      <c r="S389" s="316"/>
      <c r="T389" s="316"/>
      <c r="U389" s="316"/>
      <c r="V389" s="316"/>
      <c r="W389" s="316"/>
      <c r="X389" s="316"/>
      <c r="Y389" s="416"/>
      <c r="Z389" s="416"/>
      <c r="AA389" s="416"/>
      <c r="AB389" s="416"/>
      <c r="AC389" s="416"/>
      <c r="AD389" s="416"/>
      <c r="AE389" s="416"/>
      <c r="AF389" s="416"/>
      <c r="AG389" s="416"/>
      <c r="AH389" s="416"/>
      <c r="AI389" s="416"/>
      <c r="AJ389" s="416"/>
      <c r="AK389" s="416"/>
      <c r="AL389" s="416"/>
      <c r="AM389" s="313"/>
    </row>
    <row r="390" spans="1:39" ht="30" hidden="1" outlineLevel="2">
      <c r="A390" s="532">
        <v>10</v>
      </c>
      <c r="B390" s="428" t="s">
        <v>104</v>
      </c>
      <c r="C390" s="291" t="s">
        <v>25</v>
      </c>
      <c r="D390" s="295"/>
      <c r="E390" s="295"/>
      <c r="F390" s="295"/>
      <c r="G390" s="295"/>
      <c r="H390" s="295"/>
      <c r="I390" s="295"/>
      <c r="J390" s="295"/>
      <c r="K390" s="295"/>
      <c r="L390" s="295"/>
      <c r="M390" s="295"/>
      <c r="N390" s="295">
        <v>3</v>
      </c>
      <c r="O390" s="295"/>
      <c r="P390" s="295"/>
      <c r="Q390" s="295"/>
      <c r="R390" s="295"/>
      <c r="S390" s="295"/>
      <c r="T390" s="295"/>
      <c r="U390" s="295"/>
      <c r="V390" s="295"/>
      <c r="W390" s="295"/>
      <c r="X390" s="295"/>
      <c r="Y390" s="415"/>
      <c r="Z390" s="410"/>
      <c r="AA390" s="410"/>
      <c r="AB390" s="410"/>
      <c r="AC390" s="410"/>
      <c r="AD390" s="410"/>
      <c r="AE390" s="410"/>
      <c r="AF390" s="415"/>
      <c r="AG390" s="415"/>
      <c r="AH390" s="415"/>
      <c r="AI390" s="415"/>
      <c r="AJ390" s="415"/>
      <c r="AK390" s="415"/>
      <c r="AL390" s="415"/>
      <c r="AM390" s="296">
        <f>SUM(Y390:AL390)</f>
        <v>0</v>
      </c>
    </row>
    <row r="391" spans="1:39" hidden="1" outlineLevel="2">
      <c r="A391" s="532"/>
      <c r="B391" s="431" t="s">
        <v>309</v>
      </c>
      <c r="C391" s="291" t="s">
        <v>164</v>
      </c>
      <c r="D391" s="295"/>
      <c r="E391" s="295"/>
      <c r="F391" s="295"/>
      <c r="G391" s="295"/>
      <c r="H391" s="295"/>
      <c r="I391" s="295"/>
      <c r="J391" s="295"/>
      <c r="K391" s="295"/>
      <c r="L391" s="295"/>
      <c r="M391" s="295"/>
      <c r="N391" s="295">
        <f>N390</f>
        <v>3</v>
      </c>
      <c r="O391" s="295"/>
      <c r="P391" s="295"/>
      <c r="Q391" s="295"/>
      <c r="R391" s="295"/>
      <c r="S391" s="295"/>
      <c r="T391" s="295"/>
      <c r="U391" s="295"/>
      <c r="V391" s="295"/>
      <c r="W391" s="295"/>
      <c r="X391" s="295"/>
      <c r="Y391" s="411">
        <f>Y390</f>
        <v>0</v>
      </c>
      <c r="Z391" s="411">
        <f t="shared" ref="Z391" si="1023">Z390</f>
        <v>0</v>
      </c>
      <c r="AA391" s="411">
        <f t="shared" ref="AA391" si="1024">AA390</f>
        <v>0</v>
      </c>
      <c r="AB391" s="411">
        <f t="shared" ref="AB391" si="1025">AB390</f>
        <v>0</v>
      </c>
      <c r="AC391" s="411">
        <f t="shared" ref="AC391" si="1026">AC390</f>
        <v>0</v>
      </c>
      <c r="AD391" s="411">
        <f t="shared" ref="AD391" si="1027">AD390</f>
        <v>0</v>
      </c>
      <c r="AE391" s="411">
        <f t="shared" ref="AE391" si="1028">AE390</f>
        <v>0</v>
      </c>
      <c r="AF391" s="411">
        <f t="shared" ref="AF391" si="1029">AF390</f>
        <v>0</v>
      </c>
      <c r="AG391" s="411">
        <f t="shared" ref="AG391" si="1030">AG390</f>
        <v>0</v>
      </c>
      <c r="AH391" s="411">
        <f t="shared" ref="AH391" si="1031">AH390</f>
        <v>0</v>
      </c>
      <c r="AI391" s="411">
        <f t="shared" ref="AI391" si="1032">AI390</f>
        <v>0</v>
      </c>
      <c r="AJ391" s="411">
        <f t="shared" ref="AJ391" si="1033">AJ390</f>
        <v>0</v>
      </c>
      <c r="AK391" s="411">
        <f t="shared" ref="AK391" si="1034">AK390</f>
        <v>0</v>
      </c>
      <c r="AL391" s="411">
        <f t="shared" ref="AL391" si="1035">AL390</f>
        <v>0</v>
      </c>
      <c r="AM391" s="311"/>
    </row>
    <row r="392" spans="1:39" hidden="1" outlineLevel="2">
      <c r="A392" s="532"/>
      <c r="B392" s="527"/>
      <c r="C392" s="312"/>
      <c r="D392" s="316"/>
      <c r="E392" s="316"/>
      <c r="F392" s="316"/>
      <c r="G392" s="316"/>
      <c r="H392" s="316"/>
      <c r="I392" s="316"/>
      <c r="J392" s="316"/>
      <c r="K392" s="316"/>
      <c r="L392" s="316"/>
      <c r="M392" s="316"/>
      <c r="N392" s="291"/>
      <c r="O392" s="316"/>
      <c r="P392" s="316"/>
      <c r="Q392" s="316"/>
      <c r="R392" s="316"/>
      <c r="S392" s="316"/>
      <c r="T392" s="316"/>
      <c r="U392" s="316"/>
      <c r="V392" s="316"/>
      <c r="W392" s="316"/>
      <c r="X392" s="316"/>
      <c r="Y392" s="416"/>
      <c r="Z392" s="417"/>
      <c r="AA392" s="416"/>
      <c r="AB392" s="416"/>
      <c r="AC392" s="416"/>
      <c r="AD392" s="416"/>
      <c r="AE392" s="416"/>
      <c r="AF392" s="416"/>
      <c r="AG392" s="416"/>
      <c r="AH392" s="416"/>
      <c r="AI392" s="416"/>
      <c r="AJ392" s="416"/>
      <c r="AK392" s="416"/>
      <c r="AL392" s="416"/>
      <c r="AM392" s="313"/>
    </row>
    <row r="393" spans="1:39" ht="15.75" hidden="1" outlineLevel="2">
      <c r="A393" s="532"/>
      <c r="B393" s="504" t="s">
        <v>10</v>
      </c>
      <c r="C393" s="289"/>
      <c r="D393" s="289"/>
      <c r="E393" s="289"/>
      <c r="F393" s="289"/>
      <c r="G393" s="289"/>
      <c r="H393" s="289"/>
      <c r="I393" s="289"/>
      <c r="J393" s="289"/>
      <c r="K393" s="289"/>
      <c r="L393" s="289"/>
      <c r="M393" s="289"/>
      <c r="N393" s="290"/>
      <c r="O393" s="289"/>
      <c r="P393" s="289"/>
      <c r="Q393" s="289"/>
      <c r="R393" s="289"/>
      <c r="S393" s="289"/>
      <c r="T393" s="289"/>
      <c r="U393" s="289"/>
      <c r="V393" s="289"/>
      <c r="W393" s="289"/>
      <c r="X393" s="289"/>
      <c r="Y393" s="414"/>
      <c r="Z393" s="414"/>
      <c r="AA393" s="414"/>
      <c r="AB393" s="414"/>
      <c r="AC393" s="414"/>
      <c r="AD393" s="414"/>
      <c r="AE393" s="414"/>
      <c r="AF393" s="414"/>
      <c r="AG393" s="414"/>
      <c r="AH393" s="414"/>
      <c r="AI393" s="414"/>
      <c r="AJ393" s="414"/>
      <c r="AK393" s="414"/>
      <c r="AL393" s="414"/>
      <c r="AM393" s="292"/>
    </row>
    <row r="394" spans="1:39" ht="30" hidden="1" outlineLevel="2">
      <c r="A394" s="532">
        <v>11</v>
      </c>
      <c r="B394" s="428" t="s">
        <v>105</v>
      </c>
      <c r="C394" s="291" t="s">
        <v>25</v>
      </c>
      <c r="D394" s="295"/>
      <c r="E394" s="295"/>
      <c r="F394" s="295"/>
      <c r="G394" s="295"/>
      <c r="H394" s="295"/>
      <c r="I394" s="295"/>
      <c r="J394" s="295"/>
      <c r="K394" s="295"/>
      <c r="L394" s="295"/>
      <c r="M394" s="295"/>
      <c r="N394" s="295">
        <v>12</v>
      </c>
      <c r="O394" s="295"/>
      <c r="P394" s="295"/>
      <c r="Q394" s="295"/>
      <c r="R394" s="295"/>
      <c r="S394" s="295"/>
      <c r="T394" s="295"/>
      <c r="U394" s="295"/>
      <c r="V394" s="295"/>
      <c r="W394" s="295"/>
      <c r="X394" s="295"/>
      <c r="Y394" s="426"/>
      <c r="Z394" s="410"/>
      <c r="AA394" s="410"/>
      <c r="AB394" s="410"/>
      <c r="AC394" s="410"/>
      <c r="AD394" s="410"/>
      <c r="AE394" s="410"/>
      <c r="AF394" s="415"/>
      <c r="AG394" s="415"/>
      <c r="AH394" s="415"/>
      <c r="AI394" s="415"/>
      <c r="AJ394" s="415"/>
      <c r="AK394" s="415"/>
      <c r="AL394" s="415"/>
      <c r="AM394" s="296">
        <f>SUM(Y394:AL394)</f>
        <v>0</v>
      </c>
    </row>
    <row r="395" spans="1:39" hidden="1" outlineLevel="2">
      <c r="A395" s="532"/>
      <c r="B395" s="431" t="s">
        <v>309</v>
      </c>
      <c r="C395" s="291" t="s">
        <v>164</v>
      </c>
      <c r="D395" s="295"/>
      <c r="E395" s="295"/>
      <c r="F395" s="295"/>
      <c r="G395" s="295"/>
      <c r="H395" s="295"/>
      <c r="I395" s="295"/>
      <c r="J395" s="295"/>
      <c r="K395" s="295"/>
      <c r="L395" s="295"/>
      <c r="M395" s="295"/>
      <c r="N395" s="295">
        <f>N394</f>
        <v>12</v>
      </c>
      <c r="O395" s="295"/>
      <c r="P395" s="295"/>
      <c r="Q395" s="295"/>
      <c r="R395" s="295"/>
      <c r="S395" s="295"/>
      <c r="T395" s="295"/>
      <c r="U395" s="295"/>
      <c r="V395" s="295"/>
      <c r="W395" s="295"/>
      <c r="X395" s="295"/>
      <c r="Y395" s="411">
        <f>Y394</f>
        <v>0</v>
      </c>
      <c r="Z395" s="411">
        <f t="shared" ref="Z395" si="1036">Z394</f>
        <v>0</v>
      </c>
      <c r="AA395" s="411">
        <f t="shared" ref="AA395" si="1037">AA394</f>
        <v>0</v>
      </c>
      <c r="AB395" s="411">
        <f t="shared" ref="AB395" si="1038">AB394</f>
        <v>0</v>
      </c>
      <c r="AC395" s="411">
        <f t="shared" ref="AC395" si="1039">AC394</f>
        <v>0</v>
      </c>
      <c r="AD395" s="411">
        <f t="shared" ref="AD395" si="1040">AD394</f>
        <v>0</v>
      </c>
      <c r="AE395" s="411">
        <f t="shared" ref="AE395" si="1041">AE394</f>
        <v>0</v>
      </c>
      <c r="AF395" s="411">
        <f t="shared" ref="AF395" si="1042">AF394</f>
        <v>0</v>
      </c>
      <c r="AG395" s="411">
        <f t="shared" ref="AG395" si="1043">AG394</f>
        <v>0</v>
      </c>
      <c r="AH395" s="411">
        <f t="shared" ref="AH395" si="1044">AH394</f>
        <v>0</v>
      </c>
      <c r="AI395" s="411">
        <f t="shared" ref="AI395" si="1045">AI394</f>
        <v>0</v>
      </c>
      <c r="AJ395" s="411">
        <f t="shared" ref="AJ395" si="1046">AJ394</f>
        <v>0</v>
      </c>
      <c r="AK395" s="411">
        <f t="shared" ref="AK395" si="1047">AK394</f>
        <v>0</v>
      </c>
      <c r="AL395" s="411">
        <f t="shared" ref="AL395" si="1048">AL394</f>
        <v>0</v>
      </c>
      <c r="AM395" s="297"/>
    </row>
    <row r="396" spans="1:39" hidden="1" outlineLevel="2">
      <c r="A396" s="532"/>
      <c r="B396" s="528"/>
      <c r="C396" s="305"/>
      <c r="D396" s="291"/>
      <c r="E396" s="291"/>
      <c r="F396" s="291"/>
      <c r="G396" s="291"/>
      <c r="H396" s="291"/>
      <c r="I396" s="291"/>
      <c r="J396" s="291"/>
      <c r="K396" s="291"/>
      <c r="L396" s="291"/>
      <c r="M396" s="291"/>
      <c r="N396" s="291"/>
      <c r="O396" s="291"/>
      <c r="P396" s="291"/>
      <c r="Q396" s="291"/>
      <c r="R396" s="291"/>
      <c r="S396" s="291"/>
      <c r="T396" s="291"/>
      <c r="U396" s="291"/>
      <c r="V396" s="291"/>
      <c r="W396" s="291"/>
      <c r="X396" s="291"/>
      <c r="Y396" s="412"/>
      <c r="Z396" s="421"/>
      <c r="AA396" s="421"/>
      <c r="AB396" s="421"/>
      <c r="AC396" s="421"/>
      <c r="AD396" s="421"/>
      <c r="AE396" s="421"/>
      <c r="AF396" s="421"/>
      <c r="AG396" s="421"/>
      <c r="AH396" s="421"/>
      <c r="AI396" s="421"/>
      <c r="AJ396" s="421"/>
      <c r="AK396" s="421"/>
      <c r="AL396" s="421"/>
      <c r="AM396" s="306"/>
    </row>
    <row r="397" spans="1:39" ht="45" hidden="1" outlineLevel="2">
      <c r="A397" s="532">
        <v>12</v>
      </c>
      <c r="B397" s="428" t="s">
        <v>106</v>
      </c>
      <c r="C397" s="291" t="s">
        <v>25</v>
      </c>
      <c r="D397" s="295"/>
      <c r="E397" s="295"/>
      <c r="F397" s="295"/>
      <c r="G397" s="295"/>
      <c r="H397" s="295"/>
      <c r="I397" s="295"/>
      <c r="J397" s="295"/>
      <c r="K397" s="295"/>
      <c r="L397" s="295"/>
      <c r="M397" s="295"/>
      <c r="N397" s="295">
        <v>12</v>
      </c>
      <c r="O397" s="295"/>
      <c r="P397" s="295"/>
      <c r="Q397" s="295"/>
      <c r="R397" s="295"/>
      <c r="S397" s="295"/>
      <c r="T397" s="295"/>
      <c r="U397" s="295"/>
      <c r="V397" s="295"/>
      <c r="W397" s="295"/>
      <c r="X397" s="295"/>
      <c r="Y397" s="410"/>
      <c r="Z397" s="410"/>
      <c r="AA397" s="410"/>
      <c r="AB397" s="410"/>
      <c r="AC397" s="410"/>
      <c r="AD397" s="410"/>
      <c r="AE397" s="410"/>
      <c r="AF397" s="415"/>
      <c r="AG397" s="415"/>
      <c r="AH397" s="415"/>
      <c r="AI397" s="415"/>
      <c r="AJ397" s="415"/>
      <c r="AK397" s="415"/>
      <c r="AL397" s="415"/>
      <c r="AM397" s="296">
        <f>SUM(Y397:AL397)</f>
        <v>0</v>
      </c>
    </row>
    <row r="398" spans="1:39" hidden="1" outlineLevel="2">
      <c r="A398" s="532"/>
      <c r="B398" s="431" t="s">
        <v>309</v>
      </c>
      <c r="C398" s="291" t="s">
        <v>164</v>
      </c>
      <c r="D398" s="295"/>
      <c r="E398" s="295"/>
      <c r="F398" s="295"/>
      <c r="G398" s="295"/>
      <c r="H398" s="295"/>
      <c r="I398" s="295"/>
      <c r="J398" s="295"/>
      <c r="K398" s="295"/>
      <c r="L398" s="295"/>
      <c r="M398" s="295"/>
      <c r="N398" s="295">
        <f>N397</f>
        <v>12</v>
      </c>
      <c r="O398" s="295"/>
      <c r="P398" s="295"/>
      <c r="Q398" s="295"/>
      <c r="R398" s="295"/>
      <c r="S398" s="295"/>
      <c r="T398" s="295"/>
      <c r="U398" s="295"/>
      <c r="V398" s="295"/>
      <c r="W398" s="295"/>
      <c r="X398" s="295"/>
      <c r="Y398" s="411">
        <f>Y397</f>
        <v>0</v>
      </c>
      <c r="Z398" s="411">
        <f t="shared" ref="Z398" si="1049">Z397</f>
        <v>0</v>
      </c>
      <c r="AA398" s="411">
        <f t="shared" ref="AA398" si="1050">AA397</f>
        <v>0</v>
      </c>
      <c r="AB398" s="411">
        <f t="shared" ref="AB398" si="1051">AB397</f>
        <v>0</v>
      </c>
      <c r="AC398" s="411">
        <f t="shared" ref="AC398" si="1052">AC397</f>
        <v>0</v>
      </c>
      <c r="AD398" s="411">
        <f t="shared" ref="AD398" si="1053">AD397</f>
        <v>0</v>
      </c>
      <c r="AE398" s="411">
        <f t="shared" ref="AE398" si="1054">AE397</f>
        <v>0</v>
      </c>
      <c r="AF398" s="411">
        <f t="shared" ref="AF398" si="1055">AF397</f>
        <v>0</v>
      </c>
      <c r="AG398" s="411">
        <f t="shared" ref="AG398" si="1056">AG397</f>
        <v>0</v>
      </c>
      <c r="AH398" s="411">
        <f t="shared" ref="AH398" si="1057">AH397</f>
        <v>0</v>
      </c>
      <c r="AI398" s="411">
        <f t="shared" ref="AI398" si="1058">AI397</f>
        <v>0</v>
      </c>
      <c r="AJ398" s="411">
        <f t="shared" ref="AJ398" si="1059">AJ397</f>
        <v>0</v>
      </c>
      <c r="AK398" s="411">
        <f t="shared" ref="AK398" si="1060">AK397</f>
        <v>0</v>
      </c>
      <c r="AL398" s="411">
        <f t="shared" ref="AL398" si="1061">AL397</f>
        <v>0</v>
      </c>
      <c r="AM398" s="297"/>
    </row>
    <row r="399" spans="1:39" hidden="1" outlineLevel="2">
      <c r="A399" s="532"/>
      <c r="B399" s="528"/>
      <c r="C399" s="305"/>
      <c r="D399" s="291"/>
      <c r="E399" s="291"/>
      <c r="F399" s="291"/>
      <c r="G399" s="291"/>
      <c r="H399" s="291"/>
      <c r="I399" s="291"/>
      <c r="J399" s="291"/>
      <c r="K399" s="291"/>
      <c r="L399" s="291"/>
      <c r="M399" s="291"/>
      <c r="N399" s="291"/>
      <c r="O399" s="291"/>
      <c r="P399" s="291"/>
      <c r="Q399" s="291"/>
      <c r="R399" s="291"/>
      <c r="S399" s="291"/>
      <c r="T399" s="291"/>
      <c r="U399" s="291"/>
      <c r="V399" s="291"/>
      <c r="W399" s="291"/>
      <c r="X399" s="291"/>
      <c r="Y399" s="422"/>
      <c r="Z399" s="422"/>
      <c r="AA399" s="412"/>
      <c r="AB399" s="412"/>
      <c r="AC399" s="412"/>
      <c r="AD399" s="412"/>
      <c r="AE399" s="412"/>
      <c r="AF399" s="412"/>
      <c r="AG399" s="412"/>
      <c r="AH399" s="412"/>
      <c r="AI399" s="412"/>
      <c r="AJ399" s="412"/>
      <c r="AK399" s="412"/>
      <c r="AL399" s="412"/>
      <c r="AM399" s="306"/>
    </row>
    <row r="400" spans="1:39" ht="30" hidden="1" outlineLevel="2">
      <c r="A400" s="532">
        <v>13</v>
      </c>
      <c r="B400" s="428" t="s">
        <v>107</v>
      </c>
      <c r="C400" s="291" t="s">
        <v>25</v>
      </c>
      <c r="D400" s="295"/>
      <c r="E400" s="295"/>
      <c r="F400" s="295"/>
      <c r="G400" s="295"/>
      <c r="H400" s="295"/>
      <c r="I400" s="295"/>
      <c r="J400" s="295"/>
      <c r="K400" s="295"/>
      <c r="L400" s="295"/>
      <c r="M400" s="295"/>
      <c r="N400" s="295">
        <v>12</v>
      </c>
      <c r="O400" s="295"/>
      <c r="P400" s="295"/>
      <c r="Q400" s="295"/>
      <c r="R400" s="295"/>
      <c r="S400" s="295"/>
      <c r="T400" s="295"/>
      <c r="U400" s="295"/>
      <c r="V400" s="295"/>
      <c r="W400" s="295"/>
      <c r="X400" s="295"/>
      <c r="Y400" s="410"/>
      <c r="Z400" s="410"/>
      <c r="AA400" s="410"/>
      <c r="AB400" s="410"/>
      <c r="AC400" s="410"/>
      <c r="AD400" s="410"/>
      <c r="AE400" s="410"/>
      <c r="AF400" s="415"/>
      <c r="AG400" s="415"/>
      <c r="AH400" s="415"/>
      <c r="AI400" s="415"/>
      <c r="AJ400" s="415"/>
      <c r="AK400" s="415"/>
      <c r="AL400" s="415"/>
      <c r="AM400" s="296">
        <f>SUM(Y400:AL400)</f>
        <v>0</v>
      </c>
    </row>
    <row r="401" spans="1:40" hidden="1" outlineLevel="2">
      <c r="A401" s="532"/>
      <c r="B401" s="431" t="s">
        <v>309</v>
      </c>
      <c r="C401" s="291" t="s">
        <v>164</v>
      </c>
      <c r="D401" s="295"/>
      <c r="E401" s="295"/>
      <c r="F401" s="295"/>
      <c r="G401" s="295"/>
      <c r="H401" s="295"/>
      <c r="I401" s="295"/>
      <c r="J401" s="295"/>
      <c r="K401" s="295"/>
      <c r="L401" s="295"/>
      <c r="M401" s="295"/>
      <c r="N401" s="295">
        <f>N400</f>
        <v>12</v>
      </c>
      <c r="O401" s="295"/>
      <c r="P401" s="295"/>
      <c r="Q401" s="295"/>
      <c r="R401" s="295"/>
      <c r="S401" s="295"/>
      <c r="T401" s="295"/>
      <c r="U401" s="295"/>
      <c r="V401" s="295"/>
      <c r="W401" s="295"/>
      <c r="X401" s="295"/>
      <c r="Y401" s="411">
        <f>Y400</f>
        <v>0</v>
      </c>
      <c r="Z401" s="411">
        <f t="shared" ref="Z401" si="1062">Z400</f>
        <v>0</v>
      </c>
      <c r="AA401" s="411">
        <f t="shared" ref="AA401" si="1063">AA400</f>
        <v>0</v>
      </c>
      <c r="AB401" s="411">
        <f t="shared" ref="AB401" si="1064">AB400</f>
        <v>0</v>
      </c>
      <c r="AC401" s="411">
        <f t="shared" ref="AC401" si="1065">AC400</f>
        <v>0</v>
      </c>
      <c r="AD401" s="411">
        <f t="shared" ref="AD401" si="1066">AD400</f>
        <v>0</v>
      </c>
      <c r="AE401" s="411">
        <f t="shared" ref="AE401" si="1067">AE400</f>
        <v>0</v>
      </c>
      <c r="AF401" s="411">
        <f t="shared" ref="AF401" si="1068">AF400</f>
        <v>0</v>
      </c>
      <c r="AG401" s="411">
        <f t="shared" ref="AG401" si="1069">AG400</f>
        <v>0</v>
      </c>
      <c r="AH401" s="411">
        <f t="shared" ref="AH401" si="1070">AH400</f>
        <v>0</v>
      </c>
      <c r="AI401" s="411">
        <f t="shared" ref="AI401" si="1071">AI400</f>
        <v>0</v>
      </c>
      <c r="AJ401" s="411">
        <f t="shared" ref="AJ401" si="1072">AJ400</f>
        <v>0</v>
      </c>
      <c r="AK401" s="411">
        <f t="shared" ref="AK401" si="1073">AK400</f>
        <v>0</v>
      </c>
      <c r="AL401" s="411">
        <f t="shared" ref="AL401" si="1074">AL400</f>
        <v>0</v>
      </c>
      <c r="AM401" s="306"/>
    </row>
    <row r="402" spans="1:40" hidden="1" outlineLevel="2">
      <c r="A402" s="532"/>
      <c r="B402" s="528"/>
      <c r="C402" s="305"/>
      <c r="D402" s="291"/>
      <c r="E402" s="291"/>
      <c r="F402" s="291"/>
      <c r="G402" s="291"/>
      <c r="H402" s="291"/>
      <c r="I402" s="291"/>
      <c r="J402" s="291"/>
      <c r="K402" s="291"/>
      <c r="L402" s="291"/>
      <c r="M402" s="291"/>
      <c r="N402" s="291"/>
      <c r="O402" s="291"/>
      <c r="P402" s="291"/>
      <c r="Q402" s="291"/>
      <c r="R402" s="291"/>
      <c r="S402" s="291"/>
      <c r="T402" s="291"/>
      <c r="U402" s="291"/>
      <c r="V402" s="291"/>
      <c r="W402" s="291"/>
      <c r="X402" s="291"/>
      <c r="Y402" s="412"/>
      <c r="Z402" s="412"/>
      <c r="AA402" s="412"/>
      <c r="AB402" s="412"/>
      <c r="AC402" s="412"/>
      <c r="AD402" s="412"/>
      <c r="AE402" s="412"/>
      <c r="AF402" s="412"/>
      <c r="AG402" s="412"/>
      <c r="AH402" s="412"/>
      <c r="AI402" s="412"/>
      <c r="AJ402" s="412"/>
      <c r="AK402" s="412"/>
      <c r="AL402" s="412"/>
      <c r="AM402" s="306"/>
    </row>
    <row r="403" spans="1:40" ht="15.75" hidden="1" outlineLevel="2">
      <c r="A403" s="532"/>
      <c r="B403" s="504" t="s">
        <v>108</v>
      </c>
      <c r="C403" s="289"/>
      <c r="D403" s="290"/>
      <c r="E403" s="290"/>
      <c r="F403" s="290"/>
      <c r="G403" s="290"/>
      <c r="H403" s="290"/>
      <c r="I403" s="290"/>
      <c r="J403" s="290"/>
      <c r="K403" s="290"/>
      <c r="L403" s="290"/>
      <c r="M403" s="290"/>
      <c r="N403" s="290"/>
      <c r="O403" s="290"/>
      <c r="P403" s="289"/>
      <c r="Q403" s="289"/>
      <c r="R403" s="289"/>
      <c r="S403" s="289"/>
      <c r="T403" s="289"/>
      <c r="U403" s="289"/>
      <c r="V403" s="289"/>
      <c r="W403" s="289"/>
      <c r="X403" s="289"/>
      <c r="Y403" s="414"/>
      <c r="Z403" s="414"/>
      <c r="AA403" s="414"/>
      <c r="AB403" s="414"/>
      <c r="AC403" s="414"/>
      <c r="AD403" s="414"/>
      <c r="AE403" s="414"/>
      <c r="AF403" s="414"/>
      <c r="AG403" s="414"/>
      <c r="AH403" s="414"/>
      <c r="AI403" s="414"/>
      <c r="AJ403" s="414"/>
      <c r="AK403" s="414"/>
      <c r="AL403" s="414"/>
      <c r="AM403" s="292"/>
    </row>
    <row r="404" spans="1:40" hidden="1" outlineLevel="2">
      <c r="A404" s="532">
        <v>14</v>
      </c>
      <c r="B404" s="528" t="s">
        <v>109</v>
      </c>
      <c r="C404" s="291" t="s">
        <v>25</v>
      </c>
      <c r="D404" s="295"/>
      <c r="E404" s="295"/>
      <c r="F404" s="295"/>
      <c r="G404" s="295"/>
      <c r="H404" s="295"/>
      <c r="I404" s="295"/>
      <c r="J404" s="295"/>
      <c r="K404" s="295"/>
      <c r="L404" s="295"/>
      <c r="M404" s="295"/>
      <c r="N404" s="295">
        <v>12</v>
      </c>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40" hidden="1" outlineLevel="2">
      <c r="A405" s="532"/>
      <c r="B405" s="431" t="s">
        <v>309</v>
      </c>
      <c r="C405" s="291" t="s">
        <v>164</v>
      </c>
      <c r="D405" s="295"/>
      <c r="E405" s="295"/>
      <c r="F405" s="295"/>
      <c r="G405" s="295"/>
      <c r="H405" s="295"/>
      <c r="I405" s="295"/>
      <c r="J405" s="295"/>
      <c r="K405" s="295"/>
      <c r="L405" s="295"/>
      <c r="M405" s="295"/>
      <c r="N405" s="295">
        <f>N404</f>
        <v>12</v>
      </c>
      <c r="O405" s="295"/>
      <c r="P405" s="295"/>
      <c r="Q405" s="295"/>
      <c r="R405" s="295"/>
      <c r="S405" s="295"/>
      <c r="T405" s="295"/>
      <c r="U405" s="295"/>
      <c r="V405" s="295"/>
      <c r="W405" s="295"/>
      <c r="X405" s="295"/>
      <c r="Y405" s="411">
        <f>Y404</f>
        <v>0</v>
      </c>
      <c r="Z405" s="411">
        <f t="shared" ref="Z405" si="1075">Z404</f>
        <v>0</v>
      </c>
      <c r="AA405" s="411">
        <f t="shared" ref="AA405" si="1076">AA404</f>
        <v>0</v>
      </c>
      <c r="AB405" s="411">
        <f t="shared" ref="AB405" si="1077">AB404</f>
        <v>0</v>
      </c>
      <c r="AC405" s="411">
        <f t="shared" ref="AC405" si="1078">AC404</f>
        <v>0</v>
      </c>
      <c r="AD405" s="411">
        <f t="shared" ref="AD405" si="1079">AD404</f>
        <v>0</v>
      </c>
      <c r="AE405" s="411">
        <f t="shared" ref="AE405" si="1080">AE404</f>
        <v>0</v>
      </c>
      <c r="AF405" s="411">
        <f t="shared" ref="AF405" si="1081">AF404</f>
        <v>0</v>
      </c>
      <c r="AG405" s="411">
        <f t="shared" ref="AG405" si="1082">AG404</f>
        <v>0</v>
      </c>
      <c r="AH405" s="411">
        <f t="shared" ref="AH405" si="1083">AH404</f>
        <v>0</v>
      </c>
      <c r="AI405" s="411">
        <f t="shared" ref="AI405" si="1084">AI404</f>
        <v>0</v>
      </c>
      <c r="AJ405" s="411">
        <f t="shared" ref="AJ405" si="1085">AJ404</f>
        <v>0</v>
      </c>
      <c r="AK405" s="411">
        <f t="shared" ref="AK405" si="1086">AK404</f>
        <v>0</v>
      </c>
      <c r="AL405" s="411">
        <f t="shared" ref="AL405" si="1087">AL404</f>
        <v>0</v>
      </c>
      <c r="AM405" s="297"/>
    </row>
    <row r="406" spans="1:40" hidden="1" outlineLevel="2">
      <c r="A406" s="532"/>
      <c r="B406" s="528"/>
      <c r="C406" s="305"/>
      <c r="D406" s="291"/>
      <c r="E406" s="291"/>
      <c r="F406" s="291"/>
      <c r="G406" s="291"/>
      <c r="H406" s="291"/>
      <c r="I406" s="291"/>
      <c r="J406" s="291"/>
      <c r="K406" s="291"/>
      <c r="L406" s="291"/>
      <c r="M406" s="291"/>
      <c r="N406" s="468"/>
      <c r="O406" s="291"/>
      <c r="P406" s="291"/>
      <c r="Q406" s="291"/>
      <c r="R406" s="291"/>
      <c r="S406" s="291"/>
      <c r="T406" s="291"/>
      <c r="U406" s="291"/>
      <c r="V406" s="291"/>
      <c r="W406" s="291"/>
      <c r="X406" s="291"/>
      <c r="Y406" s="412"/>
      <c r="Z406" s="412"/>
      <c r="AA406" s="412"/>
      <c r="AB406" s="412"/>
      <c r="AC406" s="412"/>
      <c r="AD406" s="412"/>
      <c r="AE406" s="412"/>
      <c r="AF406" s="412"/>
      <c r="AG406" s="412"/>
      <c r="AH406" s="412"/>
      <c r="AI406" s="412"/>
      <c r="AJ406" s="412"/>
      <c r="AK406" s="412"/>
      <c r="AL406" s="412"/>
      <c r="AM406" s="301"/>
      <c r="AN406" s="629"/>
    </row>
    <row r="407" spans="1:40" s="309" customFormat="1" ht="15.75" hidden="1" outlineLevel="2">
      <c r="A407" s="532"/>
      <c r="B407" s="504" t="s">
        <v>492</v>
      </c>
      <c r="C407" s="291"/>
      <c r="D407" s="291"/>
      <c r="E407" s="291"/>
      <c r="F407" s="291"/>
      <c r="G407" s="291"/>
      <c r="H407" s="291"/>
      <c r="I407" s="291"/>
      <c r="J407" s="291"/>
      <c r="K407" s="291"/>
      <c r="L407" s="291"/>
      <c r="M407" s="291"/>
      <c r="N407" s="291"/>
      <c r="O407" s="291"/>
      <c r="P407" s="291"/>
      <c r="Q407" s="291"/>
      <c r="R407" s="291"/>
      <c r="S407" s="291"/>
      <c r="T407" s="291"/>
      <c r="U407" s="291"/>
      <c r="V407" s="291"/>
      <c r="W407" s="291"/>
      <c r="X407" s="291"/>
      <c r="Y407" s="412"/>
      <c r="Z407" s="412"/>
      <c r="AA407" s="412"/>
      <c r="AB407" s="412"/>
      <c r="AC407" s="412"/>
      <c r="AD407" s="412"/>
      <c r="AE407" s="416"/>
      <c r="AF407" s="416"/>
      <c r="AG407" s="416"/>
      <c r="AH407" s="416"/>
      <c r="AI407" s="416"/>
      <c r="AJ407" s="416"/>
      <c r="AK407" s="416"/>
      <c r="AL407" s="416"/>
      <c r="AM407" s="517"/>
      <c r="AN407" s="630"/>
    </row>
    <row r="408" spans="1:40" hidden="1" outlineLevel="2">
      <c r="A408" s="532">
        <v>15</v>
      </c>
      <c r="B408" s="431" t="s">
        <v>497</v>
      </c>
      <c r="C408" s="291" t="s">
        <v>25</v>
      </c>
      <c r="D408" s="295"/>
      <c r="E408" s="295"/>
      <c r="F408" s="295"/>
      <c r="G408" s="295"/>
      <c r="H408" s="295"/>
      <c r="I408" s="295"/>
      <c r="J408" s="295"/>
      <c r="K408" s="295"/>
      <c r="L408" s="295"/>
      <c r="M408" s="295"/>
      <c r="N408" s="295">
        <v>0</v>
      </c>
      <c r="O408" s="295"/>
      <c r="P408" s="295"/>
      <c r="Q408" s="295"/>
      <c r="R408" s="295"/>
      <c r="S408" s="295"/>
      <c r="T408" s="295"/>
      <c r="U408" s="295"/>
      <c r="V408" s="295"/>
      <c r="W408" s="295"/>
      <c r="X408" s="295"/>
      <c r="Y408" s="410"/>
      <c r="Z408" s="410"/>
      <c r="AA408" s="410"/>
      <c r="AB408" s="410"/>
      <c r="AC408" s="410"/>
      <c r="AD408" s="410"/>
      <c r="AE408" s="410"/>
      <c r="AF408" s="410"/>
      <c r="AG408" s="410"/>
      <c r="AH408" s="410"/>
      <c r="AI408" s="410"/>
      <c r="AJ408" s="410"/>
      <c r="AK408" s="410"/>
      <c r="AL408" s="410"/>
      <c r="AM408" s="296">
        <f>SUM(Y408:AL408)</f>
        <v>0</v>
      </c>
    </row>
    <row r="409" spans="1:40" hidden="1" outlineLevel="2">
      <c r="A409" s="532"/>
      <c r="B409" s="431" t="s">
        <v>309</v>
      </c>
      <c r="C409" s="291" t="s">
        <v>164</v>
      </c>
      <c r="D409" s="295"/>
      <c r="E409" s="295"/>
      <c r="F409" s="295"/>
      <c r="G409" s="295"/>
      <c r="H409" s="295"/>
      <c r="I409" s="295"/>
      <c r="J409" s="295"/>
      <c r="K409" s="295"/>
      <c r="L409" s="295"/>
      <c r="M409" s="295"/>
      <c r="N409" s="295">
        <f>N408</f>
        <v>0</v>
      </c>
      <c r="O409" s="295"/>
      <c r="P409" s="295"/>
      <c r="Q409" s="295"/>
      <c r="R409" s="295"/>
      <c r="S409" s="295"/>
      <c r="T409" s="295"/>
      <c r="U409" s="295"/>
      <c r="V409" s="295"/>
      <c r="W409" s="295"/>
      <c r="X409" s="295"/>
      <c r="Y409" s="411">
        <f>Y408</f>
        <v>0</v>
      </c>
      <c r="Z409" s="411">
        <f t="shared" ref="Z409:AL409" si="1088">Z408</f>
        <v>0</v>
      </c>
      <c r="AA409" s="411">
        <f t="shared" si="1088"/>
        <v>0</v>
      </c>
      <c r="AB409" s="411">
        <f t="shared" si="1088"/>
        <v>0</v>
      </c>
      <c r="AC409" s="411">
        <f t="shared" si="1088"/>
        <v>0</v>
      </c>
      <c r="AD409" s="411">
        <f t="shared" si="1088"/>
        <v>0</v>
      </c>
      <c r="AE409" s="411">
        <f t="shared" si="1088"/>
        <v>0</v>
      </c>
      <c r="AF409" s="411">
        <f t="shared" si="1088"/>
        <v>0</v>
      </c>
      <c r="AG409" s="411">
        <f t="shared" si="1088"/>
        <v>0</v>
      </c>
      <c r="AH409" s="411">
        <f t="shared" si="1088"/>
        <v>0</v>
      </c>
      <c r="AI409" s="411">
        <f t="shared" si="1088"/>
        <v>0</v>
      </c>
      <c r="AJ409" s="411">
        <f t="shared" si="1088"/>
        <v>0</v>
      </c>
      <c r="AK409" s="411">
        <f t="shared" si="1088"/>
        <v>0</v>
      </c>
      <c r="AL409" s="411">
        <f t="shared" si="1088"/>
        <v>0</v>
      </c>
      <c r="AM409" s="297"/>
    </row>
    <row r="410" spans="1:40" hidden="1" outlineLevel="2">
      <c r="A410" s="532"/>
      <c r="B410" s="528"/>
      <c r="C410" s="305"/>
      <c r="D410" s="291"/>
      <c r="E410" s="291"/>
      <c r="F410" s="291"/>
      <c r="G410" s="291"/>
      <c r="H410" s="291"/>
      <c r="I410" s="291"/>
      <c r="J410" s="291"/>
      <c r="K410" s="291"/>
      <c r="L410" s="291"/>
      <c r="M410" s="291"/>
      <c r="N410" s="291"/>
      <c r="O410" s="291"/>
      <c r="P410" s="291"/>
      <c r="Q410" s="291"/>
      <c r="R410" s="291"/>
      <c r="S410" s="291"/>
      <c r="T410" s="291"/>
      <c r="U410" s="291"/>
      <c r="V410" s="291"/>
      <c r="W410" s="291"/>
      <c r="X410" s="291"/>
      <c r="Y410" s="412"/>
      <c r="Z410" s="412"/>
      <c r="AA410" s="412"/>
      <c r="AB410" s="412"/>
      <c r="AC410" s="412"/>
      <c r="AD410" s="412"/>
      <c r="AE410" s="412"/>
      <c r="AF410" s="412"/>
      <c r="AG410" s="412"/>
      <c r="AH410" s="412"/>
      <c r="AI410" s="412"/>
      <c r="AJ410" s="412"/>
      <c r="AK410" s="412"/>
      <c r="AL410" s="412"/>
      <c r="AM410" s="306"/>
    </row>
    <row r="411" spans="1:40" s="283" customFormat="1" hidden="1" outlineLevel="2">
      <c r="A411" s="532">
        <v>16</v>
      </c>
      <c r="B411" s="529" t="s">
        <v>493</v>
      </c>
      <c r="C411" s="291" t="s">
        <v>25</v>
      </c>
      <c r="D411" s="295"/>
      <c r="E411" s="295"/>
      <c r="F411" s="295"/>
      <c r="G411" s="295"/>
      <c r="H411" s="295"/>
      <c r="I411" s="295"/>
      <c r="J411" s="295"/>
      <c r="K411" s="295"/>
      <c r="L411" s="295"/>
      <c r="M411" s="295"/>
      <c r="N411" s="295">
        <v>0</v>
      </c>
      <c r="O411" s="295"/>
      <c r="P411" s="295"/>
      <c r="Q411" s="295"/>
      <c r="R411" s="295"/>
      <c r="S411" s="295"/>
      <c r="T411" s="295"/>
      <c r="U411" s="295"/>
      <c r="V411" s="295"/>
      <c r="W411" s="295"/>
      <c r="X411" s="295"/>
      <c r="Y411" s="410"/>
      <c r="Z411" s="410"/>
      <c r="AA411" s="410"/>
      <c r="AB411" s="410"/>
      <c r="AC411" s="410"/>
      <c r="AD411" s="410"/>
      <c r="AE411" s="410"/>
      <c r="AF411" s="410"/>
      <c r="AG411" s="410"/>
      <c r="AH411" s="410"/>
      <c r="AI411" s="410"/>
      <c r="AJ411" s="410"/>
      <c r="AK411" s="410"/>
      <c r="AL411" s="410"/>
      <c r="AM411" s="296">
        <f>SUM(Y411:AL411)</f>
        <v>0</v>
      </c>
    </row>
    <row r="412" spans="1:40" s="283" customFormat="1" hidden="1" outlineLevel="2">
      <c r="A412" s="532"/>
      <c r="B412" s="529" t="s">
        <v>309</v>
      </c>
      <c r="C412" s="291" t="s">
        <v>164</v>
      </c>
      <c r="D412" s="295"/>
      <c r="E412" s="295"/>
      <c r="F412" s="295"/>
      <c r="G412" s="295"/>
      <c r="H412" s="295"/>
      <c r="I412" s="295"/>
      <c r="J412" s="295"/>
      <c r="K412" s="295"/>
      <c r="L412" s="295"/>
      <c r="M412" s="295"/>
      <c r="N412" s="295">
        <f>N411</f>
        <v>0</v>
      </c>
      <c r="O412" s="295"/>
      <c r="P412" s="295"/>
      <c r="Q412" s="295"/>
      <c r="R412" s="295"/>
      <c r="S412" s="295"/>
      <c r="T412" s="295"/>
      <c r="U412" s="295"/>
      <c r="V412" s="295"/>
      <c r="W412" s="295"/>
      <c r="X412" s="295"/>
      <c r="Y412" s="411">
        <f>Y411</f>
        <v>0</v>
      </c>
      <c r="Z412" s="411">
        <f t="shared" ref="Z412:AL412" si="1089">Z411</f>
        <v>0</v>
      </c>
      <c r="AA412" s="411">
        <f t="shared" si="1089"/>
        <v>0</v>
      </c>
      <c r="AB412" s="411">
        <f t="shared" si="1089"/>
        <v>0</v>
      </c>
      <c r="AC412" s="411">
        <f t="shared" si="1089"/>
        <v>0</v>
      </c>
      <c r="AD412" s="411">
        <f t="shared" si="1089"/>
        <v>0</v>
      </c>
      <c r="AE412" s="411">
        <f t="shared" si="1089"/>
        <v>0</v>
      </c>
      <c r="AF412" s="411">
        <f t="shared" si="1089"/>
        <v>0</v>
      </c>
      <c r="AG412" s="411">
        <f t="shared" si="1089"/>
        <v>0</v>
      </c>
      <c r="AH412" s="411">
        <f t="shared" si="1089"/>
        <v>0</v>
      </c>
      <c r="AI412" s="411">
        <f t="shared" si="1089"/>
        <v>0</v>
      </c>
      <c r="AJ412" s="411">
        <f t="shared" si="1089"/>
        <v>0</v>
      </c>
      <c r="AK412" s="411">
        <f t="shared" si="1089"/>
        <v>0</v>
      </c>
      <c r="AL412" s="411">
        <f t="shared" si="1089"/>
        <v>0</v>
      </c>
      <c r="AM412" s="297"/>
    </row>
    <row r="413" spans="1:40" s="283" customFormat="1" hidden="1" outlineLevel="2">
      <c r="A413" s="532"/>
      <c r="B413" s="529"/>
      <c r="C413" s="291"/>
      <c r="D413" s="291"/>
      <c r="E413" s="291"/>
      <c r="F413" s="291"/>
      <c r="G413" s="291"/>
      <c r="H413" s="291"/>
      <c r="I413" s="291"/>
      <c r="J413" s="291"/>
      <c r="K413" s="291"/>
      <c r="L413" s="291"/>
      <c r="M413" s="291"/>
      <c r="N413" s="291"/>
      <c r="O413" s="291"/>
      <c r="P413" s="291"/>
      <c r="Q413" s="291"/>
      <c r="R413" s="291"/>
      <c r="S413" s="291"/>
      <c r="T413" s="291"/>
      <c r="U413" s="291"/>
      <c r="V413" s="291"/>
      <c r="W413" s="291"/>
      <c r="X413" s="291"/>
      <c r="Y413" s="412"/>
      <c r="Z413" s="412"/>
      <c r="AA413" s="412"/>
      <c r="AB413" s="412"/>
      <c r="AC413" s="412"/>
      <c r="AD413" s="412"/>
      <c r="AE413" s="416"/>
      <c r="AF413" s="416"/>
      <c r="AG413" s="416"/>
      <c r="AH413" s="416"/>
      <c r="AI413" s="416"/>
      <c r="AJ413" s="416"/>
      <c r="AK413" s="416"/>
      <c r="AL413" s="416"/>
      <c r="AM413" s="313"/>
    </row>
    <row r="414" spans="1:40" ht="15.75" hidden="1" outlineLevel="2">
      <c r="A414" s="532"/>
      <c r="B414" s="530" t="s">
        <v>498</v>
      </c>
      <c r="C414" s="320"/>
      <c r="D414" s="290"/>
      <c r="E414" s="289"/>
      <c r="F414" s="289"/>
      <c r="G414" s="289"/>
      <c r="H414" s="289"/>
      <c r="I414" s="289"/>
      <c r="J414" s="289"/>
      <c r="K414" s="289"/>
      <c r="L414" s="289"/>
      <c r="M414" s="289"/>
      <c r="N414" s="290"/>
      <c r="O414" s="289"/>
      <c r="P414" s="289"/>
      <c r="Q414" s="289"/>
      <c r="R414" s="289"/>
      <c r="S414" s="289"/>
      <c r="T414" s="289"/>
      <c r="U414" s="289"/>
      <c r="V414" s="289"/>
      <c r="W414" s="289"/>
      <c r="X414" s="289"/>
      <c r="Y414" s="414"/>
      <c r="Z414" s="414"/>
      <c r="AA414" s="414"/>
      <c r="AB414" s="414"/>
      <c r="AC414" s="414"/>
      <c r="AD414" s="414"/>
      <c r="AE414" s="414"/>
      <c r="AF414" s="414"/>
      <c r="AG414" s="414"/>
      <c r="AH414" s="414"/>
      <c r="AI414" s="414"/>
      <c r="AJ414" s="414"/>
      <c r="AK414" s="414"/>
      <c r="AL414" s="414"/>
      <c r="AM414" s="292"/>
    </row>
    <row r="415" spans="1:40" hidden="1" outlineLevel="2">
      <c r="A415" s="532">
        <v>17</v>
      </c>
      <c r="B415" s="428" t="s">
        <v>113</v>
      </c>
      <c r="C415" s="291" t="s">
        <v>25</v>
      </c>
      <c r="D415" s="295"/>
      <c r="E415" s="295"/>
      <c r="F415" s="295"/>
      <c r="G415" s="295"/>
      <c r="H415" s="295"/>
      <c r="I415" s="295"/>
      <c r="J415" s="295"/>
      <c r="K415" s="295"/>
      <c r="L415" s="295"/>
      <c r="M415" s="295"/>
      <c r="N415" s="295">
        <v>0</v>
      </c>
      <c r="O415" s="295"/>
      <c r="P415" s="295"/>
      <c r="Q415" s="295"/>
      <c r="R415" s="295"/>
      <c r="S415" s="295"/>
      <c r="T415" s="295"/>
      <c r="U415" s="295"/>
      <c r="V415" s="295"/>
      <c r="W415" s="295"/>
      <c r="X415" s="295"/>
      <c r="Y415" s="426"/>
      <c r="Z415" s="410"/>
      <c r="AA415" s="410"/>
      <c r="AB415" s="410"/>
      <c r="AC415" s="410"/>
      <c r="AD415" s="410"/>
      <c r="AE415" s="410"/>
      <c r="AF415" s="415"/>
      <c r="AG415" s="415"/>
      <c r="AH415" s="415"/>
      <c r="AI415" s="415"/>
      <c r="AJ415" s="415"/>
      <c r="AK415" s="415"/>
      <c r="AL415" s="415"/>
      <c r="AM415" s="296">
        <f>SUM(Y415:AL415)</f>
        <v>0</v>
      </c>
    </row>
    <row r="416" spans="1:40" hidden="1" outlineLevel="2">
      <c r="A416" s="532"/>
      <c r="B416" s="431" t="s">
        <v>309</v>
      </c>
      <c r="C416" s="291" t="s">
        <v>164</v>
      </c>
      <c r="D416" s="295"/>
      <c r="E416" s="295"/>
      <c r="F416" s="295"/>
      <c r="G416" s="295"/>
      <c r="H416" s="295"/>
      <c r="I416" s="295"/>
      <c r="J416" s="295"/>
      <c r="K416" s="295"/>
      <c r="L416" s="295"/>
      <c r="M416" s="295"/>
      <c r="N416" s="295">
        <f>N415</f>
        <v>0</v>
      </c>
      <c r="O416" s="295"/>
      <c r="P416" s="295"/>
      <c r="Q416" s="295"/>
      <c r="R416" s="295"/>
      <c r="S416" s="295"/>
      <c r="T416" s="295"/>
      <c r="U416" s="295"/>
      <c r="V416" s="295"/>
      <c r="W416" s="295"/>
      <c r="X416" s="295"/>
      <c r="Y416" s="411">
        <f>Y415</f>
        <v>0</v>
      </c>
      <c r="Z416" s="411">
        <f t="shared" ref="Z416:AL416" si="1090">Z415</f>
        <v>0</v>
      </c>
      <c r="AA416" s="411">
        <f t="shared" si="1090"/>
        <v>0</v>
      </c>
      <c r="AB416" s="411">
        <f t="shared" si="1090"/>
        <v>0</v>
      </c>
      <c r="AC416" s="411">
        <f t="shared" si="1090"/>
        <v>0</v>
      </c>
      <c r="AD416" s="411">
        <f t="shared" si="1090"/>
        <v>0</v>
      </c>
      <c r="AE416" s="411">
        <f t="shared" si="1090"/>
        <v>0</v>
      </c>
      <c r="AF416" s="411">
        <f t="shared" si="1090"/>
        <v>0</v>
      </c>
      <c r="AG416" s="411">
        <f t="shared" si="1090"/>
        <v>0</v>
      </c>
      <c r="AH416" s="411">
        <f t="shared" si="1090"/>
        <v>0</v>
      </c>
      <c r="AI416" s="411">
        <f t="shared" si="1090"/>
        <v>0</v>
      </c>
      <c r="AJ416" s="411">
        <f t="shared" si="1090"/>
        <v>0</v>
      </c>
      <c r="AK416" s="411">
        <f t="shared" si="1090"/>
        <v>0</v>
      </c>
      <c r="AL416" s="411">
        <f t="shared" si="1090"/>
        <v>0</v>
      </c>
      <c r="AM416" s="306"/>
    </row>
    <row r="417" spans="1:39" hidden="1" outlineLevel="2">
      <c r="A417" s="532"/>
      <c r="B417" s="431"/>
      <c r="C417" s="291"/>
      <c r="D417" s="291"/>
      <c r="E417" s="291"/>
      <c r="F417" s="291"/>
      <c r="G417" s="291"/>
      <c r="H417" s="291"/>
      <c r="I417" s="291"/>
      <c r="J417" s="291"/>
      <c r="K417" s="291"/>
      <c r="L417" s="291"/>
      <c r="M417" s="291"/>
      <c r="N417" s="291"/>
      <c r="O417" s="291"/>
      <c r="P417" s="291"/>
      <c r="Q417" s="291"/>
      <c r="R417" s="291"/>
      <c r="S417" s="291"/>
      <c r="T417" s="291"/>
      <c r="U417" s="291"/>
      <c r="V417" s="291"/>
      <c r="W417" s="291"/>
      <c r="X417" s="291"/>
      <c r="Y417" s="422"/>
      <c r="Z417" s="425"/>
      <c r="AA417" s="425"/>
      <c r="AB417" s="425"/>
      <c r="AC417" s="425"/>
      <c r="AD417" s="425"/>
      <c r="AE417" s="425"/>
      <c r="AF417" s="425"/>
      <c r="AG417" s="425"/>
      <c r="AH417" s="425"/>
      <c r="AI417" s="425"/>
      <c r="AJ417" s="425"/>
      <c r="AK417" s="425"/>
      <c r="AL417" s="425"/>
      <c r="AM417" s="306"/>
    </row>
    <row r="418" spans="1:39" hidden="1" outlineLevel="2">
      <c r="A418" s="532">
        <v>18</v>
      </c>
      <c r="B418" s="428" t="s">
        <v>110</v>
      </c>
      <c r="C418" s="291" t="s">
        <v>25</v>
      </c>
      <c r="D418" s="295"/>
      <c r="E418" s="295"/>
      <c r="F418" s="295"/>
      <c r="G418" s="295"/>
      <c r="H418" s="295"/>
      <c r="I418" s="295"/>
      <c r="J418" s="295"/>
      <c r="K418" s="295"/>
      <c r="L418" s="295"/>
      <c r="M418" s="295"/>
      <c r="N418" s="295">
        <v>0</v>
      </c>
      <c r="O418" s="295"/>
      <c r="P418" s="295"/>
      <c r="Q418" s="295"/>
      <c r="R418" s="295"/>
      <c r="S418" s="295"/>
      <c r="T418" s="295"/>
      <c r="U418" s="295"/>
      <c r="V418" s="295"/>
      <c r="W418" s="295"/>
      <c r="X418" s="295"/>
      <c r="Y418" s="426"/>
      <c r="Z418" s="410"/>
      <c r="AA418" s="410"/>
      <c r="AB418" s="410"/>
      <c r="AC418" s="410"/>
      <c r="AD418" s="410"/>
      <c r="AE418" s="410"/>
      <c r="AF418" s="415"/>
      <c r="AG418" s="415"/>
      <c r="AH418" s="415"/>
      <c r="AI418" s="415"/>
      <c r="AJ418" s="415"/>
      <c r="AK418" s="415"/>
      <c r="AL418" s="415"/>
      <c r="AM418" s="296">
        <f>SUM(Y418:AL418)</f>
        <v>0</v>
      </c>
    </row>
    <row r="419" spans="1:39" hidden="1" outlineLevel="2">
      <c r="A419" s="532"/>
      <c r="B419" s="431" t="s">
        <v>309</v>
      </c>
      <c r="C419" s="291" t="s">
        <v>164</v>
      </c>
      <c r="D419" s="295"/>
      <c r="E419" s="295"/>
      <c r="F419" s="295"/>
      <c r="G419" s="295"/>
      <c r="H419" s="295"/>
      <c r="I419" s="295"/>
      <c r="J419" s="295"/>
      <c r="K419" s="295"/>
      <c r="L419" s="295"/>
      <c r="M419" s="295"/>
      <c r="N419" s="295">
        <f>N418</f>
        <v>0</v>
      </c>
      <c r="O419" s="295"/>
      <c r="P419" s="295"/>
      <c r="Q419" s="295"/>
      <c r="R419" s="295"/>
      <c r="S419" s="295"/>
      <c r="T419" s="295"/>
      <c r="U419" s="295"/>
      <c r="V419" s="295"/>
      <c r="W419" s="295"/>
      <c r="X419" s="295"/>
      <c r="Y419" s="411">
        <f>Y418</f>
        <v>0</v>
      </c>
      <c r="Z419" s="411">
        <f t="shared" ref="Z419:AL419" si="1091">Z418</f>
        <v>0</v>
      </c>
      <c r="AA419" s="411">
        <f t="shared" si="1091"/>
        <v>0</v>
      </c>
      <c r="AB419" s="411">
        <f t="shared" si="1091"/>
        <v>0</v>
      </c>
      <c r="AC419" s="411">
        <f t="shared" si="1091"/>
        <v>0</v>
      </c>
      <c r="AD419" s="411">
        <f t="shared" si="1091"/>
        <v>0</v>
      </c>
      <c r="AE419" s="411">
        <f t="shared" si="1091"/>
        <v>0</v>
      </c>
      <c r="AF419" s="411">
        <f t="shared" si="1091"/>
        <v>0</v>
      </c>
      <c r="AG419" s="411">
        <f t="shared" si="1091"/>
        <v>0</v>
      </c>
      <c r="AH419" s="411">
        <f t="shared" si="1091"/>
        <v>0</v>
      </c>
      <c r="AI419" s="411">
        <f t="shared" si="1091"/>
        <v>0</v>
      </c>
      <c r="AJ419" s="411">
        <f t="shared" si="1091"/>
        <v>0</v>
      </c>
      <c r="AK419" s="411">
        <f t="shared" si="1091"/>
        <v>0</v>
      </c>
      <c r="AL419" s="411">
        <f t="shared" si="1091"/>
        <v>0</v>
      </c>
      <c r="AM419" s="306"/>
    </row>
    <row r="420" spans="1:39" hidden="1" outlineLevel="2">
      <c r="A420" s="532"/>
      <c r="B420" s="430"/>
      <c r="C420" s="291"/>
      <c r="D420" s="291"/>
      <c r="E420" s="291"/>
      <c r="F420" s="291"/>
      <c r="G420" s="291"/>
      <c r="H420" s="291"/>
      <c r="I420" s="291"/>
      <c r="J420" s="291"/>
      <c r="K420" s="291"/>
      <c r="L420" s="291"/>
      <c r="M420" s="291"/>
      <c r="N420" s="291"/>
      <c r="O420" s="291"/>
      <c r="P420" s="291"/>
      <c r="Q420" s="291"/>
      <c r="R420" s="291"/>
      <c r="S420" s="291"/>
      <c r="T420" s="291"/>
      <c r="U420" s="291"/>
      <c r="V420" s="291"/>
      <c r="W420" s="291"/>
      <c r="X420" s="291"/>
      <c r="Y420" s="423"/>
      <c r="Z420" s="424"/>
      <c r="AA420" s="424"/>
      <c r="AB420" s="424"/>
      <c r="AC420" s="424"/>
      <c r="AD420" s="424"/>
      <c r="AE420" s="424"/>
      <c r="AF420" s="424"/>
      <c r="AG420" s="424"/>
      <c r="AH420" s="424"/>
      <c r="AI420" s="424"/>
      <c r="AJ420" s="424"/>
      <c r="AK420" s="424"/>
      <c r="AL420" s="424"/>
      <c r="AM420" s="297"/>
    </row>
    <row r="421" spans="1:39" hidden="1" outlineLevel="2">
      <c r="A421" s="532">
        <v>19</v>
      </c>
      <c r="B421" s="428" t="s">
        <v>112</v>
      </c>
      <c r="C421" s="291" t="s">
        <v>25</v>
      </c>
      <c r="D421" s="295"/>
      <c r="E421" s="295"/>
      <c r="F421" s="295"/>
      <c r="G421" s="295"/>
      <c r="H421" s="295"/>
      <c r="I421" s="295"/>
      <c r="J421" s="295"/>
      <c r="K421" s="295"/>
      <c r="L421" s="295"/>
      <c r="M421" s="295"/>
      <c r="N421" s="295">
        <v>0</v>
      </c>
      <c r="O421" s="295"/>
      <c r="P421" s="295"/>
      <c r="Q421" s="295"/>
      <c r="R421" s="295"/>
      <c r="S421" s="295"/>
      <c r="T421" s="295"/>
      <c r="U421" s="295"/>
      <c r="V421" s="295"/>
      <c r="W421" s="295"/>
      <c r="X421" s="295"/>
      <c r="Y421" s="426"/>
      <c r="Z421" s="410"/>
      <c r="AA421" s="410"/>
      <c r="AB421" s="410"/>
      <c r="AC421" s="410"/>
      <c r="AD421" s="410"/>
      <c r="AE421" s="410"/>
      <c r="AF421" s="415"/>
      <c r="AG421" s="415"/>
      <c r="AH421" s="415"/>
      <c r="AI421" s="415"/>
      <c r="AJ421" s="415"/>
      <c r="AK421" s="415"/>
      <c r="AL421" s="415"/>
      <c r="AM421" s="296">
        <f>SUM(Y421:AL421)</f>
        <v>0</v>
      </c>
    </row>
    <row r="422" spans="1:39" hidden="1" outlineLevel="2">
      <c r="A422" s="532"/>
      <c r="B422" s="431" t="s">
        <v>309</v>
      </c>
      <c r="C422" s="291" t="s">
        <v>164</v>
      </c>
      <c r="D422" s="295"/>
      <c r="E422" s="295"/>
      <c r="F422" s="295"/>
      <c r="G422" s="295"/>
      <c r="H422" s="295"/>
      <c r="I422" s="295"/>
      <c r="J422" s="295"/>
      <c r="K422" s="295"/>
      <c r="L422" s="295"/>
      <c r="M422" s="295"/>
      <c r="N422" s="295">
        <f>N421</f>
        <v>0</v>
      </c>
      <c r="O422" s="295"/>
      <c r="P422" s="295"/>
      <c r="Q422" s="295"/>
      <c r="R422" s="295"/>
      <c r="S422" s="295"/>
      <c r="T422" s="295"/>
      <c r="U422" s="295"/>
      <c r="V422" s="295"/>
      <c r="W422" s="295"/>
      <c r="X422" s="295"/>
      <c r="Y422" s="411">
        <f>Y421</f>
        <v>0</v>
      </c>
      <c r="Z422" s="411">
        <f t="shared" ref="Z422:AL422" si="1092">Z421</f>
        <v>0</v>
      </c>
      <c r="AA422" s="411">
        <f t="shared" si="1092"/>
        <v>0</v>
      </c>
      <c r="AB422" s="411">
        <f t="shared" si="1092"/>
        <v>0</v>
      </c>
      <c r="AC422" s="411">
        <f t="shared" si="1092"/>
        <v>0</v>
      </c>
      <c r="AD422" s="411">
        <f t="shared" si="1092"/>
        <v>0</v>
      </c>
      <c r="AE422" s="411">
        <f t="shared" si="1092"/>
        <v>0</v>
      </c>
      <c r="AF422" s="411">
        <f t="shared" si="1092"/>
        <v>0</v>
      </c>
      <c r="AG422" s="411">
        <f t="shared" si="1092"/>
        <v>0</v>
      </c>
      <c r="AH422" s="411">
        <f t="shared" si="1092"/>
        <v>0</v>
      </c>
      <c r="AI422" s="411">
        <f t="shared" si="1092"/>
        <v>0</v>
      </c>
      <c r="AJ422" s="411">
        <f t="shared" si="1092"/>
        <v>0</v>
      </c>
      <c r="AK422" s="411">
        <f t="shared" si="1092"/>
        <v>0</v>
      </c>
      <c r="AL422" s="411">
        <f t="shared" si="1092"/>
        <v>0</v>
      </c>
      <c r="AM422" s="297"/>
    </row>
    <row r="423" spans="1:39" hidden="1" outlineLevel="2">
      <c r="A423" s="532"/>
      <c r="B423" s="430"/>
      <c r="C423" s="291"/>
      <c r="D423" s="291"/>
      <c r="E423" s="291"/>
      <c r="F423" s="291"/>
      <c r="G423" s="291"/>
      <c r="H423" s="291"/>
      <c r="I423" s="291"/>
      <c r="J423" s="291"/>
      <c r="K423" s="291"/>
      <c r="L423" s="291"/>
      <c r="M423" s="291"/>
      <c r="N423" s="291"/>
      <c r="O423" s="291"/>
      <c r="P423" s="291"/>
      <c r="Q423" s="291"/>
      <c r="R423" s="291"/>
      <c r="S423" s="291"/>
      <c r="T423" s="291"/>
      <c r="U423" s="291"/>
      <c r="V423" s="291"/>
      <c r="W423" s="291"/>
      <c r="X423" s="291"/>
      <c r="Y423" s="412"/>
      <c r="Z423" s="412"/>
      <c r="AA423" s="412"/>
      <c r="AB423" s="412"/>
      <c r="AC423" s="412"/>
      <c r="AD423" s="412"/>
      <c r="AE423" s="412"/>
      <c r="AF423" s="412"/>
      <c r="AG423" s="412"/>
      <c r="AH423" s="412"/>
      <c r="AI423" s="412"/>
      <c r="AJ423" s="412"/>
      <c r="AK423" s="412"/>
      <c r="AL423" s="412"/>
      <c r="AM423" s="306"/>
    </row>
    <row r="424" spans="1:39" hidden="1" outlineLevel="2">
      <c r="A424" s="532">
        <v>20</v>
      </c>
      <c r="B424" s="428" t="s">
        <v>111</v>
      </c>
      <c r="C424" s="291" t="s">
        <v>25</v>
      </c>
      <c r="D424" s="295"/>
      <c r="E424" s="295"/>
      <c r="F424" s="295"/>
      <c r="G424" s="295"/>
      <c r="H424" s="295"/>
      <c r="I424" s="295"/>
      <c r="J424" s="295"/>
      <c r="K424" s="295"/>
      <c r="L424" s="295"/>
      <c r="M424" s="295"/>
      <c r="N424" s="295">
        <v>0</v>
      </c>
      <c r="O424" s="295"/>
      <c r="P424" s="295"/>
      <c r="Q424" s="295"/>
      <c r="R424" s="295"/>
      <c r="S424" s="295"/>
      <c r="T424" s="295"/>
      <c r="U424" s="295"/>
      <c r="V424" s="295"/>
      <c r="W424" s="295"/>
      <c r="X424" s="295"/>
      <c r="Y424" s="426"/>
      <c r="Z424" s="410"/>
      <c r="AA424" s="410"/>
      <c r="AB424" s="410"/>
      <c r="AC424" s="410"/>
      <c r="AD424" s="410"/>
      <c r="AE424" s="410"/>
      <c r="AF424" s="415"/>
      <c r="AG424" s="415"/>
      <c r="AH424" s="415"/>
      <c r="AI424" s="415"/>
      <c r="AJ424" s="415"/>
      <c r="AK424" s="415"/>
      <c r="AL424" s="415"/>
      <c r="AM424" s="296">
        <f>SUM(Y424:AL424)</f>
        <v>0</v>
      </c>
    </row>
    <row r="425" spans="1:39" hidden="1" outlineLevel="2">
      <c r="A425" s="532"/>
      <c r="B425" s="431" t="s">
        <v>309</v>
      </c>
      <c r="C425" s="291" t="s">
        <v>164</v>
      </c>
      <c r="D425" s="295"/>
      <c r="E425" s="295"/>
      <c r="F425" s="295"/>
      <c r="G425" s="295"/>
      <c r="H425" s="295"/>
      <c r="I425" s="295"/>
      <c r="J425" s="295"/>
      <c r="K425" s="295"/>
      <c r="L425" s="295"/>
      <c r="M425" s="295"/>
      <c r="N425" s="295">
        <f>N424</f>
        <v>0</v>
      </c>
      <c r="O425" s="295"/>
      <c r="P425" s="295"/>
      <c r="Q425" s="295"/>
      <c r="R425" s="295"/>
      <c r="S425" s="295"/>
      <c r="T425" s="295"/>
      <c r="U425" s="295"/>
      <c r="V425" s="295"/>
      <c r="W425" s="295"/>
      <c r="X425" s="295"/>
      <c r="Y425" s="411">
        <f t="shared" ref="Y425:AL425" si="1093">Y424</f>
        <v>0</v>
      </c>
      <c r="Z425" s="411">
        <f t="shared" si="1093"/>
        <v>0</v>
      </c>
      <c r="AA425" s="411">
        <f t="shared" si="1093"/>
        <v>0</v>
      </c>
      <c r="AB425" s="411">
        <f t="shared" si="1093"/>
        <v>0</v>
      </c>
      <c r="AC425" s="411">
        <f t="shared" si="1093"/>
        <v>0</v>
      </c>
      <c r="AD425" s="411">
        <f t="shared" si="1093"/>
        <v>0</v>
      </c>
      <c r="AE425" s="411">
        <f t="shared" si="1093"/>
        <v>0</v>
      </c>
      <c r="AF425" s="411">
        <f t="shared" si="1093"/>
        <v>0</v>
      </c>
      <c r="AG425" s="411">
        <f t="shared" si="1093"/>
        <v>0</v>
      </c>
      <c r="AH425" s="411">
        <f t="shared" si="1093"/>
        <v>0</v>
      </c>
      <c r="AI425" s="411">
        <f t="shared" si="1093"/>
        <v>0</v>
      </c>
      <c r="AJ425" s="411">
        <f t="shared" si="1093"/>
        <v>0</v>
      </c>
      <c r="AK425" s="411">
        <f t="shared" si="1093"/>
        <v>0</v>
      </c>
      <c r="AL425" s="411">
        <f t="shared" si="1093"/>
        <v>0</v>
      </c>
      <c r="AM425" s="306"/>
    </row>
    <row r="426" spans="1:39" ht="15.75" hidden="1" outlineLevel="2">
      <c r="A426" s="532"/>
      <c r="B426" s="531"/>
      <c r="C426" s="300"/>
      <c r="D426" s="291"/>
      <c r="E426" s="291"/>
      <c r="F426" s="291"/>
      <c r="G426" s="291"/>
      <c r="H426" s="291"/>
      <c r="I426" s="291"/>
      <c r="J426" s="291"/>
      <c r="K426" s="291"/>
      <c r="L426" s="291"/>
      <c r="M426" s="291"/>
      <c r="N426" s="300"/>
      <c r="O426" s="291"/>
      <c r="P426" s="291"/>
      <c r="Q426" s="291"/>
      <c r="R426" s="291"/>
      <c r="S426" s="291"/>
      <c r="T426" s="291"/>
      <c r="U426" s="291"/>
      <c r="V426" s="291"/>
      <c r="W426" s="291"/>
      <c r="X426" s="291"/>
      <c r="Y426" s="412"/>
      <c r="Z426" s="412"/>
      <c r="AA426" s="412"/>
      <c r="AB426" s="412"/>
      <c r="AC426" s="412"/>
      <c r="AD426" s="412"/>
      <c r="AE426" s="412"/>
      <c r="AF426" s="412"/>
      <c r="AG426" s="412"/>
      <c r="AH426" s="412"/>
      <c r="AI426" s="412"/>
      <c r="AJ426" s="412"/>
      <c r="AK426" s="412"/>
      <c r="AL426" s="412"/>
      <c r="AM426" s="306"/>
    </row>
    <row r="427" spans="1:39" ht="15.75" hidden="1" outlineLevel="2">
      <c r="A427" s="532"/>
      <c r="B427" s="524" t="s">
        <v>505</v>
      </c>
      <c r="C427" s="291"/>
      <c r="D427" s="291"/>
      <c r="E427" s="291"/>
      <c r="F427" s="291"/>
      <c r="G427" s="291"/>
      <c r="H427" s="291"/>
      <c r="I427" s="291"/>
      <c r="J427" s="291"/>
      <c r="K427" s="291"/>
      <c r="L427" s="291"/>
      <c r="M427" s="291"/>
      <c r="N427" s="291"/>
      <c r="O427" s="291"/>
      <c r="P427" s="291"/>
      <c r="Q427" s="291"/>
      <c r="R427" s="291"/>
      <c r="S427" s="291"/>
      <c r="T427" s="291"/>
      <c r="U427" s="291"/>
      <c r="V427" s="291"/>
      <c r="W427" s="291"/>
      <c r="X427" s="291"/>
      <c r="Y427" s="422"/>
      <c r="Z427" s="425"/>
      <c r="AA427" s="425"/>
      <c r="AB427" s="425"/>
      <c r="AC427" s="425"/>
      <c r="AD427" s="425"/>
      <c r="AE427" s="425"/>
      <c r="AF427" s="425"/>
      <c r="AG427" s="425"/>
      <c r="AH427" s="425"/>
      <c r="AI427" s="425"/>
      <c r="AJ427" s="425"/>
      <c r="AK427" s="425"/>
      <c r="AL427" s="425"/>
      <c r="AM427" s="306"/>
    </row>
    <row r="428" spans="1:39" ht="15.75" hidden="1" outlineLevel="2">
      <c r="A428" s="532"/>
      <c r="B428" s="504" t="s">
        <v>501</v>
      </c>
      <c r="C428" s="291"/>
      <c r="D428" s="291"/>
      <c r="E428" s="291"/>
      <c r="F428" s="291"/>
      <c r="G428" s="291"/>
      <c r="H428" s="291"/>
      <c r="I428" s="291"/>
      <c r="J428" s="291"/>
      <c r="K428" s="291"/>
      <c r="L428" s="291"/>
      <c r="M428" s="291"/>
      <c r="N428" s="291"/>
      <c r="O428" s="291"/>
      <c r="P428" s="291"/>
      <c r="Q428" s="291"/>
      <c r="R428" s="291"/>
      <c r="S428" s="291"/>
      <c r="T428" s="291"/>
      <c r="U428" s="291"/>
      <c r="V428" s="291"/>
      <c r="W428" s="291"/>
      <c r="X428" s="291"/>
      <c r="Y428" s="422"/>
      <c r="Z428" s="425"/>
      <c r="AA428" s="425"/>
      <c r="AB428" s="425"/>
      <c r="AC428" s="425"/>
      <c r="AD428" s="425"/>
      <c r="AE428" s="425"/>
      <c r="AF428" s="425"/>
      <c r="AG428" s="425"/>
      <c r="AH428" s="425"/>
      <c r="AI428" s="425"/>
      <c r="AJ428" s="425"/>
      <c r="AK428" s="425"/>
      <c r="AL428" s="425"/>
      <c r="AM428" s="306"/>
    </row>
    <row r="429" spans="1:39" hidden="1" outlineLevel="2">
      <c r="A429" s="532">
        <v>21</v>
      </c>
      <c r="B429" s="428" t="s">
        <v>114</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hidden="1" outlineLevel="2">
      <c r="A430" s="532"/>
      <c r="B430" s="431" t="s">
        <v>309</v>
      </c>
      <c r="C430" s="291" t="s">
        <v>164</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 t="shared" ref="Z430" si="1094">Z429</f>
        <v>0</v>
      </c>
      <c r="AA430" s="411">
        <f t="shared" ref="AA430" si="1095">AA429</f>
        <v>0</v>
      </c>
      <c r="AB430" s="411">
        <f t="shared" ref="AB430" si="1096">AB429</f>
        <v>0</v>
      </c>
      <c r="AC430" s="411">
        <f t="shared" ref="AC430" si="1097">AC429</f>
        <v>0</v>
      </c>
      <c r="AD430" s="411">
        <f t="shared" ref="AD430" si="1098">AD429</f>
        <v>0</v>
      </c>
      <c r="AE430" s="411">
        <f t="shared" ref="AE430" si="1099">AE429</f>
        <v>0</v>
      </c>
      <c r="AF430" s="411">
        <f t="shared" ref="AF430" si="1100">AF429</f>
        <v>0</v>
      </c>
      <c r="AG430" s="411">
        <f t="shared" ref="AG430" si="1101">AG429</f>
        <v>0</v>
      </c>
      <c r="AH430" s="411">
        <f t="shared" ref="AH430" si="1102">AH429</f>
        <v>0</v>
      </c>
      <c r="AI430" s="411">
        <f t="shared" ref="AI430" si="1103">AI429</f>
        <v>0</v>
      </c>
      <c r="AJ430" s="411">
        <f t="shared" ref="AJ430" si="1104">AJ429</f>
        <v>0</v>
      </c>
      <c r="AK430" s="411">
        <f t="shared" ref="AK430" si="1105">AK429</f>
        <v>0</v>
      </c>
      <c r="AL430" s="411">
        <f t="shared" ref="AL430" si="1106">AL429</f>
        <v>0</v>
      </c>
      <c r="AM430" s="306"/>
    </row>
    <row r="431" spans="1:39" hidden="1" outlineLevel="2">
      <c r="A431" s="532"/>
      <c r="B431" s="431"/>
      <c r="C431" s="291"/>
      <c r="D431" s="291"/>
      <c r="E431" s="291"/>
      <c r="F431" s="291"/>
      <c r="G431" s="291"/>
      <c r="H431" s="291"/>
      <c r="I431" s="291"/>
      <c r="J431" s="291"/>
      <c r="K431" s="291"/>
      <c r="L431" s="291"/>
      <c r="M431" s="291"/>
      <c r="N431" s="291"/>
      <c r="O431" s="291"/>
      <c r="P431" s="291"/>
      <c r="Q431" s="291"/>
      <c r="R431" s="291"/>
      <c r="S431" s="291"/>
      <c r="T431" s="291"/>
      <c r="U431" s="291"/>
      <c r="V431" s="291"/>
      <c r="W431" s="291"/>
      <c r="X431" s="291"/>
      <c r="Y431" s="422"/>
      <c r="Z431" s="425"/>
      <c r="AA431" s="425"/>
      <c r="AB431" s="425"/>
      <c r="AC431" s="425"/>
      <c r="AD431" s="425"/>
      <c r="AE431" s="425"/>
      <c r="AF431" s="425"/>
      <c r="AG431" s="425"/>
      <c r="AH431" s="425"/>
      <c r="AI431" s="425"/>
      <c r="AJ431" s="425"/>
      <c r="AK431" s="425"/>
      <c r="AL431" s="425"/>
      <c r="AM431" s="306"/>
    </row>
    <row r="432" spans="1:39" ht="30" hidden="1" outlineLevel="2">
      <c r="A432" s="532">
        <v>22</v>
      </c>
      <c r="B432" s="428" t="s">
        <v>115</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idden="1" outlineLevel="2">
      <c r="A433" s="532"/>
      <c r="B433" s="431" t="s">
        <v>309</v>
      </c>
      <c r="C433" s="291" t="s">
        <v>164</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 t="shared" ref="Z433" si="1107">Z432</f>
        <v>0</v>
      </c>
      <c r="AA433" s="411">
        <f t="shared" ref="AA433" si="1108">AA432</f>
        <v>0</v>
      </c>
      <c r="AB433" s="411">
        <f t="shared" ref="AB433" si="1109">AB432</f>
        <v>0</v>
      </c>
      <c r="AC433" s="411">
        <f t="shared" ref="AC433" si="1110">AC432</f>
        <v>0</v>
      </c>
      <c r="AD433" s="411">
        <f t="shared" ref="AD433" si="1111">AD432</f>
        <v>0</v>
      </c>
      <c r="AE433" s="411">
        <f t="shared" ref="AE433" si="1112">AE432</f>
        <v>0</v>
      </c>
      <c r="AF433" s="411">
        <f t="shared" ref="AF433" si="1113">AF432</f>
        <v>0</v>
      </c>
      <c r="AG433" s="411">
        <f t="shared" ref="AG433" si="1114">AG432</f>
        <v>0</v>
      </c>
      <c r="AH433" s="411">
        <f t="shared" ref="AH433" si="1115">AH432</f>
        <v>0</v>
      </c>
      <c r="AI433" s="411">
        <f t="shared" ref="AI433" si="1116">AI432</f>
        <v>0</v>
      </c>
      <c r="AJ433" s="411">
        <f t="shared" ref="AJ433" si="1117">AJ432</f>
        <v>0</v>
      </c>
      <c r="AK433" s="411">
        <f t="shared" ref="AK433" si="1118">AK432</f>
        <v>0</v>
      </c>
      <c r="AL433" s="411">
        <f t="shared" ref="AL433" si="1119">AL432</f>
        <v>0</v>
      </c>
      <c r="AM433" s="306"/>
    </row>
    <row r="434" spans="1:39" hidden="1" outlineLevel="2">
      <c r="A434" s="532"/>
      <c r="B434" s="431"/>
      <c r="C434" s="291"/>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22"/>
      <c r="Z434" s="425"/>
      <c r="AA434" s="425"/>
      <c r="AB434" s="425"/>
      <c r="AC434" s="425"/>
      <c r="AD434" s="425"/>
      <c r="AE434" s="425"/>
      <c r="AF434" s="425"/>
      <c r="AG434" s="425"/>
      <c r="AH434" s="425"/>
      <c r="AI434" s="425"/>
      <c r="AJ434" s="425"/>
      <c r="AK434" s="425"/>
      <c r="AL434" s="425"/>
      <c r="AM434" s="306"/>
    </row>
    <row r="435" spans="1:39" ht="30" hidden="1" outlineLevel="2">
      <c r="A435" s="532">
        <v>23</v>
      </c>
      <c r="B435" s="428" t="s">
        <v>116</v>
      </c>
      <c r="C435" s="291" t="s">
        <v>25</v>
      </c>
      <c r="D435" s="295"/>
      <c r="E435" s="295"/>
      <c r="F435" s="295"/>
      <c r="G435" s="295"/>
      <c r="H435" s="295"/>
      <c r="I435" s="295"/>
      <c r="J435" s="295"/>
      <c r="K435" s="295"/>
      <c r="L435" s="295"/>
      <c r="M435" s="295"/>
      <c r="N435" s="291"/>
      <c r="O435" s="295"/>
      <c r="P435" s="295"/>
      <c r="Q435" s="295"/>
      <c r="R435" s="295"/>
      <c r="S435" s="295"/>
      <c r="T435" s="295"/>
      <c r="U435" s="295"/>
      <c r="V435" s="295"/>
      <c r="W435" s="295"/>
      <c r="X435" s="295"/>
      <c r="Y435" s="410"/>
      <c r="Z435" s="410"/>
      <c r="AA435" s="410"/>
      <c r="AB435" s="410"/>
      <c r="AC435" s="410"/>
      <c r="AD435" s="410"/>
      <c r="AE435" s="410"/>
      <c r="AF435" s="410"/>
      <c r="AG435" s="410"/>
      <c r="AH435" s="410"/>
      <c r="AI435" s="410"/>
      <c r="AJ435" s="410"/>
      <c r="AK435" s="410"/>
      <c r="AL435" s="410"/>
      <c r="AM435" s="296">
        <f>SUM(Y435:AL435)</f>
        <v>0</v>
      </c>
    </row>
    <row r="436" spans="1:39" hidden="1" outlineLevel="2">
      <c r="A436" s="532"/>
      <c r="B436" s="431" t="s">
        <v>309</v>
      </c>
      <c r="C436" s="291" t="s">
        <v>164</v>
      </c>
      <c r="D436" s="295"/>
      <c r="E436" s="295"/>
      <c r="F436" s="295"/>
      <c r="G436" s="295"/>
      <c r="H436" s="295"/>
      <c r="I436" s="295"/>
      <c r="J436" s="295"/>
      <c r="K436" s="295"/>
      <c r="L436" s="295"/>
      <c r="M436" s="295"/>
      <c r="N436" s="291"/>
      <c r="O436" s="295"/>
      <c r="P436" s="295"/>
      <c r="Q436" s="295"/>
      <c r="R436" s="295"/>
      <c r="S436" s="295"/>
      <c r="T436" s="295"/>
      <c r="U436" s="295"/>
      <c r="V436" s="295"/>
      <c r="W436" s="295"/>
      <c r="X436" s="295"/>
      <c r="Y436" s="411">
        <f>Y435</f>
        <v>0</v>
      </c>
      <c r="Z436" s="411">
        <f t="shared" ref="Z436" si="1120">Z435</f>
        <v>0</v>
      </c>
      <c r="AA436" s="411">
        <f t="shared" ref="AA436" si="1121">AA435</f>
        <v>0</v>
      </c>
      <c r="AB436" s="411">
        <f t="shared" ref="AB436" si="1122">AB435</f>
        <v>0</v>
      </c>
      <c r="AC436" s="411">
        <f t="shared" ref="AC436" si="1123">AC435</f>
        <v>0</v>
      </c>
      <c r="AD436" s="411">
        <f t="shared" ref="AD436" si="1124">AD435</f>
        <v>0</v>
      </c>
      <c r="AE436" s="411">
        <f t="shared" ref="AE436" si="1125">AE435</f>
        <v>0</v>
      </c>
      <c r="AF436" s="411">
        <f t="shared" ref="AF436" si="1126">AF435</f>
        <v>0</v>
      </c>
      <c r="AG436" s="411">
        <f t="shared" ref="AG436" si="1127">AG435</f>
        <v>0</v>
      </c>
      <c r="AH436" s="411">
        <f t="shared" ref="AH436" si="1128">AH435</f>
        <v>0</v>
      </c>
      <c r="AI436" s="411">
        <f t="shared" ref="AI436" si="1129">AI435</f>
        <v>0</v>
      </c>
      <c r="AJ436" s="411">
        <f t="shared" ref="AJ436" si="1130">AJ435</f>
        <v>0</v>
      </c>
      <c r="AK436" s="411">
        <f t="shared" ref="AK436" si="1131">AK435</f>
        <v>0</v>
      </c>
      <c r="AL436" s="411">
        <f t="shared" ref="AL436" si="1132">AL435</f>
        <v>0</v>
      </c>
      <c r="AM436" s="306"/>
    </row>
    <row r="437" spans="1:39" hidden="1" outlineLevel="2">
      <c r="A437" s="532"/>
      <c r="B437" s="430"/>
      <c r="C437" s="291"/>
      <c r="D437" s="291"/>
      <c r="E437" s="291"/>
      <c r="F437" s="291"/>
      <c r="G437" s="291"/>
      <c r="H437" s="291"/>
      <c r="I437" s="291"/>
      <c r="J437" s="291"/>
      <c r="K437" s="291"/>
      <c r="L437" s="291"/>
      <c r="M437" s="291"/>
      <c r="N437" s="291"/>
      <c r="O437" s="291"/>
      <c r="P437" s="291"/>
      <c r="Q437" s="291"/>
      <c r="R437" s="291"/>
      <c r="S437" s="291"/>
      <c r="T437" s="291"/>
      <c r="U437" s="291"/>
      <c r="V437" s="291"/>
      <c r="W437" s="291"/>
      <c r="X437" s="291"/>
      <c r="Y437" s="422"/>
      <c r="Z437" s="425"/>
      <c r="AA437" s="425"/>
      <c r="AB437" s="425"/>
      <c r="AC437" s="425"/>
      <c r="AD437" s="425"/>
      <c r="AE437" s="425"/>
      <c r="AF437" s="425"/>
      <c r="AG437" s="425"/>
      <c r="AH437" s="425"/>
      <c r="AI437" s="425"/>
      <c r="AJ437" s="425"/>
      <c r="AK437" s="425"/>
      <c r="AL437" s="425"/>
      <c r="AM437" s="306"/>
    </row>
    <row r="438" spans="1:39" ht="30" hidden="1" outlineLevel="2">
      <c r="A438" s="532">
        <v>24</v>
      </c>
      <c r="B438" s="428" t="s">
        <v>117</v>
      </c>
      <c r="C438" s="291" t="s">
        <v>25</v>
      </c>
      <c r="D438" s="295"/>
      <c r="E438" s="295"/>
      <c r="F438" s="295"/>
      <c r="G438" s="295"/>
      <c r="H438" s="295"/>
      <c r="I438" s="295"/>
      <c r="J438" s="295"/>
      <c r="K438" s="295"/>
      <c r="L438" s="295"/>
      <c r="M438" s="295"/>
      <c r="N438" s="291"/>
      <c r="O438" s="295"/>
      <c r="P438" s="295"/>
      <c r="Q438" s="295"/>
      <c r="R438" s="295"/>
      <c r="S438" s="295"/>
      <c r="T438" s="295"/>
      <c r="U438" s="295"/>
      <c r="V438" s="295"/>
      <c r="W438" s="295"/>
      <c r="X438" s="295"/>
      <c r="Y438" s="410"/>
      <c r="Z438" s="410"/>
      <c r="AA438" s="410"/>
      <c r="AB438" s="410"/>
      <c r="AC438" s="410"/>
      <c r="AD438" s="410"/>
      <c r="AE438" s="410"/>
      <c r="AF438" s="410"/>
      <c r="AG438" s="410"/>
      <c r="AH438" s="410"/>
      <c r="AI438" s="410"/>
      <c r="AJ438" s="410"/>
      <c r="AK438" s="410"/>
      <c r="AL438" s="410"/>
      <c r="AM438" s="296">
        <f>SUM(Y438:AL438)</f>
        <v>0</v>
      </c>
    </row>
    <row r="439" spans="1:39" hidden="1" outlineLevel="2">
      <c r="A439" s="532"/>
      <c r="B439" s="431" t="s">
        <v>309</v>
      </c>
      <c r="C439" s="291" t="s">
        <v>164</v>
      </c>
      <c r="D439" s="295"/>
      <c r="E439" s="295"/>
      <c r="F439" s="295"/>
      <c r="G439" s="295"/>
      <c r="H439" s="295"/>
      <c r="I439" s="295"/>
      <c r="J439" s="295"/>
      <c r="K439" s="295"/>
      <c r="L439" s="295"/>
      <c r="M439" s="295"/>
      <c r="N439" s="291"/>
      <c r="O439" s="295"/>
      <c r="P439" s="295"/>
      <c r="Q439" s="295"/>
      <c r="R439" s="295"/>
      <c r="S439" s="295"/>
      <c r="T439" s="295"/>
      <c r="U439" s="295"/>
      <c r="V439" s="295"/>
      <c r="W439" s="295"/>
      <c r="X439" s="295"/>
      <c r="Y439" s="411">
        <f>Y438</f>
        <v>0</v>
      </c>
      <c r="Z439" s="411">
        <f t="shared" ref="Z439" si="1133">Z438</f>
        <v>0</v>
      </c>
      <c r="AA439" s="411">
        <f t="shared" ref="AA439" si="1134">AA438</f>
        <v>0</v>
      </c>
      <c r="AB439" s="411">
        <f t="shared" ref="AB439" si="1135">AB438</f>
        <v>0</v>
      </c>
      <c r="AC439" s="411">
        <f t="shared" ref="AC439" si="1136">AC438</f>
        <v>0</v>
      </c>
      <c r="AD439" s="411">
        <f t="shared" ref="AD439" si="1137">AD438</f>
        <v>0</v>
      </c>
      <c r="AE439" s="411">
        <f t="shared" ref="AE439" si="1138">AE438</f>
        <v>0</v>
      </c>
      <c r="AF439" s="411">
        <f t="shared" ref="AF439" si="1139">AF438</f>
        <v>0</v>
      </c>
      <c r="AG439" s="411">
        <f t="shared" ref="AG439" si="1140">AG438</f>
        <v>0</v>
      </c>
      <c r="AH439" s="411">
        <f t="shared" ref="AH439" si="1141">AH438</f>
        <v>0</v>
      </c>
      <c r="AI439" s="411">
        <f t="shared" ref="AI439" si="1142">AI438</f>
        <v>0</v>
      </c>
      <c r="AJ439" s="411">
        <f t="shared" ref="AJ439" si="1143">AJ438</f>
        <v>0</v>
      </c>
      <c r="AK439" s="411">
        <f t="shared" ref="AK439" si="1144">AK438</f>
        <v>0</v>
      </c>
      <c r="AL439" s="411">
        <f t="shared" ref="AL439" si="1145">AL438</f>
        <v>0</v>
      </c>
      <c r="AM439" s="306"/>
    </row>
    <row r="440" spans="1:39" hidden="1" outlineLevel="2">
      <c r="A440" s="532"/>
      <c r="B440" s="431"/>
      <c r="C440" s="291"/>
      <c r="D440" s="291"/>
      <c r="E440" s="291"/>
      <c r="F440" s="291"/>
      <c r="G440" s="291"/>
      <c r="H440" s="291"/>
      <c r="I440" s="291"/>
      <c r="J440" s="291"/>
      <c r="K440" s="291"/>
      <c r="L440" s="291"/>
      <c r="M440" s="291"/>
      <c r="N440" s="291"/>
      <c r="O440" s="291"/>
      <c r="P440" s="291"/>
      <c r="Q440" s="291"/>
      <c r="R440" s="291"/>
      <c r="S440" s="291"/>
      <c r="T440" s="291"/>
      <c r="U440" s="291"/>
      <c r="V440" s="291"/>
      <c r="W440" s="291"/>
      <c r="X440" s="291"/>
      <c r="Y440" s="412"/>
      <c r="Z440" s="425"/>
      <c r="AA440" s="425"/>
      <c r="AB440" s="425"/>
      <c r="AC440" s="425"/>
      <c r="AD440" s="425"/>
      <c r="AE440" s="425"/>
      <c r="AF440" s="425"/>
      <c r="AG440" s="425"/>
      <c r="AH440" s="425"/>
      <c r="AI440" s="425"/>
      <c r="AJ440" s="425"/>
      <c r="AK440" s="425"/>
      <c r="AL440" s="425"/>
      <c r="AM440" s="306"/>
    </row>
    <row r="441" spans="1:39" ht="15.75" hidden="1" outlineLevel="2">
      <c r="A441" s="532"/>
      <c r="B441" s="504" t="s">
        <v>502</v>
      </c>
      <c r="C441" s="291"/>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2"/>
      <c r="Z441" s="425"/>
      <c r="AA441" s="425"/>
      <c r="AB441" s="425"/>
      <c r="AC441" s="425"/>
      <c r="AD441" s="425"/>
      <c r="AE441" s="425"/>
      <c r="AF441" s="425"/>
      <c r="AG441" s="425"/>
      <c r="AH441" s="425"/>
      <c r="AI441" s="425"/>
      <c r="AJ441" s="425"/>
      <c r="AK441" s="425"/>
      <c r="AL441" s="425"/>
      <c r="AM441" s="306"/>
    </row>
    <row r="442" spans="1:39" hidden="1" outlineLevel="2">
      <c r="A442" s="532">
        <v>25</v>
      </c>
      <c r="B442" s="428" t="s">
        <v>118</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26"/>
      <c r="Z442" s="410"/>
      <c r="AA442" s="410"/>
      <c r="AB442" s="410"/>
      <c r="AC442" s="410"/>
      <c r="AD442" s="410"/>
      <c r="AE442" s="410"/>
      <c r="AF442" s="415"/>
      <c r="AG442" s="415"/>
      <c r="AH442" s="415"/>
      <c r="AI442" s="415"/>
      <c r="AJ442" s="415"/>
      <c r="AK442" s="415"/>
      <c r="AL442" s="415"/>
      <c r="AM442" s="296">
        <f>SUM(Y442:AL442)</f>
        <v>0</v>
      </c>
    </row>
    <row r="443" spans="1:39" hidden="1" outlineLevel="2">
      <c r="A443" s="532"/>
      <c r="B443" s="431" t="s">
        <v>309</v>
      </c>
      <c r="C443" s="291" t="s">
        <v>164</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146">Z442</f>
        <v>0</v>
      </c>
      <c r="AA443" s="411">
        <f t="shared" ref="AA443" si="1147">AA442</f>
        <v>0</v>
      </c>
      <c r="AB443" s="411">
        <f t="shared" ref="AB443" si="1148">AB442</f>
        <v>0</v>
      </c>
      <c r="AC443" s="411">
        <f t="shared" ref="AC443" si="1149">AC442</f>
        <v>0</v>
      </c>
      <c r="AD443" s="411">
        <f t="shared" ref="AD443" si="1150">AD442</f>
        <v>0</v>
      </c>
      <c r="AE443" s="411">
        <f t="shared" ref="AE443" si="1151">AE442</f>
        <v>0</v>
      </c>
      <c r="AF443" s="411">
        <f t="shared" ref="AF443" si="1152">AF442</f>
        <v>0</v>
      </c>
      <c r="AG443" s="411">
        <f t="shared" ref="AG443" si="1153">AG442</f>
        <v>0</v>
      </c>
      <c r="AH443" s="411">
        <f t="shared" ref="AH443" si="1154">AH442</f>
        <v>0</v>
      </c>
      <c r="AI443" s="411">
        <f t="shared" ref="AI443" si="1155">AI442</f>
        <v>0</v>
      </c>
      <c r="AJ443" s="411">
        <f t="shared" ref="AJ443" si="1156">AJ442</f>
        <v>0</v>
      </c>
      <c r="AK443" s="411">
        <f t="shared" ref="AK443" si="1157">AK442</f>
        <v>0</v>
      </c>
      <c r="AL443" s="411">
        <f t="shared" ref="AL443" si="1158">AL442</f>
        <v>0</v>
      </c>
      <c r="AM443" s="306"/>
    </row>
    <row r="444" spans="1:39" hidden="1" outlineLevel="2">
      <c r="A444" s="532"/>
      <c r="B444" s="431"/>
      <c r="C444" s="291"/>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25"/>
      <c r="AA444" s="425"/>
      <c r="AB444" s="425"/>
      <c r="AC444" s="425"/>
      <c r="AD444" s="425"/>
      <c r="AE444" s="425"/>
      <c r="AF444" s="425"/>
      <c r="AG444" s="425"/>
      <c r="AH444" s="425"/>
      <c r="AI444" s="425"/>
      <c r="AJ444" s="425"/>
      <c r="AK444" s="425"/>
      <c r="AL444" s="425"/>
      <c r="AM444" s="306"/>
    </row>
    <row r="445" spans="1:39" hidden="1" outlineLevel="2">
      <c r="A445" s="532">
        <v>26</v>
      </c>
      <c r="B445" s="428" t="s">
        <v>119</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26"/>
      <c r="Z445" s="410"/>
      <c r="AA445" s="410"/>
      <c r="AB445" s="410"/>
      <c r="AC445" s="410"/>
      <c r="AD445" s="410"/>
      <c r="AE445" s="410"/>
      <c r="AF445" s="415"/>
      <c r="AG445" s="415"/>
      <c r="AH445" s="415"/>
      <c r="AI445" s="415"/>
      <c r="AJ445" s="415"/>
      <c r="AK445" s="415"/>
      <c r="AL445" s="415"/>
      <c r="AM445" s="296">
        <f>SUM(Y445:AL445)</f>
        <v>0</v>
      </c>
    </row>
    <row r="446" spans="1:39" hidden="1" outlineLevel="2">
      <c r="A446" s="532"/>
      <c r="B446" s="431" t="s">
        <v>309</v>
      </c>
      <c r="C446" s="291" t="s">
        <v>164</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 t="shared" ref="Z446" si="1159">Z445</f>
        <v>0</v>
      </c>
      <c r="AA446" s="411">
        <f t="shared" ref="AA446" si="1160">AA445</f>
        <v>0</v>
      </c>
      <c r="AB446" s="411">
        <f t="shared" ref="AB446" si="1161">AB445</f>
        <v>0</v>
      </c>
      <c r="AC446" s="411">
        <f t="shared" ref="AC446" si="1162">AC445</f>
        <v>0</v>
      </c>
      <c r="AD446" s="411">
        <f t="shared" ref="AD446" si="1163">AD445</f>
        <v>0</v>
      </c>
      <c r="AE446" s="411">
        <f t="shared" ref="AE446" si="1164">AE445</f>
        <v>0</v>
      </c>
      <c r="AF446" s="411">
        <f t="shared" ref="AF446" si="1165">AF445</f>
        <v>0</v>
      </c>
      <c r="AG446" s="411">
        <f t="shared" ref="AG446" si="1166">AG445</f>
        <v>0</v>
      </c>
      <c r="AH446" s="411">
        <f t="shared" ref="AH446" si="1167">AH445</f>
        <v>0</v>
      </c>
      <c r="AI446" s="411">
        <f t="shared" ref="AI446" si="1168">AI445</f>
        <v>0</v>
      </c>
      <c r="AJ446" s="411">
        <f t="shared" ref="AJ446" si="1169">AJ445</f>
        <v>0</v>
      </c>
      <c r="AK446" s="411">
        <f t="shared" ref="AK446" si="1170">AK445</f>
        <v>0</v>
      </c>
      <c r="AL446" s="411">
        <f t="shared" ref="AL446" si="1171">AL445</f>
        <v>0</v>
      </c>
      <c r="AM446" s="306"/>
    </row>
    <row r="447" spans="1:39" hidden="1" outlineLevel="2">
      <c r="A447" s="532"/>
      <c r="B447" s="431"/>
      <c r="C447" s="291"/>
      <c r="D447" s="291"/>
      <c r="E447" s="291"/>
      <c r="F447" s="291"/>
      <c r="G447" s="291"/>
      <c r="H447" s="291"/>
      <c r="I447" s="291"/>
      <c r="J447" s="291"/>
      <c r="K447" s="291"/>
      <c r="L447" s="291"/>
      <c r="M447" s="291"/>
      <c r="N447" s="291"/>
      <c r="O447" s="291"/>
      <c r="P447" s="291"/>
      <c r="Q447" s="291"/>
      <c r="R447" s="291"/>
      <c r="S447" s="291"/>
      <c r="T447" s="291"/>
      <c r="U447" s="291"/>
      <c r="V447" s="291"/>
      <c r="W447" s="291"/>
      <c r="X447" s="291"/>
      <c r="Y447" s="412"/>
      <c r="Z447" s="425"/>
      <c r="AA447" s="425"/>
      <c r="AB447" s="425"/>
      <c r="AC447" s="425"/>
      <c r="AD447" s="425"/>
      <c r="AE447" s="425"/>
      <c r="AF447" s="425"/>
      <c r="AG447" s="425"/>
      <c r="AH447" s="425"/>
      <c r="AI447" s="425"/>
      <c r="AJ447" s="425"/>
      <c r="AK447" s="425"/>
      <c r="AL447" s="425"/>
      <c r="AM447" s="306"/>
    </row>
    <row r="448" spans="1:39" ht="30" hidden="1" outlineLevel="2">
      <c r="A448" s="532">
        <v>27</v>
      </c>
      <c r="B448" s="428" t="s">
        <v>120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26"/>
      <c r="Z448" s="410"/>
      <c r="AA448" s="410"/>
      <c r="AB448" s="410"/>
      <c r="AC448" s="410"/>
      <c r="AD448" s="410"/>
      <c r="AE448" s="410"/>
      <c r="AF448" s="415"/>
      <c r="AG448" s="415"/>
      <c r="AH448" s="415"/>
      <c r="AI448" s="415"/>
      <c r="AJ448" s="415"/>
      <c r="AK448" s="415"/>
      <c r="AL448" s="415"/>
      <c r="AM448" s="296">
        <f>SUM(Y448:AL448)</f>
        <v>0</v>
      </c>
    </row>
    <row r="449" spans="1:39" hidden="1" outlineLevel="2">
      <c r="A449" s="532"/>
      <c r="B449" s="431" t="s">
        <v>309</v>
      </c>
      <c r="C449" s="291" t="s">
        <v>164</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 t="shared" ref="Z449" si="1172">Z448</f>
        <v>0</v>
      </c>
      <c r="AA449" s="411">
        <f t="shared" ref="AA449" si="1173">AA448</f>
        <v>0</v>
      </c>
      <c r="AB449" s="411">
        <f t="shared" ref="AB449" si="1174">AB448</f>
        <v>0</v>
      </c>
      <c r="AC449" s="411">
        <f t="shared" ref="AC449" si="1175">AC448</f>
        <v>0</v>
      </c>
      <c r="AD449" s="411">
        <f t="shared" ref="AD449" si="1176">AD448</f>
        <v>0</v>
      </c>
      <c r="AE449" s="411">
        <f t="shared" ref="AE449" si="1177">AE448</f>
        <v>0</v>
      </c>
      <c r="AF449" s="411">
        <f t="shared" ref="AF449" si="1178">AF448</f>
        <v>0</v>
      </c>
      <c r="AG449" s="411">
        <f t="shared" ref="AG449" si="1179">AG448</f>
        <v>0</v>
      </c>
      <c r="AH449" s="411">
        <f t="shared" ref="AH449" si="1180">AH448</f>
        <v>0</v>
      </c>
      <c r="AI449" s="411">
        <f t="shared" ref="AI449" si="1181">AI448</f>
        <v>0</v>
      </c>
      <c r="AJ449" s="411">
        <f t="shared" ref="AJ449" si="1182">AJ448</f>
        <v>0</v>
      </c>
      <c r="AK449" s="411">
        <f t="shared" ref="AK449" si="1183">AK448</f>
        <v>0</v>
      </c>
      <c r="AL449" s="411">
        <f t="shared" ref="AL449" si="1184">AL448</f>
        <v>0</v>
      </c>
      <c r="AM449" s="306"/>
    </row>
    <row r="450" spans="1:39" hidden="1" outlineLevel="2">
      <c r="A450" s="532"/>
      <c r="B450" s="431"/>
      <c r="C450" s="291"/>
      <c r="D450" s="291"/>
      <c r="E450" s="291"/>
      <c r="F450" s="291"/>
      <c r="G450" s="291"/>
      <c r="H450" s="291"/>
      <c r="I450" s="291"/>
      <c r="J450" s="291"/>
      <c r="K450" s="291"/>
      <c r="L450" s="291"/>
      <c r="M450" s="291"/>
      <c r="N450" s="291"/>
      <c r="O450" s="291"/>
      <c r="P450" s="291"/>
      <c r="Q450" s="291"/>
      <c r="R450" s="291"/>
      <c r="S450" s="291"/>
      <c r="T450" s="291"/>
      <c r="U450" s="291"/>
      <c r="V450" s="291"/>
      <c r="W450" s="291"/>
      <c r="X450" s="291"/>
      <c r="Y450" s="412"/>
      <c r="Z450" s="425"/>
      <c r="AA450" s="425"/>
      <c r="AB450" s="425"/>
      <c r="AC450" s="425"/>
      <c r="AD450" s="425"/>
      <c r="AE450" s="425"/>
      <c r="AF450" s="425"/>
      <c r="AG450" s="425"/>
      <c r="AH450" s="425"/>
      <c r="AI450" s="425"/>
      <c r="AJ450" s="425"/>
      <c r="AK450" s="425"/>
      <c r="AL450" s="425"/>
      <c r="AM450" s="306"/>
    </row>
    <row r="451" spans="1:39" ht="30" hidden="1" outlineLevel="2">
      <c r="A451" s="532">
        <v>28</v>
      </c>
      <c r="B451" s="428" t="s">
        <v>121</v>
      </c>
      <c r="C451" s="291" t="s">
        <v>25</v>
      </c>
      <c r="D451" s="295"/>
      <c r="E451" s="295"/>
      <c r="F451" s="295"/>
      <c r="G451" s="295"/>
      <c r="H451" s="295"/>
      <c r="I451" s="295"/>
      <c r="J451" s="295"/>
      <c r="K451" s="295"/>
      <c r="L451" s="295"/>
      <c r="M451" s="295"/>
      <c r="N451" s="295">
        <v>12</v>
      </c>
      <c r="O451" s="295"/>
      <c r="P451" s="295"/>
      <c r="Q451" s="295"/>
      <c r="R451" s="295"/>
      <c r="S451" s="295"/>
      <c r="T451" s="295"/>
      <c r="U451" s="295"/>
      <c r="V451" s="295"/>
      <c r="W451" s="295"/>
      <c r="X451" s="295"/>
      <c r="Y451" s="426"/>
      <c r="Z451" s="410"/>
      <c r="AA451" s="410"/>
      <c r="AB451" s="410"/>
      <c r="AC451" s="410"/>
      <c r="AD451" s="410"/>
      <c r="AE451" s="410"/>
      <c r="AF451" s="415"/>
      <c r="AG451" s="415"/>
      <c r="AH451" s="415"/>
      <c r="AI451" s="415"/>
      <c r="AJ451" s="415"/>
      <c r="AK451" s="415"/>
      <c r="AL451" s="415"/>
      <c r="AM451" s="296">
        <f>SUM(Y451:AL451)</f>
        <v>0</v>
      </c>
    </row>
    <row r="452" spans="1:39" hidden="1" outlineLevel="2">
      <c r="A452" s="532"/>
      <c r="B452" s="431" t="s">
        <v>309</v>
      </c>
      <c r="C452" s="291" t="s">
        <v>164</v>
      </c>
      <c r="D452" s="295"/>
      <c r="E452" s="295"/>
      <c r="F452" s="295"/>
      <c r="G452" s="295"/>
      <c r="H452" s="295"/>
      <c r="I452" s="295"/>
      <c r="J452" s="295"/>
      <c r="K452" s="295"/>
      <c r="L452" s="295"/>
      <c r="M452" s="295"/>
      <c r="N452" s="295">
        <f>N451</f>
        <v>12</v>
      </c>
      <c r="O452" s="295"/>
      <c r="P452" s="295"/>
      <c r="Q452" s="295"/>
      <c r="R452" s="295"/>
      <c r="S452" s="295"/>
      <c r="T452" s="295"/>
      <c r="U452" s="295"/>
      <c r="V452" s="295"/>
      <c r="W452" s="295"/>
      <c r="X452" s="295"/>
      <c r="Y452" s="411">
        <f>Y451</f>
        <v>0</v>
      </c>
      <c r="Z452" s="411">
        <f t="shared" ref="Z452" si="1185">Z451</f>
        <v>0</v>
      </c>
      <c r="AA452" s="411">
        <f t="shared" ref="AA452" si="1186">AA451</f>
        <v>0</v>
      </c>
      <c r="AB452" s="411">
        <f t="shared" ref="AB452" si="1187">AB451</f>
        <v>0</v>
      </c>
      <c r="AC452" s="411">
        <f t="shared" ref="AC452" si="1188">AC451</f>
        <v>0</v>
      </c>
      <c r="AD452" s="411">
        <f t="shared" ref="AD452" si="1189">AD451</f>
        <v>0</v>
      </c>
      <c r="AE452" s="411">
        <f t="shared" ref="AE452" si="1190">AE451</f>
        <v>0</v>
      </c>
      <c r="AF452" s="411">
        <f t="shared" ref="AF452" si="1191">AF451</f>
        <v>0</v>
      </c>
      <c r="AG452" s="411">
        <f t="shared" ref="AG452" si="1192">AG451</f>
        <v>0</v>
      </c>
      <c r="AH452" s="411">
        <f t="shared" ref="AH452" si="1193">AH451</f>
        <v>0</v>
      </c>
      <c r="AI452" s="411">
        <f t="shared" ref="AI452" si="1194">AI451</f>
        <v>0</v>
      </c>
      <c r="AJ452" s="411">
        <f t="shared" ref="AJ452" si="1195">AJ451</f>
        <v>0</v>
      </c>
      <c r="AK452" s="411">
        <f t="shared" ref="AK452" si="1196">AK451</f>
        <v>0</v>
      </c>
      <c r="AL452" s="411">
        <f t="shared" ref="AL452" si="1197">AL451</f>
        <v>0</v>
      </c>
      <c r="AM452" s="306"/>
    </row>
    <row r="453" spans="1:39" hidden="1" outlineLevel="2">
      <c r="A453" s="532"/>
      <c r="B453" s="431"/>
      <c r="C453" s="291"/>
      <c r="D453" s="291"/>
      <c r="E453" s="291"/>
      <c r="F453" s="291"/>
      <c r="G453" s="291"/>
      <c r="H453" s="291"/>
      <c r="I453" s="291"/>
      <c r="J453" s="291"/>
      <c r="K453" s="291"/>
      <c r="L453" s="291"/>
      <c r="M453" s="291"/>
      <c r="N453" s="291"/>
      <c r="O453" s="291"/>
      <c r="P453" s="291"/>
      <c r="Q453" s="291"/>
      <c r="R453" s="291"/>
      <c r="S453" s="291"/>
      <c r="T453" s="291"/>
      <c r="U453" s="291"/>
      <c r="V453" s="291"/>
      <c r="W453" s="291"/>
      <c r="X453" s="291"/>
      <c r="Y453" s="412"/>
      <c r="Z453" s="425"/>
      <c r="AA453" s="425"/>
      <c r="AB453" s="425"/>
      <c r="AC453" s="425"/>
      <c r="AD453" s="425"/>
      <c r="AE453" s="425"/>
      <c r="AF453" s="425"/>
      <c r="AG453" s="425"/>
      <c r="AH453" s="425"/>
      <c r="AI453" s="425"/>
      <c r="AJ453" s="425"/>
      <c r="AK453" s="425"/>
      <c r="AL453" s="425"/>
      <c r="AM453" s="306"/>
    </row>
    <row r="454" spans="1:39" ht="30" hidden="1" outlineLevel="2">
      <c r="A454" s="532">
        <v>29</v>
      </c>
      <c r="B454" s="428" t="s">
        <v>122</v>
      </c>
      <c r="C454" s="291" t="s">
        <v>25</v>
      </c>
      <c r="D454" s="295"/>
      <c r="E454" s="295"/>
      <c r="F454" s="295"/>
      <c r="G454" s="295"/>
      <c r="H454" s="295"/>
      <c r="I454" s="295"/>
      <c r="J454" s="295"/>
      <c r="K454" s="295"/>
      <c r="L454" s="295"/>
      <c r="M454" s="295"/>
      <c r="N454" s="295">
        <v>3</v>
      </c>
      <c r="O454" s="295"/>
      <c r="P454" s="295"/>
      <c r="Q454" s="295"/>
      <c r="R454" s="295"/>
      <c r="S454" s="295"/>
      <c r="T454" s="295"/>
      <c r="U454" s="295"/>
      <c r="V454" s="295"/>
      <c r="W454" s="295"/>
      <c r="X454" s="295"/>
      <c r="Y454" s="426"/>
      <c r="Z454" s="410"/>
      <c r="AA454" s="410"/>
      <c r="AB454" s="410"/>
      <c r="AC454" s="410"/>
      <c r="AD454" s="410"/>
      <c r="AE454" s="410"/>
      <c r="AF454" s="415"/>
      <c r="AG454" s="415"/>
      <c r="AH454" s="415"/>
      <c r="AI454" s="415"/>
      <c r="AJ454" s="415"/>
      <c r="AK454" s="415"/>
      <c r="AL454" s="415"/>
      <c r="AM454" s="296">
        <f>SUM(Y454:AL454)</f>
        <v>0</v>
      </c>
    </row>
    <row r="455" spans="1:39" hidden="1" outlineLevel="2">
      <c r="A455" s="532"/>
      <c r="B455" s="431" t="s">
        <v>309</v>
      </c>
      <c r="C455" s="291" t="s">
        <v>164</v>
      </c>
      <c r="D455" s="295"/>
      <c r="E455" s="295"/>
      <c r="F455" s="295"/>
      <c r="G455" s="295"/>
      <c r="H455" s="295"/>
      <c r="I455" s="295"/>
      <c r="J455" s="295"/>
      <c r="K455" s="295"/>
      <c r="L455" s="295"/>
      <c r="M455" s="295"/>
      <c r="N455" s="295">
        <f>N454</f>
        <v>3</v>
      </c>
      <c r="O455" s="295"/>
      <c r="P455" s="295"/>
      <c r="Q455" s="295"/>
      <c r="R455" s="295"/>
      <c r="S455" s="295"/>
      <c r="T455" s="295"/>
      <c r="U455" s="295"/>
      <c r="V455" s="295"/>
      <c r="W455" s="295"/>
      <c r="X455" s="295"/>
      <c r="Y455" s="411">
        <f>Y454</f>
        <v>0</v>
      </c>
      <c r="Z455" s="411">
        <f t="shared" ref="Z455" si="1198">Z454</f>
        <v>0</v>
      </c>
      <c r="AA455" s="411">
        <f t="shared" ref="AA455" si="1199">AA454</f>
        <v>0</v>
      </c>
      <c r="AB455" s="411">
        <f t="shared" ref="AB455" si="1200">AB454</f>
        <v>0</v>
      </c>
      <c r="AC455" s="411">
        <f t="shared" ref="AC455" si="1201">AC454</f>
        <v>0</v>
      </c>
      <c r="AD455" s="411">
        <f t="shared" ref="AD455" si="1202">AD454</f>
        <v>0</v>
      </c>
      <c r="AE455" s="411">
        <f t="shared" ref="AE455" si="1203">AE454</f>
        <v>0</v>
      </c>
      <c r="AF455" s="411">
        <f t="shared" ref="AF455" si="1204">AF454</f>
        <v>0</v>
      </c>
      <c r="AG455" s="411">
        <f t="shared" ref="AG455" si="1205">AG454</f>
        <v>0</v>
      </c>
      <c r="AH455" s="411">
        <f t="shared" ref="AH455" si="1206">AH454</f>
        <v>0</v>
      </c>
      <c r="AI455" s="411">
        <f t="shared" ref="AI455" si="1207">AI454</f>
        <v>0</v>
      </c>
      <c r="AJ455" s="411">
        <f t="shared" ref="AJ455" si="1208">AJ454</f>
        <v>0</v>
      </c>
      <c r="AK455" s="411">
        <f t="shared" ref="AK455" si="1209">AK454</f>
        <v>0</v>
      </c>
      <c r="AL455" s="411">
        <f t="shared" ref="AL455" si="1210">AL454</f>
        <v>0</v>
      </c>
      <c r="AM455" s="306"/>
    </row>
    <row r="456" spans="1:39" hidden="1" outlineLevel="2">
      <c r="A456" s="532"/>
      <c r="B456" s="431"/>
      <c r="C456" s="291"/>
      <c r="D456" s="291"/>
      <c r="E456" s="291"/>
      <c r="F456" s="291"/>
      <c r="G456" s="291"/>
      <c r="H456" s="291"/>
      <c r="I456" s="291"/>
      <c r="J456" s="291"/>
      <c r="K456" s="291"/>
      <c r="L456" s="291"/>
      <c r="M456" s="291"/>
      <c r="N456" s="291"/>
      <c r="O456" s="291"/>
      <c r="P456" s="291"/>
      <c r="Q456" s="291"/>
      <c r="R456" s="291"/>
      <c r="S456" s="291"/>
      <c r="T456" s="291"/>
      <c r="U456" s="291"/>
      <c r="V456" s="291"/>
      <c r="W456" s="291"/>
      <c r="X456" s="291"/>
      <c r="Y456" s="412"/>
      <c r="Z456" s="425"/>
      <c r="AA456" s="425"/>
      <c r="AB456" s="425"/>
      <c r="AC456" s="425"/>
      <c r="AD456" s="425"/>
      <c r="AE456" s="425"/>
      <c r="AF456" s="425"/>
      <c r="AG456" s="425"/>
      <c r="AH456" s="425"/>
      <c r="AI456" s="425"/>
      <c r="AJ456" s="425"/>
      <c r="AK456" s="425"/>
      <c r="AL456" s="425"/>
      <c r="AM456" s="306"/>
    </row>
    <row r="457" spans="1:39" ht="30" hidden="1" outlineLevel="2">
      <c r="A457" s="532">
        <v>30</v>
      </c>
      <c r="B457" s="428" t="s">
        <v>123</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39" hidden="1" outlineLevel="2">
      <c r="A458" s="532"/>
      <c r="B458" s="431" t="s">
        <v>309</v>
      </c>
      <c r="C458" s="291" t="s">
        <v>164</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 si="1211">Z457</f>
        <v>0</v>
      </c>
      <c r="AA458" s="411">
        <f t="shared" ref="AA458" si="1212">AA457</f>
        <v>0</v>
      </c>
      <c r="AB458" s="411">
        <f t="shared" ref="AB458" si="1213">AB457</f>
        <v>0</v>
      </c>
      <c r="AC458" s="411">
        <f t="shared" ref="AC458" si="1214">AC457</f>
        <v>0</v>
      </c>
      <c r="AD458" s="411">
        <f t="shared" ref="AD458" si="1215">AD457</f>
        <v>0</v>
      </c>
      <c r="AE458" s="411">
        <f t="shared" ref="AE458" si="1216">AE457</f>
        <v>0</v>
      </c>
      <c r="AF458" s="411">
        <f t="shared" ref="AF458" si="1217">AF457</f>
        <v>0</v>
      </c>
      <c r="AG458" s="411">
        <f t="shared" ref="AG458" si="1218">AG457</f>
        <v>0</v>
      </c>
      <c r="AH458" s="411">
        <f t="shared" ref="AH458" si="1219">AH457</f>
        <v>0</v>
      </c>
      <c r="AI458" s="411">
        <f t="shared" ref="AI458" si="1220">AI457</f>
        <v>0</v>
      </c>
      <c r="AJ458" s="411">
        <f t="shared" ref="AJ458" si="1221">AJ457</f>
        <v>0</v>
      </c>
      <c r="AK458" s="411">
        <f t="shared" ref="AK458" si="1222">AK457</f>
        <v>0</v>
      </c>
      <c r="AL458" s="411">
        <f t="shared" ref="AL458" si="1223">AL457</f>
        <v>0</v>
      </c>
      <c r="AM458" s="306"/>
    </row>
    <row r="459" spans="1:39" hidden="1" outlineLevel="2">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2"/>
      <c r="Z459" s="425"/>
      <c r="AA459" s="425"/>
      <c r="AB459" s="425"/>
      <c r="AC459" s="425"/>
      <c r="AD459" s="425"/>
      <c r="AE459" s="425"/>
      <c r="AF459" s="425"/>
      <c r="AG459" s="425"/>
      <c r="AH459" s="425"/>
      <c r="AI459" s="425"/>
      <c r="AJ459" s="425"/>
      <c r="AK459" s="425"/>
      <c r="AL459" s="425"/>
      <c r="AM459" s="306"/>
    </row>
    <row r="460" spans="1:39" ht="30" hidden="1" outlineLevel="2">
      <c r="A460" s="532">
        <v>31</v>
      </c>
      <c r="B460" s="428" t="s">
        <v>124</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39" hidden="1" outlineLevel="2">
      <c r="A461" s="532"/>
      <c r="B461" s="431" t="s">
        <v>309</v>
      </c>
      <c r="C461" s="291" t="s">
        <v>164</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 si="1224">Z460</f>
        <v>0</v>
      </c>
      <c r="AA461" s="411">
        <f t="shared" ref="AA461" si="1225">AA460</f>
        <v>0</v>
      </c>
      <c r="AB461" s="411">
        <f t="shared" ref="AB461" si="1226">AB460</f>
        <v>0</v>
      </c>
      <c r="AC461" s="411">
        <f t="shared" ref="AC461" si="1227">AC460</f>
        <v>0</v>
      </c>
      <c r="AD461" s="411">
        <f t="shared" ref="AD461" si="1228">AD460</f>
        <v>0</v>
      </c>
      <c r="AE461" s="411">
        <f t="shared" ref="AE461" si="1229">AE460</f>
        <v>0</v>
      </c>
      <c r="AF461" s="411">
        <f t="shared" ref="AF461" si="1230">AF460</f>
        <v>0</v>
      </c>
      <c r="AG461" s="411">
        <f t="shared" ref="AG461" si="1231">AG460</f>
        <v>0</v>
      </c>
      <c r="AH461" s="411">
        <f t="shared" ref="AH461" si="1232">AH460</f>
        <v>0</v>
      </c>
      <c r="AI461" s="411">
        <f t="shared" ref="AI461" si="1233">AI460</f>
        <v>0</v>
      </c>
      <c r="AJ461" s="411">
        <f t="shared" ref="AJ461" si="1234">AJ460</f>
        <v>0</v>
      </c>
      <c r="AK461" s="411">
        <f t="shared" ref="AK461" si="1235">AK460</f>
        <v>0</v>
      </c>
      <c r="AL461" s="411">
        <f t="shared" ref="AL461" si="1236">AL460</f>
        <v>0</v>
      </c>
      <c r="AM461" s="306"/>
    </row>
    <row r="462" spans="1:39" hidden="1" outlineLevel="2">
      <c r="A462" s="532"/>
      <c r="B462" s="428"/>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12"/>
      <c r="Z462" s="425"/>
      <c r="AA462" s="425"/>
      <c r="AB462" s="425"/>
      <c r="AC462" s="425"/>
      <c r="AD462" s="425"/>
      <c r="AE462" s="425"/>
      <c r="AF462" s="425"/>
      <c r="AG462" s="425"/>
      <c r="AH462" s="425"/>
      <c r="AI462" s="425"/>
      <c r="AJ462" s="425"/>
      <c r="AK462" s="425"/>
      <c r="AL462" s="425"/>
      <c r="AM462" s="306"/>
    </row>
    <row r="463" spans="1:39" ht="30" hidden="1" outlineLevel="2">
      <c r="A463" s="532">
        <v>32</v>
      </c>
      <c r="B463" s="428" t="s">
        <v>125</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39" hidden="1" outlineLevel="2">
      <c r="A464" s="532"/>
      <c r="B464" s="431" t="s">
        <v>309</v>
      </c>
      <c r="C464" s="291" t="s">
        <v>164</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 si="1237">Z463</f>
        <v>0</v>
      </c>
      <c r="AA464" s="411">
        <f t="shared" ref="AA464" si="1238">AA463</f>
        <v>0</v>
      </c>
      <c r="AB464" s="411">
        <f t="shared" ref="AB464" si="1239">AB463</f>
        <v>0</v>
      </c>
      <c r="AC464" s="411">
        <f t="shared" ref="AC464" si="1240">AC463</f>
        <v>0</v>
      </c>
      <c r="AD464" s="411">
        <f t="shared" ref="AD464" si="1241">AD463</f>
        <v>0</v>
      </c>
      <c r="AE464" s="411">
        <f t="shared" ref="AE464" si="1242">AE463</f>
        <v>0</v>
      </c>
      <c r="AF464" s="411">
        <f t="shared" ref="AF464" si="1243">AF463</f>
        <v>0</v>
      </c>
      <c r="AG464" s="411">
        <f t="shared" ref="AG464" si="1244">AG463</f>
        <v>0</v>
      </c>
      <c r="AH464" s="411">
        <f t="shared" ref="AH464" si="1245">AH463</f>
        <v>0</v>
      </c>
      <c r="AI464" s="411">
        <f t="shared" ref="AI464" si="1246">AI463</f>
        <v>0</v>
      </c>
      <c r="AJ464" s="411">
        <f t="shared" ref="AJ464" si="1247">AJ463</f>
        <v>0</v>
      </c>
      <c r="AK464" s="411">
        <f t="shared" ref="AK464" si="1248">AK463</f>
        <v>0</v>
      </c>
      <c r="AL464" s="411">
        <f t="shared" ref="AL464" si="1249">AL463</f>
        <v>0</v>
      </c>
      <c r="AM464" s="306"/>
    </row>
    <row r="465" spans="1:39" hidden="1" outlineLevel="2">
      <c r="A465" s="532"/>
      <c r="B465" s="428"/>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25"/>
      <c r="AA465" s="425"/>
      <c r="AB465" s="425"/>
      <c r="AC465" s="425"/>
      <c r="AD465" s="425"/>
      <c r="AE465" s="425"/>
      <c r="AF465" s="425"/>
      <c r="AG465" s="425"/>
      <c r="AH465" s="425"/>
      <c r="AI465" s="425"/>
      <c r="AJ465" s="425"/>
      <c r="AK465" s="425"/>
      <c r="AL465" s="425"/>
      <c r="AM465" s="306"/>
    </row>
    <row r="466" spans="1:39" ht="15.75" hidden="1" outlineLevel="2">
      <c r="A466" s="532"/>
      <c r="B466" s="504" t="s">
        <v>503</v>
      </c>
      <c r="C466" s="291"/>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12"/>
      <c r="Z466" s="425"/>
      <c r="AA466" s="425"/>
      <c r="AB466" s="425"/>
      <c r="AC466" s="425"/>
      <c r="AD466" s="425"/>
      <c r="AE466" s="425"/>
      <c r="AF466" s="425"/>
      <c r="AG466" s="425"/>
      <c r="AH466" s="425"/>
      <c r="AI466" s="425"/>
      <c r="AJ466" s="425"/>
      <c r="AK466" s="425"/>
      <c r="AL466" s="425"/>
      <c r="AM466" s="306"/>
    </row>
    <row r="467" spans="1:39" hidden="1" outlineLevel="2">
      <c r="A467" s="532">
        <v>33</v>
      </c>
      <c r="B467" s="428" t="s">
        <v>126</v>
      </c>
      <c r="C467" s="291" t="s">
        <v>25</v>
      </c>
      <c r="D467" s="295"/>
      <c r="E467" s="295"/>
      <c r="F467" s="295"/>
      <c r="G467" s="295"/>
      <c r="H467" s="295"/>
      <c r="I467" s="295"/>
      <c r="J467" s="295"/>
      <c r="K467" s="295"/>
      <c r="L467" s="295"/>
      <c r="M467" s="295"/>
      <c r="N467" s="295">
        <v>0</v>
      </c>
      <c r="O467" s="295"/>
      <c r="P467" s="295"/>
      <c r="Q467" s="295"/>
      <c r="R467" s="295"/>
      <c r="S467" s="295"/>
      <c r="T467" s="295"/>
      <c r="U467" s="295"/>
      <c r="V467" s="295"/>
      <c r="W467" s="295"/>
      <c r="X467" s="295"/>
      <c r="Y467" s="426"/>
      <c r="Z467" s="410"/>
      <c r="AA467" s="410"/>
      <c r="AB467" s="410"/>
      <c r="AC467" s="410"/>
      <c r="AD467" s="410"/>
      <c r="AE467" s="410"/>
      <c r="AF467" s="415"/>
      <c r="AG467" s="415"/>
      <c r="AH467" s="415"/>
      <c r="AI467" s="415"/>
      <c r="AJ467" s="415"/>
      <c r="AK467" s="415"/>
      <c r="AL467" s="415"/>
      <c r="AM467" s="296">
        <f>SUM(Y467:AL467)</f>
        <v>0</v>
      </c>
    </row>
    <row r="468" spans="1:39" hidden="1" outlineLevel="2">
      <c r="A468" s="532"/>
      <c r="B468" s="431" t="s">
        <v>309</v>
      </c>
      <c r="C468" s="291" t="s">
        <v>164</v>
      </c>
      <c r="D468" s="295"/>
      <c r="E468" s="295"/>
      <c r="F468" s="295"/>
      <c r="G468" s="295"/>
      <c r="H468" s="295"/>
      <c r="I468" s="295"/>
      <c r="J468" s="295"/>
      <c r="K468" s="295"/>
      <c r="L468" s="295"/>
      <c r="M468" s="295"/>
      <c r="N468" s="295">
        <f>N467</f>
        <v>0</v>
      </c>
      <c r="O468" s="295"/>
      <c r="P468" s="295"/>
      <c r="Q468" s="295"/>
      <c r="R468" s="295"/>
      <c r="S468" s="295"/>
      <c r="T468" s="295"/>
      <c r="U468" s="295"/>
      <c r="V468" s="295"/>
      <c r="W468" s="295"/>
      <c r="X468" s="295"/>
      <c r="Y468" s="411">
        <f>Y467</f>
        <v>0</v>
      </c>
      <c r="Z468" s="411">
        <f t="shared" ref="Z468" si="1250">Z467</f>
        <v>0</v>
      </c>
      <c r="AA468" s="411">
        <f t="shared" ref="AA468" si="1251">AA467</f>
        <v>0</v>
      </c>
      <c r="AB468" s="411">
        <f t="shared" ref="AB468" si="1252">AB467</f>
        <v>0</v>
      </c>
      <c r="AC468" s="411">
        <f t="shared" ref="AC468" si="1253">AC467</f>
        <v>0</v>
      </c>
      <c r="AD468" s="411">
        <f t="shared" ref="AD468" si="1254">AD467</f>
        <v>0</v>
      </c>
      <c r="AE468" s="411">
        <f t="shared" ref="AE468" si="1255">AE467</f>
        <v>0</v>
      </c>
      <c r="AF468" s="411">
        <f t="shared" ref="AF468" si="1256">AF467</f>
        <v>0</v>
      </c>
      <c r="AG468" s="411">
        <f t="shared" ref="AG468" si="1257">AG467</f>
        <v>0</v>
      </c>
      <c r="AH468" s="411">
        <f t="shared" ref="AH468" si="1258">AH467</f>
        <v>0</v>
      </c>
      <c r="AI468" s="411">
        <f t="shared" ref="AI468" si="1259">AI467</f>
        <v>0</v>
      </c>
      <c r="AJ468" s="411">
        <f t="shared" ref="AJ468" si="1260">AJ467</f>
        <v>0</v>
      </c>
      <c r="AK468" s="411">
        <f t="shared" ref="AK468" si="1261">AK467</f>
        <v>0</v>
      </c>
      <c r="AL468" s="411">
        <f t="shared" ref="AL468" si="1262">AL467</f>
        <v>0</v>
      </c>
      <c r="AM468" s="306"/>
    </row>
    <row r="469" spans="1:39" hidden="1" outlineLevel="2">
      <c r="A469" s="532"/>
      <c r="B469" s="428"/>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12"/>
      <c r="Z469" s="425"/>
      <c r="AA469" s="425"/>
      <c r="AB469" s="425"/>
      <c r="AC469" s="425"/>
      <c r="AD469" s="425"/>
      <c r="AE469" s="425"/>
      <c r="AF469" s="425"/>
      <c r="AG469" s="425"/>
      <c r="AH469" s="425"/>
      <c r="AI469" s="425"/>
      <c r="AJ469" s="425"/>
      <c r="AK469" s="425"/>
      <c r="AL469" s="425"/>
      <c r="AM469" s="306"/>
    </row>
    <row r="470" spans="1:39" hidden="1" outlineLevel="2">
      <c r="A470" s="532">
        <v>34</v>
      </c>
      <c r="B470" s="428" t="s">
        <v>127</v>
      </c>
      <c r="C470" s="291" t="s">
        <v>25</v>
      </c>
      <c r="D470" s="295"/>
      <c r="E470" s="295"/>
      <c r="F470" s="295"/>
      <c r="G470" s="295"/>
      <c r="H470" s="295"/>
      <c r="I470" s="295"/>
      <c r="J470" s="295"/>
      <c r="K470" s="295"/>
      <c r="L470" s="295"/>
      <c r="M470" s="295"/>
      <c r="N470" s="295">
        <v>0</v>
      </c>
      <c r="O470" s="295"/>
      <c r="P470" s="295"/>
      <c r="Q470" s="295"/>
      <c r="R470" s="295"/>
      <c r="S470" s="295"/>
      <c r="T470" s="295"/>
      <c r="U470" s="295"/>
      <c r="V470" s="295"/>
      <c r="W470" s="295"/>
      <c r="X470" s="295"/>
      <c r="Y470" s="426"/>
      <c r="Z470" s="410"/>
      <c r="AA470" s="410"/>
      <c r="AB470" s="410"/>
      <c r="AC470" s="410"/>
      <c r="AD470" s="410"/>
      <c r="AE470" s="410"/>
      <c r="AF470" s="415"/>
      <c r="AG470" s="415"/>
      <c r="AH470" s="415"/>
      <c r="AI470" s="415"/>
      <c r="AJ470" s="415"/>
      <c r="AK470" s="415"/>
      <c r="AL470" s="415"/>
      <c r="AM470" s="296">
        <f>SUM(Y470:AL470)</f>
        <v>0</v>
      </c>
    </row>
    <row r="471" spans="1:39" hidden="1" outlineLevel="2">
      <c r="A471" s="532"/>
      <c r="B471" s="431" t="s">
        <v>309</v>
      </c>
      <c r="C471" s="291" t="s">
        <v>164</v>
      </c>
      <c r="D471" s="295"/>
      <c r="E471" s="295"/>
      <c r="F471" s="295"/>
      <c r="G471" s="295"/>
      <c r="H471" s="295"/>
      <c r="I471" s="295"/>
      <c r="J471" s="295"/>
      <c r="K471" s="295"/>
      <c r="L471" s="295"/>
      <c r="M471" s="295"/>
      <c r="N471" s="295">
        <f>N470</f>
        <v>0</v>
      </c>
      <c r="O471" s="295"/>
      <c r="P471" s="295"/>
      <c r="Q471" s="295"/>
      <c r="R471" s="295"/>
      <c r="S471" s="295"/>
      <c r="T471" s="295"/>
      <c r="U471" s="295"/>
      <c r="V471" s="295"/>
      <c r="W471" s="295"/>
      <c r="X471" s="295"/>
      <c r="Y471" s="411">
        <f>Y470</f>
        <v>0</v>
      </c>
      <c r="Z471" s="411">
        <f t="shared" ref="Z471" si="1263">Z470</f>
        <v>0</v>
      </c>
      <c r="AA471" s="411">
        <f t="shared" ref="AA471" si="1264">AA470</f>
        <v>0</v>
      </c>
      <c r="AB471" s="411">
        <f t="shared" ref="AB471" si="1265">AB470</f>
        <v>0</v>
      </c>
      <c r="AC471" s="411">
        <f t="shared" ref="AC471" si="1266">AC470</f>
        <v>0</v>
      </c>
      <c r="AD471" s="411">
        <f t="shared" ref="AD471" si="1267">AD470</f>
        <v>0</v>
      </c>
      <c r="AE471" s="411">
        <f t="shared" ref="AE471" si="1268">AE470</f>
        <v>0</v>
      </c>
      <c r="AF471" s="411">
        <f t="shared" ref="AF471" si="1269">AF470</f>
        <v>0</v>
      </c>
      <c r="AG471" s="411">
        <f t="shared" ref="AG471" si="1270">AG470</f>
        <v>0</v>
      </c>
      <c r="AH471" s="411">
        <f t="shared" ref="AH471" si="1271">AH470</f>
        <v>0</v>
      </c>
      <c r="AI471" s="411">
        <f t="shared" ref="AI471" si="1272">AI470</f>
        <v>0</v>
      </c>
      <c r="AJ471" s="411">
        <f t="shared" ref="AJ471" si="1273">AJ470</f>
        <v>0</v>
      </c>
      <c r="AK471" s="411">
        <f t="shared" ref="AK471" si="1274">AK470</f>
        <v>0</v>
      </c>
      <c r="AL471" s="411">
        <f t="shared" ref="AL471" si="1275">AL470</f>
        <v>0</v>
      </c>
      <c r="AM471" s="306"/>
    </row>
    <row r="472" spans="1:39" hidden="1" outlineLevel="2">
      <c r="A472" s="532"/>
      <c r="B472" s="428"/>
      <c r="C472" s="291"/>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12"/>
      <c r="Z472" s="425"/>
      <c r="AA472" s="425"/>
      <c r="AB472" s="425"/>
      <c r="AC472" s="425"/>
      <c r="AD472" s="425"/>
      <c r="AE472" s="425"/>
      <c r="AF472" s="425"/>
      <c r="AG472" s="425"/>
      <c r="AH472" s="425"/>
      <c r="AI472" s="425"/>
      <c r="AJ472" s="425"/>
      <c r="AK472" s="425"/>
      <c r="AL472" s="425"/>
      <c r="AM472" s="306"/>
    </row>
    <row r="473" spans="1:39" hidden="1" outlineLevel="2">
      <c r="A473" s="532">
        <v>35</v>
      </c>
      <c r="B473" s="428" t="s">
        <v>128</v>
      </c>
      <c r="C473" s="291" t="s">
        <v>25</v>
      </c>
      <c r="D473" s="295"/>
      <c r="E473" s="295"/>
      <c r="F473" s="295"/>
      <c r="G473" s="295"/>
      <c r="H473" s="295"/>
      <c r="I473" s="295"/>
      <c r="J473" s="295"/>
      <c r="K473" s="295"/>
      <c r="L473" s="295"/>
      <c r="M473" s="295"/>
      <c r="N473" s="295">
        <v>0</v>
      </c>
      <c r="O473" s="295"/>
      <c r="P473" s="295"/>
      <c r="Q473" s="295"/>
      <c r="R473" s="295"/>
      <c r="S473" s="295"/>
      <c r="T473" s="295"/>
      <c r="U473" s="295"/>
      <c r="V473" s="295"/>
      <c r="W473" s="295"/>
      <c r="X473" s="295"/>
      <c r="Y473" s="426"/>
      <c r="Z473" s="410"/>
      <c r="AA473" s="410"/>
      <c r="AB473" s="410"/>
      <c r="AC473" s="410"/>
      <c r="AD473" s="410"/>
      <c r="AE473" s="410"/>
      <c r="AF473" s="415"/>
      <c r="AG473" s="415"/>
      <c r="AH473" s="415"/>
      <c r="AI473" s="415"/>
      <c r="AJ473" s="415"/>
      <c r="AK473" s="415"/>
      <c r="AL473" s="415"/>
      <c r="AM473" s="296">
        <f>SUM(Y473:AL473)</f>
        <v>0</v>
      </c>
    </row>
    <row r="474" spans="1:39" hidden="1" outlineLevel="2">
      <c r="A474" s="532"/>
      <c r="B474" s="431" t="s">
        <v>309</v>
      </c>
      <c r="C474" s="291" t="s">
        <v>164</v>
      </c>
      <c r="D474" s="295"/>
      <c r="E474" s="295"/>
      <c r="F474" s="295"/>
      <c r="G474" s="295"/>
      <c r="H474" s="295"/>
      <c r="I474" s="295"/>
      <c r="J474" s="295"/>
      <c r="K474" s="295"/>
      <c r="L474" s="295"/>
      <c r="M474" s="295"/>
      <c r="N474" s="295">
        <f>N473</f>
        <v>0</v>
      </c>
      <c r="O474" s="295"/>
      <c r="P474" s="295"/>
      <c r="Q474" s="295"/>
      <c r="R474" s="295"/>
      <c r="S474" s="295"/>
      <c r="T474" s="295"/>
      <c r="U474" s="295"/>
      <c r="V474" s="295"/>
      <c r="W474" s="295"/>
      <c r="X474" s="295"/>
      <c r="Y474" s="411">
        <f>Y473</f>
        <v>0</v>
      </c>
      <c r="Z474" s="411">
        <f t="shared" ref="Z474" si="1276">Z473</f>
        <v>0</v>
      </c>
      <c r="AA474" s="411">
        <f t="shared" ref="AA474" si="1277">AA473</f>
        <v>0</v>
      </c>
      <c r="AB474" s="411">
        <f t="shared" ref="AB474" si="1278">AB473</f>
        <v>0</v>
      </c>
      <c r="AC474" s="411">
        <f t="shared" ref="AC474" si="1279">AC473</f>
        <v>0</v>
      </c>
      <c r="AD474" s="411">
        <f t="shared" ref="AD474" si="1280">AD473</f>
        <v>0</v>
      </c>
      <c r="AE474" s="411">
        <f t="shared" ref="AE474" si="1281">AE473</f>
        <v>0</v>
      </c>
      <c r="AF474" s="411">
        <f t="shared" ref="AF474" si="1282">AF473</f>
        <v>0</v>
      </c>
      <c r="AG474" s="411">
        <f t="shared" ref="AG474" si="1283">AG473</f>
        <v>0</v>
      </c>
      <c r="AH474" s="411">
        <f t="shared" ref="AH474" si="1284">AH473</f>
        <v>0</v>
      </c>
      <c r="AI474" s="411">
        <f t="shared" ref="AI474" si="1285">AI473</f>
        <v>0</v>
      </c>
      <c r="AJ474" s="411">
        <f t="shared" ref="AJ474" si="1286">AJ473</f>
        <v>0</v>
      </c>
      <c r="AK474" s="411">
        <f t="shared" ref="AK474" si="1287">AK473</f>
        <v>0</v>
      </c>
      <c r="AL474" s="411">
        <f t="shared" ref="AL474" si="1288">AL473</f>
        <v>0</v>
      </c>
      <c r="AM474" s="306"/>
    </row>
    <row r="475" spans="1:39" hidden="1" outlineLevel="2">
      <c r="A475" s="532"/>
      <c r="B475" s="431"/>
      <c r="C475" s="291"/>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25"/>
      <c r="AA475" s="425"/>
      <c r="AB475" s="425"/>
      <c r="AC475" s="425"/>
      <c r="AD475" s="425"/>
      <c r="AE475" s="425"/>
      <c r="AF475" s="425"/>
      <c r="AG475" s="425"/>
      <c r="AH475" s="425"/>
      <c r="AI475" s="425"/>
      <c r="AJ475" s="425"/>
      <c r="AK475" s="425"/>
      <c r="AL475" s="425"/>
      <c r="AM475" s="306"/>
    </row>
    <row r="476" spans="1:39" ht="15.75" hidden="1" outlineLevel="2">
      <c r="A476" s="532"/>
      <c r="B476" s="504" t="s">
        <v>504</v>
      </c>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12"/>
      <c r="Z476" s="425"/>
      <c r="AA476" s="425"/>
      <c r="AB476" s="425"/>
      <c r="AC476" s="425"/>
      <c r="AD476" s="425"/>
      <c r="AE476" s="425"/>
      <c r="AF476" s="425"/>
      <c r="AG476" s="425"/>
      <c r="AH476" s="425"/>
      <c r="AI476" s="425"/>
      <c r="AJ476" s="425"/>
      <c r="AK476" s="425"/>
      <c r="AL476" s="425"/>
      <c r="AM476" s="306"/>
    </row>
    <row r="477" spans="1:39" ht="45" hidden="1" outlineLevel="2">
      <c r="A477" s="532">
        <v>36</v>
      </c>
      <c r="B477" s="428" t="s">
        <v>129</v>
      </c>
      <c r="C477" s="291" t="s">
        <v>25</v>
      </c>
      <c r="D477" s="295"/>
      <c r="E477" s="295"/>
      <c r="F477" s="295"/>
      <c r="G477" s="295"/>
      <c r="H477" s="295"/>
      <c r="I477" s="295"/>
      <c r="J477" s="295"/>
      <c r="K477" s="295"/>
      <c r="L477" s="295"/>
      <c r="M477" s="295"/>
      <c r="N477" s="295">
        <v>0</v>
      </c>
      <c r="O477" s="295"/>
      <c r="P477" s="295"/>
      <c r="Q477" s="295"/>
      <c r="R477" s="295"/>
      <c r="S477" s="295"/>
      <c r="T477" s="295"/>
      <c r="U477" s="295"/>
      <c r="V477" s="295"/>
      <c r="W477" s="295"/>
      <c r="X477" s="295"/>
      <c r="Y477" s="426"/>
      <c r="Z477" s="410"/>
      <c r="AA477" s="410"/>
      <c r="AB477" s="410"/>
      <c r="AC477" s="410"/>
      <c r="AD477" s="410"/>
      <c r="AE477" s="410"/>
      <c r="AF477" s="415"/>
      <c r="AG477" s="415"/>
      <c r="AH477" s="415"/>
      <c r="AI477" s="415"/>
      <c r="AJ477" s="415"/>
      <c r="AK477" s="415"/>
      <c r="AL477" s="415"/>
      <c r="AM477" s="296">
        <f>SUM(Y477:AL477)</f>
        <v>0</v>
      </c>
    </row>
    <row r="478" spans="1:39" hidden="1" outlineLevel="2">
      <c r="A478" s="532"/>
      <c r="B478" s="431" t="s">
        <v>309</v>
      </c>
      <c r="C478" s="291" t="s">
        <v>164</v>
      </c>
      <c r="D478" s="295"/>
      <c r="E478" s="295"/>
      <c r="F478" s="295"/>
      <c r="G478" s="295"/>
      <c r="H478" s="295"/>
      <c r="I478" s="295"/>
      <c r="J478" s="295"/>
      <c r="K478" s="295"/>
      <c r="L478" s="295"/>
      <c r="M478" s="295"/>
      <c r="N478" s="295">
        <f>N477</f>
        <v>0</v>
      </c>
      <c r="O478" s="295"/>
      <c r="P478" s="295"/>
      <c r="Q478" s="295"/>
      <c r="R478" s="295"/>
      <c r="S478" s="295"/>
      <c r="T478" s="295"/>
      <c r="U478" s="295"/>
      <c r="V478" s="295"/>
      <c r="W478" s="295"/>
      <c r="X478" s="295"/>
      <c r="Y478" s="411">
        <f>Y477</f>
        <v>0</v>
      </c>
      <c r="Z478" s="411">
        <f t="shared" ref="Z478" si="1289">Z477</f>
        <v>0</v>
      </c>
      <c r="AA478" s="411">
        <f t="shared" ref="AA478" si="1290">AA477</f>
        <v>0</v>
      </c>
      <c r="AB478" s="411">
        <f t="shared" ref="AB478" si="1291">AB477</f>
        <v>0</v>
      </c>
      <c r="AC478" s="411">
        <f t="shared" ref="AC478" si="1292">AC477</f>
        <v>0</v>
      </c>
      <c r="AD478" s="411">
        <f t="shared" ref="AD478" si="1293">AD477</f>
        <v>0</v>
      </c>
      <c r="AE478" s="411">
        <f t="shared" ref="AE478" si="1294">AE477</f>
        <v>0</v>
      </c>
      <c r="AF478" s="411">
        <f t="shared" ref="AF478" si="1295">AF477</f>
        <v>0</v>
      </c>
      <c r="AG478" s="411">
        <f t="shared" ref="AG478" si="1296">AG477</f>
        <v>0</v>
      </c>
      <c r="AH478" s="411">
        <f t="shared" ref="AH478" si="1297">AH477</f>
        <v>0</v>
      </c>
      <c r="AI478" s="411">
        <f t="shared" ref="AI478" si="1298">AI477</f>
        <v>0</v>
      </c>
      <c r="AJ478" s="411">
        <f t="shared" ref="AJ478" si="1299">AJ477</f>
        <v>0</v>
      </c>
      <c r="AK478" s="411">
        <f t="shared" ref="AK478" si="1300">AK477</f>
        <v>0</v>
      </c>
      <c r="AL478" s="411">
        <f t="shared" ref="AL478" si="1301">AL477</f>
        <v>0</v>
      </c>
      <c r="AM478" s="306"/>
    </row>
    <row r="479" spans="1:39" hidden="1" outlineLevel="2">
      <c r="A479" s="532"/>
      <c r="B479" s="428"/>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25"/>
      <c r="AA479" s="425"/>
      <c r="AB479" s="425"/>
      <c r="AC479" s="425"/>
      <c r="AD479" s="425"/>
      <c r="AE479" s="425"/>
      <c r="AF479" s="425"/>
      <c r="AG479" s="425"/>
      <c r="AH479" s="425"/>
      <c r="AI479" s="425"/>
      <c r="AJ479" s="425"/>
      <c r="AK479" s="425"/>
      <c r="AL479" s="425"/>
      <c r="AM479" s="306"/>
    </row>
    <row r="480" spans="1:39" ht="30" hidden="1" outlineLevel="2">
      <c r="A480" s="532">
        <v>37</v>
      </c>
      <c r="B480" s="428" t="s">
        <v>130</v>
      </c>
      <c r="C480" s="291" t="s">
        <v>25</v>
      </c>
      <c r="D480" s="295"/>
      <c r="E480" s="295"/>
      <c r="F480" s="295"/>
      <c r="G480" s="295"/>
      <c r="H480" s="295"/>
      <c r="I480" s="295"/>
      <c r="J480" s="295"/>
      <c r="K480" s="295"/>
      <c r="L480" s="295"/>
      <c r="M480" s="295"/>
      <c r="N480" s="295">
        <v>0</v>
      </c>
      <c r="O480" s="295"/>
      <c r="P480" s="295"/>
      <c r="Q480" s="295"/>
      <c r="R480" s="295"/>
      <c r="S480" s="295"/>
      <c r="T480" s="295"/>
      <c r="U480" s="295"/>
      <c r="V480" s="295"/>
      <c r="W480" s="295"/>
      <c r="X480" s="295"/>
      <c r="Y480" s="426"/>
      <c r="Z480" s="410"/>
      <c r="AA480" s="410"/>
      <c r="AB480" s="410"/>
      <c r="AC480" s="410"/>
      <c r="AD480" s="410"/>
      <c r="AE480" s="410"/>
      <c r="AF480" s="415"/>
      <c r="AG480" s="415"/>
      <c r="AH480" s="415"/>
      <c r="AI480" s="415"/>
      <c r="AJ480" s="415"/>
      <c r="AK480" s="415"/>
      <c r="AL480" s="415"/>
      <c r="AM480" s="296">
        <f>SUM(Y480:AL480)</f>
        <v>0</v>
      </c>
    </row>
    <row r="481" spans="1:39" hidden="1" outlineLevel="2">
      <c r="A481" s="532"/>
      <c r="B481" s="431" t="s">
        <v>309</v>
      </c>
      <c r="C481" s="291" t="s">
        <v>164</v>
      </c>
      <c r="D481" s="295"/>
      <c r="E481" s="295"/>
      <c r="F481" s="295"/>
      <c r="G481" s="295"/>
      <c r="H481" s="295"/>
      <c r="I481" s="295"/>
      <c r="J481" s="295"/>
      <c r="K481" s="295"/>
      <c r="L481" s="295"/>
      <c r="M481" s="295"/>
      <c r="N481" s="295">
        <f>N480</f>
        <v>0</v>
      </c>
      <c r="O481" s="295"/>
      <c r="P481" s="295"/>
      <c r="Q481" s="295"/>
      <c r="R481" s="295"/>
      <c r="S481" s="295"/>
      <c r="T481" s="295"/>
      <c r="U481" s="295"/>
      <c r="V481" s="295"/>
      <c r="W481" s="295"/>
      <c r="X481" s="295"/>
      <c r="Y481" s="411">
        <f>Y480</f>
        <v>0</v>
      </c>
      <c r="Z481" s="411">
        <f t="shared" ref="Z481" si="1302">Z480</f>
        <v>0</v>
      </c>
      <c r="AA481" s="411">
        <f t="shared" ref="AA481" si="1303">AA480</f>
        <v>0</v>
      </c>
      <c r="AB481" s="411">
        <f t="shared" ref="AB481" si="1304">AB480</f>
        <v>0</v>
      </c>
      <c r="AC481" s="411">
        <f t="shared" ref="AC481" si="1305">AC480</f>
        <v>0</v>
      </c>
      <c r="AD481" s="411">
        <f t="shared" ref="AD481" si="1306">AD480</f>
        <v>0</v>
      </c>
      <c r="AE481" s="411">
        <f t="shared" ref="AE481" si="1307">AE480</f>
        <v>0</v>
      </c>
      <c r="AF481" s="411">
        <f t="shared" ref="AF481" si="1308">AF480</f>
        <v>0</v>
      </c>
      <c r="AG481" s="411">
        <f t="shared" ref="AG481" si="1309">AG480</f>
        <v>0</v>
      </c>
      <c r="AH481" s="411">
        <f t="shared" ref="AH481" si="1310">AH480</f>
        <v>0</v>
      </c>
      <c r="AI481" s="411">
        <f t="shared" ref="AI481" si="1311">AI480</f>
        <v>0</v>
      </c>
      <c r="AJ481" s="411">
        <f t="shared" ref="AJ481" si="1312">AJ480</f>
        <v>0</v>
      </c>
      <c r="AK481" s="411">
        <f t="shared" ref="AK481" si="1313">AK480</f>
        <v>0</v>
      </c>
      <c r="AL481" s="411">
        <f t="shared" ref="AL481" si="1314">AL480</f>
        <v>0</v>
      </c>
      <c r="AM481" s="306"/>
    </row>
    <row r="482" spans="1:39" hidden="1" outlineLevel="2">
      <c r="A482" s="532"/>
      <c r="B482" s="428"/>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idden="1" outlineLevel="2">
      <c r="A483" s="532">
        <v>38</v>
      </c>
      <c r="B483" s="428" t="s">
        <v>131</v>
      </c>
      <c r="C483" s="291" t="s">
        <v>25</v>
      </c>
      <c r="D483" s="295"/>
      <c r="E483" s="295"/>
      <c r="F483" s="295"/>
      <c r="G483" s="295"/>
      <c r="H483" s="295"/>
      <c r="I483" s="295"/>
      <c r="J483" s="295"/>
      <c r="K483" s="295"/>
      <c r="L483" s="295"/>
      <c r="M483" s="295"/>
      <c r="N483" s="295">
        <v>0</v>
      </c>
      <c r="O483" s="295"/>
      <c r="P483" s="295"/>
      <c r="Q483" s="295"/>
      <c r="R483" s="295"/>
      <c r="S483" s="295"/>
      <c r="T483" s="295"/>
      <c r="U483" s="295"/>
      <c r="V483" s="295"/>
      <c r="W483" s="295"/>
      <c r="X483" s="295"/>
      <c r="Y483" s="426"/>
      <c r="Z483" s="410"/>
      <c r="AA483" s="410"/>
      <c r="AB483" s="410"/>
      <c r="AC483" s="410"/>
      <c r="AD483" s="410"/>
      <c r="AE483" s="410"/>
      <c r="AF483" s="415"/>
      <c r="AG483" s="415"/>
      <c r="AH483" s="415"/>
      <c r="AI483" s="415"/>
      <c r="AJ483" s="415"/>
      <c r="AK483" s="415"/>
      <c r="AL483" s="415"/>
      <c r="AM483" s="296">
        <f>SUM(Y483:AL483)</f>
        <v>0</v>
      </c>
    </row>
    <row r="484" spans="1:39" hidden="1" outlineLevel="2">
      <c r="A484" s="532"/>
      <c r="B484" s="431" t="s">
        <v>309</v>
      </c>
      <c r="C484" s="291" t="s">
        <v>164</v>
      </c>
      <c r="D484" s="295"/>
      <c r="E484" s="295"/>
      <c r="F484" s="295"/>
      <c r="G484" s="295"/>
      <c r="H484" s="295"/>
      <c r="I484" s="295"/>
      <c r="J484" s="295"/>
      <c r="K484" s="295"/>
      <c r="L484" s="295"/>
      <c r="M484" s="295"/>
      <c r="N484" s="295">
        <f>N483</f>
        <v>0</v>
      </c>
      <c r="O484" s="295"/>
      <c r="P484" s="295"/>
      <c r="Q484" s="295"/>
      <c r="R484" s="295"/>
      <c r="S484" s="295"/>
      <c r="T484" s="295"/>
      <c r="U484" s="295"/>
      <c r="V484" s="295"/>
      <c r="W484" s="295"/>
      <c r="X484" s="295"/>
      <c r="Y484" s="411">
        <f>Y483</f>
        <v>0</v>
      </c>
      <c r="Z484" s="411">
        <f t="shared" ref="Z484" si="1315">Z483</f>
        <v>0</v>
      </c>
      <c r="AA484" s="411">
        <f t="shared" ref="AA484" si="1316">AA483</f>
        <v>0</v>
      </c>
      <c r="AB484" s="411">
        <f t="shared" ref="AB484" si="1317">AB483</f>
        <v>0</v>
      </c>
      <c r="AC484" s="411">
        <f t="shared" ref="AC484" si="1318">AC483</f>
        <v>0</v>
      </c>
      <c r="AD484" s="411">
        <f t="shared" ref="AD484" si="1319">AD483</f>
        <v>0</v>
      </c>
      <c r="AE484" s="411">
        <f t="shared" ref="AE484" si="1320">AE483</f>
        <v>0</v>
      </c>
      <c r="AF484" s="411">
        <f t="shared" ref="AF484" si="1321">AF483</f>
        <v>0</v>
      </c>
      <c r="AG484" s="411">
        <f t="shared" ref="AG484" si="1322">AG483</f>
        <v>0</v>
      </c>
      <c r="AH484" s="411">
        <f t="shared" ref="AH484" si="1323">AH483</f>
        <v>0</v>
      </c>
      <c r="AI484" s="411">
        <f t="shared" ref="AI484" si="1324">AI483</f>
        <v>0</v>
      </c>
      <c r="AJ484" s="411">
        <f t="shared" ref="AJ484" si="1325">AJ483</f>
        <v>0</v>
      </c>
      <c r="AK484" s="411">
        <f t="shared" ref="AK484" si="1326">AK483</f>
        <v>0</v>
      </c>
      <c r="AL484" s="411">
        <f t="shared" ref="AL484" si="1327">AL483</f>
        <v>0</v>
      </c>
      <c r="AM484" s="306"/>
    </row>
    <row r="485" spans="1:39" hidden="1" outlineLevel="2">
      <c r="A485" s="532"/>
      <c r="B485" s="428"/>
      <c r="C485" s="291"/>
      <c r="D485" s="291"/>
      <c r="E485" s="291"/>
      <c r="F485" s="291"/>
      <c r="G485" s="291"/>
      <c r="H485" s="291"/>
      <c r="I485" s="291"/>
      <c r="J485" s="291"/>
      <c r="K485" s="291"/>
      <c r="L485" s="291"/>
      <c r="M485" s="291"/>
      <c r="N485" s="291"/>
      <c r="O485" s="291"/>
      <c r="P485" s="291"/>
      <c r="Q485" s="291"/>
      <c r="R485" s="291"/>
      <c r="S485" s="291"/>
      <c r="T485" s="291"/>
      <c r="U485" s="291"/>
      <c r="V485" s="291"/>
      <c r="W485" s="291"/>
      <c r="X485" s="291"/>
      <c r="Y485" s="412"/>
      <c r="Z485" s="425"/>
      <c r="AA485" s="425"/>
      <c r="AB485" s="425"/>
      <c r="AC485" s="425"/>
      <c r="AD485" s="425"/>
      <c r="AE485" s="425"/>
      <c r="AF485" s="425"/>
      <c r="AG485" s="425"/>
      <c r="AH485" s="425"/>
      <c r="AI485" s="425"/>
      <c r="AJ485" s="425"/>
      <c r="AK485" s="425"/>
      <c r="AL485" s="425"/>
      <c r="AM485" s="306"/>
    </row>
    <row r="486" spans="1:39" ht="30" hidden="1" outlineLevel="2">
      <c r="A486" s="532">
        <v>39</v>
      </c>
      <c r="B486" s="428" t="s">
        <v>132</v>
      </c>
      <c r="C486" s="291" t="s">
        <v>25</v>
      </c>
      <c r="D486" s="295"/>
      <c r="E486" s="295"/>
      <c r="F486" s="295"/>
      <c r="G486" s="295"/>
      <c r="H486" s="295"/>
      <c r="I486" s="295"/>
      <c r="J486" s="295"/>
      <c r="K486" s="295"/>
      <c r="L486" s="295"/>
      <c r="M486" s="295"/>
      <c r="N486" s="295">
        <v>0</v>
      </c>
      <c r="O486" s="295"/>
      <c r="P486" s="295"/>
      <c r="Q486" s="295"/>
      <c r="R486" s="295"/>
      <c r="S486" s="295"/>
      <c r="T486" s="295"/>
      <c r="U486" s="295"/>
      <c r="V486" s="295"/>
      <c r="W486" s="295"/>
      <c r="X486" s="295"/>
      <c r="Y486" s="426"/>
      <c r="Z486" s="410"/>
      <c r="AA486" s="410"/>
      <c r="AB486" s="410"/>
      <c r="AC486" s="410"/>
      <c r="AD486" s="410"/>
      <c r="AE486" s="410"/>
      <c r="AF486" s="415"/>
      <c r="AG486" s="415"/>
      <c r="AH486" s="415"/>
      <c r="AI486" s="415"/>
      <c r="AJ486" s="415"/>
      <c r="AK486" s="415"/>
      <c r="AL486" s="415"/>
      <c r="AM486" s="296">
        <f>SUM(Y486:AL486)</f>
        <v>0</v>
      </c>
    </row>
    <row r="487" spans="1:39" hidden="1" outlineLevel="2">
      <c r="A487" s="532"/>
      <c r="B487" s="431" t="s">
        <v>309</v>
      </c>
      <c r="C487" s="291" t="s">
        <v>164</v>
      </c>
      <c r="D487" s="295"/>
      <c r="E487" s="295"/>
      <c r="F487" s="295"/>
      <c r="G487" s="295"/>
      <c r="H487" s="295"/>
      <c r="I487" s="295"/>
      <c r="J487" s="295"/>
      <c r="K487" s="295"/>
      <c r="L487" s="295"/>
      <c r="M487" s="295"/>
      <c r="N487" s="295">
        <f>N486</f>
        <v>0</v>
      </c>
      <c r="O487" s="295"/>
      <c r="P487" s="295"/>
      <c r="Q487" s="295"/>
      <c r="R487" s="295"/>
      <c r="S487" s="295"/>
      <c r="T487" s="295"/>
      <c r="U487" s="295"/>
      <c r="V487" s="295"/>
      <c r="W487" s="295"/>
      <c r="X487" s="295"/>
      <c r="Y487" s="411">
        <f>Y486</f>
        <v>0</v>
      </c>
      <c r="Z487" s="411">
        <f t="shared" ref="Z487" si="1328">Z486</f>
        <v>0</v>
      </c>
      <c r="AA487" s="411">
        <f t="shared" ref="AA487" si="1329">AA486</f>
        <v>0</v>
      </c>
      <c r="AB487" s="411">
        <f t="shared" ref="AB487" si="1330">AB486</f>
        <v>0</v>
      </c>
      <c r="AC487" s="411">
        <f t="shared" ref="AC487" si="1331">AC486</f>
        <v>0</v>
      </c>
      <c r="AD487" s="411">
        <f t="shared" ref="AD487" si="1332">AD486</f>
        <v>0</v>
      </c>
      <c r="AE487" s="411">
        <f t="shared" ref="AE487" si="1333">AE486</f>
        <v>0</v>
      </c>
      <c r="AF487" s="411">
        <f t="shared" ref="AF487" si="1334">AF486</f>
        <v>0</v>
      </c>
      <c r="AG487" s="411">
        <f t="shared" ref="AG487" si="1335">AG486</f>
        <v>0</v>
      </c>
      <c r="AH487" s="411">
        <f t="shared" ref="AH487" si="1336">AH486</f>
        <v>0</v>
      </c>
      <c r="AI487" s="411">
        <f t="shared" ref="AI487" si="1337">AI486</f>
        <v>0</v>
      </c>
      <c r="AJ487" s="411">
        <f t="shared" ref="AJ487" si="1338">AJ486</f>
        <v>0</v>
      </c>
      <c r="AK487" s="411">
        <f t="shared" ref="AK487" si="1339">AK486</f>
        <v>0</v>
      </c>
      <c r="AL487" s="411">
        <f t="shared" ref="AL487" si="1340">AL486</f>
        <v>0</v>
      </c>
      <c r="AM487" s="306"/>
    </row>
    <row r="488" spans="1:39" hidden="1" outlineLevel="2">
      <c r="A488" s="532"/>
      <c r="B488" s="428"/>
      <c r="C488" s="291"/>
      <c r="D488" s="291"/>
      <c r="E488" s="291"/>
      <c r="F488" s="291"/>
      <c r="G488" s="291"/>
      <c r="H488" s="291"/>
      <c r="I488" s="291"/>
      <c r="J488" s="291"/>
      <c r="K488" s="291"/>
      <c r="L488" s="291"/>
      <c r="M488" s="291"/>
      <c r="N488" s="291"/>
      <c r="O488" s="291"/>
      <c r="P488" s="291"/>
      <c r="Q488" s="291"/>
      <c r="R488" s="291"/>
      <c r="S488" s="291"/>
      <c r="T488" s="291"/>
      <c r="U488" s="291"/>
      <c r="V488" s="291"/>
      <c r="W488" s="291"/>
      <c r="X488" s="291"/>
      <c r="Y488" s="412"/>
      <c r="Z488" s="425"/>
      <c r="AA488" s="425"/>
      <c r="AB488" s="425"/>
      <c r="AC488" s="425"/>
      <c r="AD488" s="425"/>
      <c r="AE488" s="425"/>
      <c r="AF488" s="425"/>
      <c r="AG488" s="425"/>
      <c r="AH488" s="425"/>
      <c r="AI488" s="425"/>
      <c r="AJ488" s="425"/>
      <c r="AK488" s="425"/>
      <c r="AL488" s="425"/>
      <c r="AM488" s="306"/>
    </row>
    <row r="489" spans="1:39" ht="30" hidden="1" outlineLevel="2">
      <c r="A489" s="532">
        <v>40</v>
      </c>
      <c r="B489" s="428" t="s">
        <v>133</v>
      </c>
      <c r="C489" s="291" t="s">
        <v>25</v>
      </c>
      <c r="D489" s="295"/>
      <c r="E489" s="295"/>
      <c r="F489" s="295"/>
      <c r="G489" s="295"/>
      <c r="H489" s="295"/>
      <c r="I489" s="295"/>
      <c r="J489" s="295"/>
      <c r="K489" s="295"/>
      <c r="L489" s="295"/>
      <c r="M489" s="295"/>
      <c r="N489" s="295">
        <v>0</v>
      </c>
      <c r="O489" s="295"/>
      <c r="P489" s="295"/>
      <c r="Q489" s="295"/>
      <c r="R489" s="295"/>
      <c r="S489" s="295"/>
      <c r="T489" s="295"/>
      <c r="U489" s="295"/>
      <c r="V489" s="295"/>
      <c r="W489" s="295"/>
      <c r="X489" s="295"/>
      <c r="Y489" s="426"/>
      <c r="Z489" s="410"/>
      <c r="AA489" s="410"/>
      <c r="AB489" s="410"/>
      <c r="AC489" s="410"/>
      <c r="AD489" s="410"/>
      <c r="AE489" s="410"/>
      <c r="AF489" s="415"/>
      <c r="AG489" s="415"/>
      <c r="AH489" s="415"/>
      <c r="AI489" s="415"/>
      <c r="AJ489" s="415"/>
      <c r="AK489" s="415"/>
      <c r="AL489" s="415"/>
      <c r="AM489" s="296">
        <f>SUM(Y489:AL489)</f>
        <v>0</v>
      </c>
    </row>
    <row r="490" spans="1:39" hidden="1" outlineLevel="2">
      <c r="A490" s="532"/>
      <c r="B490" s="431" t="s">
        <v>309</v>
      </c>
      <c r="C490" s="291" t="s">
        <v>164</v>
      </c>
      <c r="D490" s="295"/>
      <c r="E490" s="295"/>
      <c r="F490" s="295"/>
      <c r="G490" s="295"/>
      <c r="H490" s="295"/>
      <c r="I490" s="295"/>
      <c r="J490" s="295"/>
      <c r="K490" s="295"/>
      <c r="L490" s="295"/>
      <c r="M490" s="295"/>
      <c r="N490" s="295">
        <f>N489</f>
        <v>0</v>
      </c>
      <c r="O490" s="295"/>
      <c r="P490" s="295"/>
      <c r="Q490" s="295"/>
      <c r="R490" s="295"/>
      <c r="S490" s="295"/>
      <c r="T490" s="295"/>
      <c r="U490" s="295"/>
      <c r="V490" s="295"/>
      <c r="W490" s="295"/>
      <c r="X490" s="295"/>
      <c r="Y490" s="411">
        <f>Y489</f>
        <v>0</v>
      </c>
      <c r="Z490" s="411">
        <f t="shared" ref="Z490" si="1341">Z489</f>
        <v>0</v>
      </c>
      <c r="AA490" s="411">
        <f t="shared" ref="AA490" si="1342">AA489</f>
        <v>0</v>
      </c>
      <c r="AB490" s="411">
        <f t="shared" ref="AB490" si="1343">AB489</f>
        <v>0</v>
      </c>
      <c r="AC490" s="411">
        <f t="shared" ref="AC490" si="1344">AC489</f>
        <v>0</v>
      </c>
      <c r="AD490" s="411">
        <f t="shared" ref="AD490" si="1345">AD489</f>
        <v>0</v>
      </c>
      <c r="AE490" s="411">
        <f t="shared" ref="AE490" si="1346">AE489</f>
        <v>0</v>
      </c>
      <c r="AF490" s="411">
        <f t="shared" ref="AF490" si="1347">AF489</f>
        <v>0</v>
      </c>
      <c r="AG490" s="411">
        <f t="shared" ref="AG490" si="1348">AG489</f>
        <v>0</v>
      </c>
      <c r="AH490" s="411">
        <f t="shared" ref="AH490" si="1349">AH489</f>
        <v>0</v>
      </c>
      <c r="AI490" s="411">
        <f t="shared" ref="AI490" si="1350">AI489</f>
        <v>0</v>
      </c>
      <c r="AJ490" s="411">
        <f t="shared" ref="AJ490" si="1351">AJ489</f>
        <v>0</v>
      </c>
      <c r="AK490" s="411">
        <f t="shared" ref="AK490" si="1352">AK489</f>
        <v>0</v>
      </c>
      <c r="AL490" s="411">
        <f t="shared" ref="AL490" si="1353">AL489</f>
        <v>0</v>
      </c>
      <c r="AM490" s="306"/>
    </row>
    <row r="491" spans="1:39" hidden="1" outlineLevel="2">
      <c r="A491" s="532"/>
      <c r="B491" s="428"/>
      <c r="C491" s="291"/>
      <c r="D491" s="291"/>
      <c r="E491" s="291"/>
      <c r="F491" s="291"/>
      <c r="G491" s="291"/>
      <c r="H491" s="291"/>
      <c r="I491" s="291"/>
      <c r="J491" s="291"/>
      <c r="K491" s="291"/>
      <c r="L491" s="291"/>
      <c r="M491" s="291"/>
      <c r="N491" s="291"/>
      <c r="O491" s="291"/>
      <c r="P491" s="291"/>
      <c r="Q491" s="291"/>
      <c r="R491" s="291"/>
      <c r="S491" s="291"/>
      <c r="T491" s="291"/>
      <c r="U491" s="291"/>
      <c r="V491" s="291"/>
      <c r="W491" s="291"/>
      <c r="X491" s="291"/>
      <c r="Y491" s="412"/>
      <c r="Z491" s="425"/>
      <c r="AA491" s="425"/>
      <c r="AB491" s="425"/>
      <c r="AC491" s="425"/>
      <c r="AD491" s="425"/>
      <c r="AE491" s="425"/>
      <c r="AF491" s="425"/>
      <c r="AG491" s="425"/>
      <c r="AH491" s="425"/>
      <c r="AI491" s="425"/>
      <c r="AJ491" s="425"/>
      <c r="AK491" s="425"/>
      <c r="AL491" s="425"/>
      <c r="AM491" s="306"/>
    </row>
    <row r="492" spans="1:39" ht="45" hidden="1" outlineLevel="2">
      <c r="A492" s="532">
        <v>41</v>
      </c>
      <c r="B492" s="428" t="s">
        <v>134</v>
      </c>
      <c r="C492" s="291" t="s">
        <v>25</v>
      </c>
      <c r="D492" s="295"/>
      <c r="E492" s="295"/>
      <c r="F492" s="295"/>
      <c r="G492" s="295"/>
      <c r="H492" s="295"/>
      <c r="I492" s="295"/>
      <c r="J492" s="295"/>
      <c r="K492" s="295"/>
      <c r="L492" s="295"/>
      <c r="M492" s="295"/>
      <c r="N492" s="295">
        <v>0</v>
      </c>
      <c r="O492" s="295"/>
      <c r="P492" s="295"/>
      <c r="Q492" s="295"/>
      <c r="R492" s="295"/>
      <c r="S492" s="295"/>
      <c r="T492" s="295"/>
      <c r="U492" s="295"/>
      <c r="V492" s="295"/>
      <c r="W492" s="295"/>
      <c r="X492" s="295"/>
      <c r="Y492" s="426"/>
      <c r="Z492" s="410"/>
      <c r="AA492" s="410"/>
      <c r="AB492" s="410"/>
      <c r="AC492" s="410"/>
      <c r="AD492" s="410"/>
      <c r="AE492" s="410"/>
      <c r="AF492" s="415"/>
      <c r="AG492" s="415"/>
      <c r="AH492" s="415"/>
      <c r="AI492" s="415"/>
      <c r="AJ492" s="415"/>
      <c r="AK492" s="415"/>
      <c r="AL492" s="415"/>
      <c r="AM492" s="296">
        <f>SUM(Y492:AL492)</f>
        <v>0</v>
      </c>
    </row>
    <row r="493" spans="1:39" hidden="1" outlineLevel="2">
      <c r="A493" s="532"/>
      <c r="B493" s="431" t="s">
        <v>309</v>
      </c>
      <c r="C493" s="291" t="s">
        <v>164</v>
      </c>
      <c r="D493" s="295"/>
      <c r="E493" s="295"/>
      <c r="F493" s="295"/>
      <c r="G493" s="295"/>
      <c r="H493" s="295"/>
      <c r="I493" s="295"/>
      <c r="J493" s="295"/>
      <c r="K493" s="295"/>
      <c r="L493" s="295"/>
      <c r="M493" s="295"/>
      <c r="N493" s="295">
        <f>N492</f>
        <v>0</v>
      </c>
      <c r="O493" s="295"/>
      <c r="P493" s="295"/>
      <c r="Q493" s="295"/>
      <c r="R493" s="295"/>
      <c r="S493" s="295"/>
      <c r="T493" s="295"/>
      <c r="U493" s="295"/>
      <c r="V493" s="295"/>
      <c r="W493" s="295"/>
      <c r="X493" s="295"/>
      <c r="Y493" s="411">
        <f>Y492</f>
        <v>0</v>
      </c>
      <c r="Z493" s="411">
        <f t="shared" ref="Z493" si="1354">Z492</f>
        <v>0</v>
      </c>
      <c r="AA493" s="411">
        <f t="shared" ref="AA493" si="1355">AA492</f>
        <v>0</v>
      </c>
      <c r="AB493" s="411">
        <f t="shared" ref="AB493" si="1356">AB492</f>
        <v>0</v>
      </c>
      <c r="AC493" s="411">
        <f t="shared" ref="AC493" si="1357">AC492</f>
        <v>0</v>
      </c>
      <c r="AD493" s="411">
        <f t="shared" ref="AD493" si="1358">AD492</f>
        <v>0</v>
      </c>
      <c r="AE493" s="411">
        <f t="shared" ref="AE493" si="1359">AE492</f>
        <v>0</v>
      </c>
      <c r="AF493" s="411">
        <f t="shared" ref="AF493" si="1360">AF492</f>
        <v>0</v>
      </c>
      <c r="AG493" s="411">
        <f t="shared" ref="AG493" si="1361">AG492</f>
        <v>0</v>
      </c>
      <c r="AH493" s="411">
        <f t="shared" ref="AH493" si="1362">AH492</f>
        <v>0</v>
      </c>
      <c r="AI493" s="411">
        <f t="shared" ref="AI493" si="1363">AI492</f>
        <v>0</v>
      </c>
      <c r="AJ493" s="411">
        <f t="shared" ref="AJ493" si="1364">AJ492</f>
        <v>0</v>
      </c>
      <c r="AK493" s="411">
        <f t="shared" ref="AK493" si="1365">AK492</f>
        <v>0</v>
      </c>
      <c r="AL493" s="411">
        <f t="shared" ref="AL493" si="1366">AL492</f>
        <v>0</v>
      </c>
      <c r="AM493" s="306"/>
    </row>
    <row r="494" spans="1:39" hidden="1" outlineLevel="2">
      <c r="A494" s="532"/>
      <c r="B494" s="428"/>
      <c r="C494" s="291"/>
      <c r="D494" s="291"/>
      <c r="E494" s="291"/>
      <c r="F494" s="291"/>
      <c r="G494" s="291"/>
      <c r="H494" s="291"/>
      <c r="I494" s="291"/>
      <c r="J494" s="291"/>
      <c r="K494" s="291"/>
      <c r="L494" s="291"/>
      <c r="M494" s="291"/>
      <c r="N494" s="291"/>
      <c r="O494" s="291"/>
      <c r="P494" s="291"/>
      <c r="Q494" s="291"/>
      <c r="R494" s="291"/>
      <c r="S494" s="291"/>
      <c r="T494" s="291"/>
      <c r="U494" s="291"/>
      <c r="V494" s="291"/>
      <c r="W494" s="291"/>
      <c r="X494" s="291"/>
      <c r="Y494" s="412"/>
      <c r="Z494" s="425"/>
      <c r="AA494" s="425"/>
      <c r="AB494" s="425"/>
      <c r="AC494" s="425"/>
      <c r="AD494" s="425"/>
      <c r="AE494" s="425"/>
      <c r="AF494" s="425"/>
      <c r="AG494" s="425"/>
      <c r="AH494" s="425"/>
      <c r="AI494" s="425"/>
      <c r="AJ494" s="425"/>
      <c r="AK494" s="425"/>
      <c r="AL494" s="425"/>
      <c r="AM494" s="306"/>
    </row>
    <row r="495" spans="1:39" ht="45" hidden="1" outlineLevel="2">
      <c r="A495" s="532">
        <v>42</v>
      </c>
      <c r="B495" s="428" t="s">
        <v>135</v>
      </c>
      <c r="C495" s="291" t="s">
        <v>25</v>
      </c>
      <c r="D495" s="295"/>
      <c r="E495" s="295"/>
      <c r="F495" s="295"/>
      <c r="G495" s="295"/>
      <c r="H495" s="295"/>
      <c r="I495" s="295"/>
      <c r="J495" s="295"/>
      <c r="K495" s="295"/>
      <c r="L495" s="295"/>
      <c r="M495" s="295"/>
      <c r="N495" s="291"/>
      <c r="O495" s="295"/>
      <c r="P495" s="295"/>
      <c r="Q495" s="295"/>
      <c r="R495" s="295"/>
      <c r="S495" s="295"/>
      <c r="T495" s="295"/>
      <c r="U495" s="295"/>
      <c r="V495" s="295"/>
      <c r="W495" s="295"/>
      <c r="X495" s="295"/>
      <c r="Y495" s="426"/>
      <c r="Z495" s="410"/>
      <c r="AA495" s="410"/>
      <c r="AB495" s="410"/>
      <c r="AC495" s="410"/>
      <c r="AD495" s="410"/>
      <c r="AE495" s="410"/>
      <c r="AF495" s="415"/>
      <c r="AG495" s="415"/>
      <c r="AH495" s="415"/>
      <c r="AI495" s="415"/>
      <c r="AJ495" s="415"/>
      <c r="AK495" s="415"/>
      <c r="AL495" s="415"/>
      <c r="AM495" s="296">
        <f>SUM(Y495:AL495)</f>
        <v>0</v>
      </c>
    </row>
    <row r="496" spans="1:39" hidden="1" outlineLevel="2">
      <c r="A496" s="532"/>
      <c r="B496" s="431" t="s">
        <v>309</v>
      </c>
      <c r="C496" s="291" t="s">
        <v>164</v>
      </c>
      <c r="D496" s="295"/>
      <c r="E496" s="295"/>
      <c r="F496" s="295"/>
      <c r="G496" s="295"/>
      <c r="H496" s="295"/>
      <c r="I496" s="295"/>
      <c r="J496" s="295"/>
      <c r="K496" s="295"/>
      <c r="L496" s="295"/>
      <c r="M496" s="295"/>
      <c r="N496" s="468"/>
      <c r="O496" s="295"/>
      <c r="P496" s="295"/>
      <c r="Q496" s="295"/>
      <c r="R496" s="295"/>
      <c r="S496" s="295"/>
      <c r="T496" s="295"/>
      <c r="U496" s="295"/>
      <c r="V496" s="295"/>
      <c r="W496" s="295"/>
      <c r="X496" s="295"/>
      <c r="Y496" s="411">
        <f>Y495</f>
        <v>0</v>
      </c>
      <c r="Z496" s="411">
        <f t="shared" ref="Z496" si="1367">Z495</f>
        <v>0</v>
      </c>
      <c r="AA496" s="411">
        <f t="shared" ref="AA496" si="1368">AA495</f>
        <v>0</v>
      </c>
      <c r="AB496" s="411">
        <f t="shared" ref="AB496" si="1369">AB495</f>
        <v>0</v>
      </c>
      <c r="AC496" s="411">
        <f t="shared" ref="AC496" si="1370">AC495</f>
        <v>0</v>
      </c>
      <c r="AD496" s="411">
        <f t="shared" ref="AD496" si="1371">AD495</f>
        <v>0</v>
      </c>
      <c r="AE496" s="411">
        <f t="shared" ref="AE496" si="1372">AE495</f>
        <v>0</v>
      </c>
      <c r="AF496" s="411">
        <f t="shared" ref="AF496" si="1373">AF495</f>
        <v>0</v>
      </c>
      <c r="AG496" s="411">
        <f t="shared" ref="AG496" si="1374">AG495</f>
        <v>0</v>
      </c>
      <c r="AH496" s="411">
        <f t="shared" ref="AH496" si="1375">AH495</f>
        <v>0</v>
      </c>
      <c r="AI496" s="411">
        <f t="shared" ref="AI496" si="1376">AI495</f>
        <v>0</v>
      </c>
      <c r="AJ496" s="411">
        <f t="shared" ref="AJ496" si="1377">AJ495</f>
        <v>0</v>
      </c>
      <c r="AK496" s="411">
        <f t="shared" ref="AK496" si="1378">AK495</f>
        <v>0</v>
      </c>
      <c r="AL496" s="411">
        <f t="shared" ref="AL496" si="1379">AL495</f>
        <v>0</v>
      </c>
      <c r="AM496" s="306"/>
    </row>
    <row r="497" spans="1:39" hidden="1" outlineLevel="2">
      <c r="A497" s="532"/>
      <c r="B497" s="428"/>
      <c r="C497" s="291"/>
      <c r="D497" s="291"/>
      <c r="E497" s="291"/>
      <c r="F497" s="291"/>
      <c r="G497" s="291"/>
      <c r="H497" s="291"/>
      <c r="I497" s="291"/>
      <c r="J497" s="291"/>
      <c r="K497" s="291"/>
      <c r="L497" s="291"/>
      <c r="M497" s="291"/>
      <c r="N497" s="291"/>
      <c r="O497" s="291"/>
      <c r="P497" s="291"/>
      <c r="Q497" s="291"/>
      <c r="R497" s="291"/>
      <c r="S497" s="291"/>
      <c r="T497" s="291"/>
      <c r="U497" s="291"/>
      <c r="V497" s="291"/>
      <c r="W497" s="291"/>
      <c r="X497" s="291"/>
      <c r="Y497" s="412"/>
      <c r="Z497" s="425"/>
      <c r="AA497" s="425"/>
      <c r="AB497" s="425"/>
      <c r="AC497" s="425"/>
      <c r="AD497" s="425"/>
      <c r="AE497" s="425"/>
      <c r="AF497" s="425"/>
      <c r="AG497" s="425"/>
      <c r="AH497" s="425"/>
      <c r="AI497" s="425"/>
      <c r="AJ497" s="425"/>
      <c r="AK497" s="425"/>
      <c r="AL497" s="425"/>
      <c r="AM497" s="306"/>
    </row>
    <row r="498" spans="1:39" ht="30" hidden="1" outlineLevel="2">
      <c r="A498" s="532">
        <v>43</v>
      </c>
      <c r="B498" s="428" t="s">
        <v>136</v>
      </c>
      <c r="C498" s="291" t="s">
        <v>25</v>
      </c>
      <c r="D498" s="295"/>
      <c r="E498" s="295"/>
      <c r="F498" s="295"/>
      <c r="G498" s="295"/>
      <c r="H498" s="295"/>
      <c r="I498" s="295"/>
      <c r="J498" s="295"/>
      <c r="K498" s="295"/>
      <c r="L498" s="295"/>
      <c r="M498" s="295"/>
      <c r="N498" s="295">
        <v>0</v>
      </c>
      <c r="O498" s="295"/>
      <c r="P498" s="295"/>
      <c r="Q498" s="295"/>
      <c r="R498" s="295"/>
      <c r="S498" s="295"/>
      <c r="T498" s="295"/>
      <c r="U498" s="295"/>
      <c r="V498" s="295"/>
      <c r="W498" s="295"/>
      <c r="X498" s="295"/>
      <c r="Y498" s="426"/>
      <c r="Z498" s="410"/>
      <c r="AA498" s="410"/>
      <c r="AB498" s="410"/>
      <c r="AC498" s="410"/>
      <c r="AD498" s="410"/>
      <c r="AE498" s="410"/>
      <c r="AF498" s="415"/>
      <c r="AG498" s="415"/>
      <c r="AH498" s="415"/>
      <c r="AI498" s="415"/>
      <c r="AJ498" s="415"/>
      <c r="AK498" s="415"/>
      <c r="AL498" s="415"/>
      <c r="AM498" s="296">
        <f>SUM(Y498:AL498)</f>
        <v>0</v>
      </c>
    </row>
    <row r="499" spans="1:39" hidden="1" outlineLevel="2">
      <c r="A499" s="532"/>
      <c r="B499" s="431" t="s">
        <v>309</v>
      </c>
      <c r="C499" s="291" t="s">
        <v>164</v>
      </c>
      <c r="D499" s="295"/>
      <c r="E499" s="295"/>
      <c r="F499" s="295"/>
      <c r="G499" s="295"/>
      <c r="H499" s="295"/>
      <c r="I499" s="295"/>
      <c r="J499" s="295"/>
      <c r="K499" s="295"/>
      <c r="L499" s="295"/>
      <c r="M499" s="295"/>
      <c r="N499" s="295">
        <f>N498</f>
        <v>0</v>
      </c>
      <c r="O499" s="295"/>
      <c r="P499" s="295"/>
      <c r="Q499" s="295"/>
      <c r="R499" s="295"/>
      <c r="S499" s="295"/>
      <c r="T499" s="295"/>
      <c r="U499" s="295"/>
      <c r="V499" s="295"/>
      <c r="W499" s="295"/>
      <c r="X499" s="295"/>
      <c r="Y499" s="411">
        <f>Y498</f>
        <v>0</v>
      </c>
      <c r="Z499" s="411">
        <f t="shared" ref="Z499" si="1380">Z498</f>
        <v>0</v>
      </c>
      <c r="AA499" s="411">
        <f t="shared" ref="AA499" si="1381">AA498</f>
        <v>0</v>
      </c>
      <c r="AB499" s="411">
        <f t="shared" ref="AB499" si="1382">AB498</f>
        <v>0</v>
      </c>
      <c r="AC499" s="411">
        <f t="shared" ref="AC499" si="1383">AC498</f>
        <v>0</v>
      </c>
      <c r="AD499" s="411">
        <f t="shared" ref="AD499" si="1384">AD498</f>
        <v>0</v>
      </c>
      <c r="AE499" s="411">
        <f t="shared" ref="AE499" si="1385">AE498</f>
        <v>0</v>
      </c>
      <c r="AF499" s="411">
        <f t="shared" ref="AF499" si="1386">AF498</f>
        <v>0</v>
      </c>
      <c r="AG499" s="411">
        <f t="shared" ref="AG499" si="1387">AG498</f>
        <v>0</v>
      </c>
      <c r="AH499" s="411">
        <f t="shared" ref="AH499" si="1388">AH498</f>
        <v>0</v>
      </c>
      <c r="AI499" s="411">
        <f t="shared" ref="AI499" si="1389">AI498</f>
        <v>0</v>
      </c>
      <c r="AJ499" s="411">
        <f t="shared" ref="AJ499" si="1390">AJ498</f>
        <v>0</v>
      </c>
      <c r="AK499" s="411">
        <f t="shared" ref="AK499" si="1391">AK498</f>
        <v>0</v>
      </c>
      <c r="AL499" s="411">
        <f t="shared" ref="AL499" si="1392">AL498</f>
        <v>0</v>
      </c>
      <c r="AM499" s="306"/>
    </row>
    <row r="500" spans="1:39" hidden="1" outlineLevel="2">
      <c r="A500" s="532"/>
      <c r="B500" s="428"/>
      <c r="C500" s="291"/>
      <c r="D500" s="291"/>
      <c r="E500" s="291"/>
      <c r="F500" s="291"/>
      <c r="G500" s="291"/>
      <c r="H500" s="291"/>
      <c r="I500" s="291"/>
      <c r="J500" s="291"/>
      <c r="K500" s="291"/>
      <c r="L500" s="291"/>
      <c r="M500" s="291"/>
      <c r="N500" s="291"/>
      <c r="O500" s="291"/>
      <c r="P500" s="291"/>
      <c r="Q500" s="291"/>
      <c r="R500" s="291"/>
      <c r="S500" s="291"/>
      <c r="T500" s="291"/>
      <c r="U500" s="291"/>
      <c r="V500" s="291"/>
      <c r="W500" s="291"/>
      <c r="X500" s="291"/>
      <c r="Y500" s="412"/>
      <c r="Z500" s="425"/>
      <c r="AA500" s="425"/>
      <c r="AB500" s="425"/>
      <c r="AC500" s="425"/>
      <c r="AD500" s="425"/>
      <c r="AE500" s="425"/>
      <c r="AF500" s="425"/>
      <c r="AG500" s="425"/>
      <c r="AH500" s="425"/>
      <c r="AI500" s="425"/>
      <c r="AJ500" s="425"/>
      <c r="AK500" s="425"/>
      <c r="AL500" s="425"/>
      <c r="AM500" s="306"/>
    </row>
    <row r="501" spans="1:39" ht="45" hidden="1" outlineLevel="2">
      <c r="A501" s="532">
        <v>44</v>
      </c>
      <c r="B501" s="428" t="s">
        <v>137</v>
      </c>
      <c r="C501" s="291" t="s">
        <v>25</v>
      </c>
      <c r="D501" s="295"/>
      <c r="E501" s="295"/>
      <c r="F501" s="295"/>
      <c r="G501" s="295"/>
      <c r="H501" s="295"/>
      <c r="I501" s="295"/>
      <c r="J501" s="295"/>
      <c r="K501" s="295"/>
      <c r="L501" s="295"/>
      <c r="M501" s="295"/>
      <c r="N501" s="295">
        <v>0</v>
      </c>
      <c r="O501" s="295"/>
      <c r="P501" s="295"/>
      <c r="Q501" s="295"/>
      <c r="R501" s="295"/>
      <c r="S501" s="295"/>
      <c r="T501" s="295"/>
      <c r="U501" s="295"/>
      <c r="V501" s="295"/>
      <c r="W501" s="295"/>
      <c r="X501" s="295"/>
      <c r="Y501" s="426"/>
      <c r="Z501" s="410"/>
      <c r="AA501" s="410"/>
      <c r="AB501" s="410"/>
      <c r="AC501" s="410"/>
      <c r="AD501" s="410"/>
      <c r="AE501" s="410"/>
      <c r="AF501" s="415"/>
      <c r="AG501" s="415"/>
      <c r="AH501" s="415"/>
      <c r="AI501" s="415"/>
      <c r="AJ501" s="415"/>
      <c r="AK501" s="415"/>
      <c r="AL501" s="415"/>
      <c r="AM501" s="296">
        <f>SUM(Y501:AL501)</f>
        <v>0</v>
      </c>
    </row>
    <row r="502" spans="1:39" hidden="1" outlineLevel="2">
      <c r="A502" s="532"/>
      <c r="B502" s="431" t="s">
        <v>309</v>
      </c>
      <c r="C502" s="291" t="s">
        <v>164</v>
      </c>
      <c r="D502" s="295"/>
      <c r="E502" s="295"/>
      <c r="F502" s="295"/>
      <c r="G502" s="295"/>
      <c r="H502" s="295"/>
      <c r="I502" s="295"/>
      <c r="J502" s="295"/>
      <c r="K502" s="295"/>
      <c r="L502" s="295"/>
      <c r="M502" s="295"/>
      <c r="N502" s="295">
        <f>N501</f>
        <v>0</v>
      </c>
      <c r="O502" s="295"/>
      <c r="P502" s="295"/>
      <c r="Q502" s="295"/>
      <c r="R502" s="295"/>
      <c r="S502" s="295"/>
      <c r="T502" s="295"/>
      <c r="U502" s="295"/>
      <c r="V502" s="295"/>
      <c r="W502" s="295"/>
      <c r="X502" s="295"/>
      <c r="Y502" s="411">
        <f>Y501</f>
        <v>0</v>
      </c>
      <c r="Z502" s="411">
        <f t="shared" ref="Z502" si="1393">Z501</f>
        <v>0</v>
      </c>
      <c r="AA502" s="411">
        <f t="shared" ref="AA502" si="1394">AA501</f>
        <v>0</v>
      </c>
      <c r="AB502" s="411">
        <f t="shared" ref="AB502" si="1395">AB501</f>
        <v>0</v>
      </c>
      <c r="AC502" s="411">
        <f t="shared" ref="AC502" si="1396">AC501</f>
        <v>0</v>
      </c>
      <c r="AD502" s="411">
        <f t="shared" ref="AD502" si="1397">AD501</f>
        <v>0</v>
      </c>
      <c r="AE502" s="411">
        <f t="shared" ref="AE502" si="1398">AE501</f>
        <v>0</v>
      </c>
      <c r="AF502" s="411">
        <f t="shared" ref="AF502" si="1399">AF501</f>
        <v>0</v>
      </c>
      <c r="AG502" s="411">
        <f t="shared" ref="AG502" si="1400">AG501</f>
        <v>0</v>
      </c>
      <c r="AH502" s="411">
        <f t="shared" ref="AH502" si="1401">AH501</f>
        <v>0</v>
      </c>
      <c r="AI502" s="411">
        <f t="shared" ref="AI502" si="1402">AI501</f>
        <v>0</v>
      </c>
      <c r="AJ502" s="411">
        <f t="shared" ref="AJ502" si="1403">AJ501</f>
        <v>0</v>
      </c>
      <c r="AK502" s="411">
        <f t="shared" ref="AK502" si="1404">AK501</f>
        <v>0</v>
      </c>
      <c r="AL502" s="411">
        <f t="shared" ref="AL502" si="1405">AL501</f>
        <v>0</v>
      </c>
      <c r="AM502" s="306"/>
    </row>
    <row r="503" spans="1:39" hidden="1" outlineLevel="2">
      <c r="A503" s="532"/>
      <c r="B503" s="428"/>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25"/>
      <c r="AA503" s="425"/>
      <c r="AB503" s="425"/>
      <c r="AC503" s="425"/>
      <c r="AD503" s="425"/>
      <c r="AE503" s="425"/>
      <c r="AF503" s="425"/>
      <c r="AG503" s="425"/>
      <c r="AH503" s="425"/>
      <c r="AI503" s="425"/>
      <c r="AJ503" s="425"/>
      <c r="AK503" s="425"/>
      <c r="AL503" s="425"/>
      <c r="AM503" s="306"/>
    </row>
    <row r="504" spans="1:39" ht="30" hidden="1" outlineLevel="2">
      <c r="A504" s="532">
        <v>45</v>
      </c>
      <c r="B504" s="428" t="s">
        <v>138</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26"/>
      <c r="Z504" s="410"/>
      <c r="AA504" s="410"/>
      <c r="AB504" s="410"/>
      <c r="AC504" s="410"/>
      <c r="AD504" s="410"/>
      <c r="AE504" s="410"/>
      <c r="AF504" s="415"/>
      <c r="AG504" s="415"/>
      <c r="AH504" s="415"/>
      <c r="AI504" s="415"/>
      <c r="AJ504" s="415"/>
      <c r="AK504" s="415"/>
      <c r="AL504" s="415"/>
      <c r="AM504" s="296">
        <f>SUM(Y504:AL504)</f>
        <v>0</v>
      </c>
    </row>
    <row r="505" spans="1:39" hidden="1" outlineLevel="2">
      <c r="A505" s="532"/>
      <c r="B505" s="431" t="s">
        <v>309</v>
      </c>
      <c r="C505" s="291" t="s">
        <v>164</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 si="1406">Z504</f>
        <v>0</v>
      </c>
      <c r="AA505" s="411">
        <f t="shared" ref="AA505" si="1407">AA504</f>
        <v>0</v>
      </c>
      <c r="AB505" s="411">
        <f t="shared" ref="AB505" si="1408">AB504</f>
        <v>0</v>
      </c>
      <c r="AC505" s="411">
        <f t="shared" ref="AC505" si="1409">AC504</f>
        <v>0</v>
      </c>
      <c r="AD505" s="411">
        <f t="shared" ref="AD505" si="1410">AD504</f>
        <v>0</v>
      </c>
      <c r="AE505" s="411">
        <f t="shared" ref="AE505" si="1411">AE504</f>
        <v>0</v>
      </c>
      <c r="AF505" s="411">
        <f t="shared" ref="AF505" si="1412">AF504</f>
        <v>0</v>
      </c>
      <c r="AG505" s="411">
        <f t="shared" ref="AG505" si="1413">AG504</f>
        <v>0</v>
      </c>
      <c r="AH505" s="411">
        <f t="shared" ref="AH505" si="1414">AH504</f>
        <v>0</v>
      </c>
      <c r="AI505" s="411">
        <f t="shared" ref="AI505" si="1415">AI504</f>
        <v>0</v>
      </c>
      <c r="AJ505" s="411">
        <f t="shared" ref="AJ505" si="1416">AJ504</f>
        <v>0</v>
      </c>
      <c r="AK505" s="411">
        <f t="shared" ref="AK505" si="1417">AK504</f>
        <v>0</v>
      </c>
      <c r="AL505" s="411">
        <f t="shared" ref="AL505" si="1418">AL504</f>
        <v>0</v>
      </c>
      <c r="AM505" s="306"/>
    </row>
    <row r="506" spans="1:39" hidden="1" outlineLevel="2">
      <c r="A506" s="532"/>
      <c r="B506" s="428"/>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25"/>
      <c r="AA506" s="425"/>
      <c r="AB506" s="425"/>
      <c r="AC506" s="425"/>
      <c r="AD506" s="425"/>
      <c r="AE506" s="425"/>
      <c r="AF506" s="425"/>
      <c r="AG506" s="425"/>
      <c r="AH506" s="425"/>
      <c r="AI506" s="425"/>
      <c r="AJ506" s="425"/>
      <c r="AK506" s="425"/>
      <c r="AL506" s="425"/>
      <c r="AM506" s="306"/>
    </row>
    <row r="507" spans="1:39" ht="30" hidden="1" outlineLevel="2">
      <c r="A507" s="532">
        <v>46</v>
      </c>
      <c r="B507" s="428" t="s">
        <v>139</v>
      </c>
      <c r="C507" s="291" t="s">
        <v>25</v>
      </c>
      <c r="D507" s="295"/>
      <c r="E507" s="295"/>
      <c r="F507" s="295"/>
      <c r="G507" s="295"/>
      <c r="H507" s="295"/>
      <c r="I507" s="295"/>
      <c r="J507" s="295"/>
      <c r="K507" s="295"/>
      <c r="L507" s="295"/>
      <c r="M507" s="295"/>
      <c r="N507" s="295">
        <v>0</v>
      </c>
      <c r="O507" s="295"/>
      <c r="P507" s="295"/>
      <c r="Q507" s="295"/>
      <c r="R507" s="295"/>
      <c r="S507" s="295"/>
      <c r="T507" s="295"/>
      <c r="U507" s="295"/>
      <c r="V507" s="295"/>
      <c r="W507" s="295"/>
      <c r="X507" s="295"/>
      <c r="Y507" s="426"/>
      <c r="Z507" s="410"/>
      <c r="AA507" s="410"/>
      <c r="AB507" s="410"/>
      <c r="AC507" s="410"/>
      <c r="AD507" s="410"/>
      <c r="AE507" s="410"/>
      <c r="AF507" s="415"/>
      <c r="AG507" s="415"/>
      <c r="AH507" s="415"/>
      <c r="AI507" s="415"/>
      <c r="AJ507" s="415"/>
      <c r="AK507" s="415"/>
      <c r="AL507" s="415"/>
      <c r="AM507" s="296">
        <f>SUM(Y507:AL507)</f>
        <v>0</v>
      </c>
    </row>
    <row r="508" spans="1:39" hidden="1" outlineLevel="2">
      <c r="A508" s="532"/>
      <c r="B508" s="431" t="s">
        <v>309</v>
      </c>
      <c r="C508" s="291" t="s">
        <v>164</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 si="1419">Z507</f>
        <v>0</v>
      </c>
      <c r="AA508" s="411">
        <f t="shared" ref="AA508" si="1420">AA507</f>
        <v>0</v>
      </c>
      <c r="AB508" s="411">
        <f t="shared" ref="AB508" si="1421">AB507</f>
        <v>0</v>
      </c>
      <c r="AC508" s="411">
        <f t="shared" ref="AC508" si="1422">AC507</f>
        <v>0</v>
      </c>
      <c r="AD508" s="411">
        <f t="shared" ref="AD508" si="1423">AD507</f>
        <v>0</v>
      </c>
      <c r="AE508" s="411">
        <f t="shared" ref="AE508" si="1424">AE507</f>
        <v>0</v>
      </c>
      <c r="AF508" s="411">
        <f t="shared" ref="AF508" si="1425">AF507</f>
        <v>0</v>
      </c>
      <c r="AG508" s="411">
        <f t="shared" ref="AG508" si="1426">AG507</f>
        <v>0</v>
      </c>
      <c r="AH508" s="411">
        <f t="shared" ref="AH508" si="1427">AH507</f>
        <v>0</v>
      </c>
      <c r="AI508" s="411">
        <f t="shared" ref="AI508" si="1428">AI507</f>
        <v>0</v>
      </c>
      <c r="AJ508" s="411">
        <f t="shared" ref="AJ508" si="1429">AJ507</f>
        <v>0</v>
      </c>
      <c r="AK508" s="411">
        <f t="shared" ref="AK508" si="1430">AK507</f>
        <v>0</v>
      </c>
      <c r="AL508" s="411">
        <f t="shared" ref="AL508" si="1431">AL507</f>
        <v>0</v>
      </c>
      <c r="AM508" s="306"/>
    </row>
    <row r="509" spans="1:39" hidden="1" outlineLevel="2">
      <c r="A509" s="532"/>
      <c r="B509" s="428"/>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25"/>
      <c r="AA509" s="425"/>
      <c r="AB509" s="425"/>
      <c r="AC509" s="425"/>
      <c r="AD509" s="425"/>
      <c r="AE509" s="425"/>
      <c r="AF509" s="425"/>
      <c r="AG509" s="425"/>
      <c r="AH509" s="425"/>
      <c r="AI509" s="425"/>
      <c r="AJ509" s="425"/>
      <c r="AK509" s="425"/>
      <c r="AL509" s="425"/>
      <c r="AM509" s="306"/>
    </row>
    <row r="510" spans="1:39" ht="30" hidden="1" outlineLevel="2">
      <c r="A510" s="532">
        <v>47</v>
      </c>
      <c r="B510" s="428" t="s">
        <v>140</v>
      </c>
      <c r="C510" s="291" t="s">
        <v>25</v>
      </c>
      <c r="D510" s="295"/>
      <c r="E510" s="295"/>
      <c r="F510" s="295"/>
      <c r="G510" s="295"/>
      <c r="H510" s="295"/>
      <c r="I510" s="295"/>
      <c r="J510" s="295"/>
      <c r="K510" s="295"/>
      <c r="L510" s="295"/>
      <c r="M510" s="295"/>
      <c r="N510" s="295">
        <v>0</v>
      </c>
      <c r="O510" s="295"/>
      <c r="P510" s="295"/>
      <c r="Q510" s="295"/>
      <c r="R510" s="295"/>
      <c r="S510" s="295"/>
      <c r="T510" s="295"/>
      <c r="U510" s="295"/>
      <c r="V510" s="295"/>
      <c r="W510" s="295"/>
      <c r="X510" s="295"/>
      <c r="Y510" s="426"/>
      <c r="Z510" s="410"/>
      <c r="AA510" s="410"/>
      <c r="AB510" s="410"/>
      <c r="AC510" s="410"/>
      <c r="AD510" s="410"/>
      <c r="AE510" s="410"/>
      <c r="AF510" s="415"/>
      <c r="AG510" s="415"/>
      <c r="AH510" s="415"/>
      <c r="AI510" s="415"/>
      <c r="AJ510" s="415"/>
      <c r="AK510" s="415"/>
      <c r="AL510" s="415"/>
      <c r="AM510" s="296">
        <f>SUM(Y510:AL510)</f>
        <v>0</v>
      </c>
    </row>
    <row r="511" spans="1:39" hidden="1" outlineLevel="2">
      <c r="A511" s="532"/>
      <c r="B511" s="431" t="s">
        <v>309</v>
      </c>
      <c r="C511" s="291" t="s">
        <v>164</v>
      </c>
      <c r="D511" s="295"/>
      <c r="E511" s="295"/>
      <c r="F511" s="295"/>
      <c r="G511" s="295"/>
      <c r="H511" s="295"/>
      <c r="I511" s="295"/>
      <c r="J511" s="295"/>
      <c r="K511" s="295"/>
      <c r="L511" s="295"/>
      <c r="M511" s="295"/>
      <c r="N511" s="295">
        <f>N510</f>
        <v>0</v>
      </c>
      <c r="O511" s="295"/>
      <c r="P511" s="295"/>
      <c r="Q511" s="295"/>
      <c r="R511" s="295"/>
      <c r="S511" s="295"/>
      <c r="T511" s="295"/>
      <c r="U511" s="295"/>
      <c r="V511" s="295"/>
      <c r="W511" s="295"/>
      <c r="X511" s="295"/>
      <c r="Y511" s="411">
        <f>Y510</f>
        <v>0</v>
      </c>
      <c r="Z511" s="411">
        <f t="shared" ref="Z511" si="1432">Z510</f>
        <v>0</v>
      </c>
      <c r="AA511" s="411">
        <f t="shared" ref="AA511" si="1433">AA510</f>
        <v>0</v>
      </c>
      <c r="AB511" s="411">
        <f t="shared" ref="AB511" si="1434">AB510</f>
        <v>0</v>
      </c>
      <c r="AC511" s="411">
        <f t="shared" ref="AC511" si="1435">AC510</f>
        <v>0</v>
      </c>
      <c r="AD511" s="411">
        <f t="shared" ref="AD511" si="1436">AD510</f>
        <v>0</v>
      </c>
      <c r="AE511" s="411">
        <f t="shared" ref="AE511" si="1437">AE510</f>
        <v>0</v>
      </c>
      <c r="AF511" s="411">
        <f t="shared" ref="AF511" si="1438">AF510</f>
        <v>0</v>
      </c>
      <c r="AG511" s="411">
        <f t="shared" ref="AG511" si="1439">AG510</f>
        <v>0</v>
      </c>
      <c r="AH511" s="411">
        <f t="shared" ref="AH511" si="1440">AH510</f>
        <v>0</v>
      </c>
      <c r="AI511" s="411">
        <f t="shared" ref="AI511" si="1441">AI510</f>
        <v>0</v>
      </c>
      <c r="AJ511" s="411">
        <f t="shared" ref="AJ511" si="1442">AJ510</f>
        <v>0</v>
      </c>
      <c r="AK511" s="411">
        <f t="shared" ref="AK511" si="1443">AK510</f>
        <v>0</v>
      </c>
      <c r="AL511" s="411">
        <f t="shared" ref="AL511" si="1444">AL510</f>
        <v>0</v>
      </c>
      <c r="AM511" s="306"/>
    </row>
    <row r="512" spans="1:39" hidden="1" outlineLevel="2">
      <c r="A512" s="532"/>
      <c r="B512" s="428"/>
      <c r="C512" s="291"/>
      <c r="D512" s="291"/>
      <c r="E512" s="291"/>
      <c r="F512" s="291"/>
      <c r="G512" s="291"/>
      <c r="H512" s="291"/>
      <c r="I512" s="291"/>
      <c r="J512" s="291"/>
      <c r="K512" s="291"/>
      <c r="L512" s="291"/>
      <c r="M512" s="291"/>
      <c r="N512" s="291"/>
      <c r="O512" s="291"/>
      <c r="P512" s="291"/>
      <c r="Q512" s="291"/>
      <c r="R512" s="291"/>
      <c r="S512" s="291"/>
      <c r="T512" s="291"/>
      <c r="U512" s="291"/>
      <c r="V512" s="291"/>
      <c r="W512" s="291"/>
      <c r="X512" s="291"/>
      <c r="Y512" s="412"/>
      <c r="Z512" s="425"/>
      <c r="AA512" s="425"/>
      <c r="AB512" s="425"/>
      <c r="AC512" s="425"/>
      <c r="AD512" s="425"/>
      <c r="AE512" s="425"/>
      <c r="AF512" s="425"/>
      <c r="AG512" s="425"/>
      <c r="AH512" s="425"/>
      <c r="AI512" s="425"/>
      <c r="AJ512" s="425"/>
      <c r="AK512" s="425"/>
      <c r="AL512" s="425"/>
      <c r="AM512" s="306"/>
    </row>
    <row r="513" spans="1:39" ht="45" hidden="1" outlineLevel="2">
      <c r="A513" s="532">
        <v>48</v>
      </c>
      <c r="B513" s="428" t="s">
        <v>141</v>
      </c>
      <c r="C513" s="291" t="s">
        <v>25</v>
      </c>
      <c r="D513" s="295"/>
      <c r="E513" s="295"/>
      <c r="F513" s="295"/>
      <c r="G513" s="295"/>
      <c r="H513" s="295"/>
      <c r="I513" s="295"/>
      <c r="J513" s="295"/>
      <c r="K513" s="295"/>
      <c r="L513" s="295"/>
      <c r="M513" s="295"/>
      <c r="N513" s="295">
        <v>0</v>
      </c>
      <c r="O513" s="295"/>
      <c r="P513" s="295"/>
      <c r="Q513" s="295"/>
      <c r="R513" s="295"/>
      <c r="S513" s="295"/>
      <c r="T513" s="295"/>
      <c r="U513" s="295"/>
      <c r="V513" s="295"/>
      <c r="W513" s="295"/>
      <c r="X513" s="295"/>
      <c r="Y513" s="426"/>
      <c r="Z513" s="410"/>
      <c r="AA513" s="410"/>
      <c r="AB513" s="410"/>
      <c r="AC513" s="410"/>
      <c r="AD513" s="410"/>
      <c r="AE513" s="410"/>
      <c r="AF513" s="415"/>
      <c r="AG513" s="415"/>
      <c r="AH513" s="415"/>
      <c r="AI513" s="415"/>
      <c r="AJ513" s="415"/>
      <c r="AK513" s="415"/>
      <c r="AL513" s="415"/>
      <c r="AM513" s="296">
        <f>SUM(Y513:AL513)</f>
        <v>0</v>
      </c>
    </row>
    <row r="514" spans="1:39" hidden="1" outlineLevel="2">
      <c r="A514" s="532"/>
      <c r="B514" s="431" t="s">
        <v>309</v>
      </c>
      <c r="C514" s="291" t="s">
        <v>164</v>
      </c>
      <c r="D514" s="295"/>
      <c r="E514" s="295"/>
      <c r="F514" s="295"/>
      <c r="G514" s="295"/>
      <c r="H514" s="295"/>
      <c r="I514" s="295"/>
      <c r="J514" s="295"/>
      <c r="K514" s="295"/>
      <c r="L514" s="295"/>
      <c r="M514" s="295"/>
      <c r="N514" s="295">
        <f>N513</f>
        <v>0</v>
      </c>
      <c r="O514" s="295"/>
      <c r="P514" s="295"/>
      <c r="Q514" s="295"/>
      <c r="R514" s="295"/>
      <c r="S514" s="295"/>
      <c r="T514" s="295"/>
      <c r="U514" s="295"/>
      <c r="V514" s="295"/>
      <c r="W514" s="295"/>
      <c r="X514" s="295"/>
      <c r="Y514" s="411">
        <f>Y513</f>
        <v>0</v>
      </c>
      <c r="Z514" s="411">
        <f t="shared" ref="Z514" si="1445">Z513</f>
        <v>0</v>
      </c>
      <c r="AA514" s="411">
        <f t="shared" ref="AA514" si="1446">AA513</f>
        <v>0</v>
      </c>
      <c r="AB514" s="411">
        <f t="shared" ref="AB514" si="1447">AB513</f>
        <v>0</v>
      </c>
      <c r="AC514" s="411">
        <f t="shared" ref="AC514" si="1448">AC513</f>
        <v>0</v>
      </c>
      <c r="AD514" s="411">
        <f t="shared" ref="AD514" si="1449">AD513</f>
        <v>0</v>
      </c>
      <c r="AE514" s="411">
        <f t="shared" ref="AE514" si="1450">AE513</f>
        <v>0</v>
      </c>
      <c r="AF514" s="411">
        <f t="shared" ref="AF514" si="1451">AF513</f>
        <v>0</v>
      </c>
      <c r="AG514" s="411">
        <f t="shared" ref="AG514" si="1452">AG513</f>
        <v>0</v>
      </c>
      <c r="AH514" s="411">
        <f t="shared" ref="AH514" si="1453">AH513</f>
        <v>0</v>
      </c>
      <c r="AI514" s="411">
        <f t="shared" ref="AI514" si="1454">AI513</f>
        <v>0</v>
      </c>
      <c r="AJ514" s="411">
        <f t="shared" ref="AJ514" si="1455">AJ513</f>
        <v>0</v>
      </c>
      <c r="AK514" s="411">
        <f t="shared" ref="AK514" si="1456">AK513</f>
        <v>0</v>
      </c>
      <c r="AL514" s="411">
        <f t="shared" ref="AL514" si="1457">AL513</f>
        <v>0</v>
      </c>
      <c r="AM514" s="306"/>
    </row>
    <row r="515" spans="1:39" hidden="1" outlineLevel="2">
      <c r="A515" s="532"/>
      <c r="B515" s="428"/>
      <c r="C515" s="291"/>
      <c r="D515" s="291"/>
      <c r="E515" s="291"/>
      <c r="F515" s="291"/>
      <c r="G515" s="291"/>
      <c r="H515" s="291"/>
      <c r="I515" s="291"/>
      <c r="J515" s="291"/>
      <c r="K515" s="291"/>
      <c r="L515" s="291"/>
      <c r="M515" s="291"/>
      <c r="N515" s="291"/>
      <c r="O515" s="291"/>
      <c r="P515" s="291"/>
      <c r="Q515" s="291"/>
      <c r="R515" s="291"/>
      <c r="S515" s="291"/>
      <c r="T515" s="291"/>
      <c r="U515" s="291"/>
      <c r="V515" s="291"/>
      <c r="W515" s="291"/>
      <c r="X515" s="291"/>
      <c r="Y515" s="412"/>
      <c r="Z515" s="425"/>
      <c r="AA515" s="425"/>
      <c r="AB515" s="425"/>
      <c r="AC515" s="425"/>
      <c r="AD515" s="425"/>
      <c r="AE515" s="425"/>
      <c r="AF515" s="425"/>
      <c r="AG515" s="425"/>
      <c r="AH515" s="425"/>
      <c r="AI515" s="425"/>
      <c r="AJ515" s="425"/>
      <c r="AK515" s="425"/>
      <c r="AL515" s="425"/>
      <c r="AM515" s="306"/>
    </row>
    <row r="516" spans="1:39" ht="30" hidden="1" outlineLevel="2">
      <c r="A516" s="532">
        <v>49</v>
      </c>
      <c r="B516" s="428" t="s">
        <v>142</v>
      </c>
      <c r="C516" s="291" t="s">
        <v>25</v>
      </c>
      <c r="D516" s="295"/>
      <c r="E516" s="295"/>
      <c r="F516" s="295"/>
      <c r="G516" s="295"/>
      <c r="H516" s="295"/>
      <c r="I516" s="295"/>
      <c r="J516" s="295"/>
      <c r="K516" s="295"/>
      <c r="L516" s="295"/>
      <c r="M516" s="295"/>
      <c r="N516" s="295">
        <v>0</v>
      </c>
      <c r="O516" s="295"/>
      <c r="P516" s="295"/>
      <c r="Q516" s="295"/>
      <c r="R516" s="295"/>
      <c r="S516" s="295"/>
      <c r="T516" s="295"/>
      <c r="U516" s="295"/>
      <c r="V516" s="295"/>
      <c r="W516" s="295"/>
      <c r="X516" s="295"/>
      <c r="Y516" s="426"/>
      <c r="Z516" s="410"/>
      <c r="AA516" s="410"/>
      <c r="AB516" s="410"/>
      <c r="AC516" s="410"/>
      <c r="AD516" s="410"/>
      <c r="AE516" s="410"/>
      <c r="AF516" s="415"/>
      <c r="AG516" s="415"/>
      <c r="AH516" s="415"/>
      <c r="AI516" s="415"/>
      <c r="AJ516" s="415"/>
      <c r="AK516" s="415"/>
      <c r="AL516" s="415"/>
      <c r="AM516" s="296">
        <f>SUM(Y516:AL516)</f>
        <v>0</v>
      </c>
    </row>
    <row r="517" spans="1:39" hidden="1" outlineLevel="2">
      <c r="A517" s="532"/>
      <c r="B517" s="431" t="s">
        <v>309</v>
      </c>
      <c r="C517" s="291" t="s">
        <v>164</v>
      </c>
      <c r="D517" s="295"/>
      <c r="E517" s="295"/>
      <c r="F517" s="295"/>
      <c r="G517" s="295"/>
      <c r="H517" s="295"/>
      <c r="I517" s="295"/>
      <c r="J517" s="295"/>
      <c r="K517" s="295"/>
      <c r="L517" s="295"/>
      <c r="M517" s="295"/>
      <c r="N517" s="295">
        <f>N516</f>
        <v>0</v>
      </c>
      <c r="O517" s="295"/>
      <c r="P517" s="295"/>
      <c r="Q517" s="295"/>
      <c r="R517" s="295"/>
      <c r="S517" s="295"/>
      <c r="T517" s="295"/>
      <c r="U517" s="295"/>
      <c r="V517" s="295"/>
      <c r="W517" s="295"/>
      <c r="X517" s="295"/>
      <c r="Y517" s="411">
        <f>Y516</f>
        <v>0</v>
      </c>
      <c r="Z517" s="411">
        <f t="shared" ref="Z517" si="1458">Z516</f>
        <v>0</v>
      </c>
      <c r="AA517" s="411">
        <f t="shared" ref="AA517" si="1459">AA516</f>
        <v>0</v>
      </c>
      <c r="AB517" s="411">
        <f t="shared" ref="AB517" si="1460">AB516</f>
        <v>0</v>
      </c>
      <c r="AC517" s="411">
        <f t="shared" ref="AC517" si="1461">AC516</f>
        <v>0</v>
      </c>
      <c r="AD517" s="411">
        <f t="shared" ref="AD517" si="1462">AD516</f>
        <v>0</v>
      </c>
      <c r="AE517" s="411">
        <f t="shared" ref="AE517" si="1463">AE516</f>
        <v>0</v>
      </c>
      <c r="AF517" s="411">
        <f t="shared" ref="AF517" si="1464">AF516</f>
        <v>0</v>
      </c>
      <c r="AG517" s="411">
        <f t="shared" ref="AG517" si="1465">AG516</f>
        <v>0</v>
      </c>
      <c r="AH517" s="411">
        <f t="shared" ref="AH517" si="1466">AH516</f>
        <v>0</v>
      </c>
      <c r="AI517" s="411">
        <f t="shared" ref="AI517" si="1467">AI516</f>
        <v>0</v>
      </c>
      <c r="AJ517" s="411">
        <f t="shared" ref="AJ517" si="1468">AJ516</f>
        <v>0</v>
      </c>
      <c r="AK517" s="411">
        <f t="shared" ref="AK517" si="1469">AK516</f>
        <v>0</v>
      </c>
      <c r="AL517" s="411">
        <f t="shared" ref="AL517" si="1470">AL516</f>
        <v>0</v>
      </c>
      <c r="AM517" s="306"/>
    </row>
    <row r="518" spans="1:39" hidden="1" outlineLevel="2">
      <c r="A518" s="532"/>
      <c r="B518" s="431"/>
      <c r="C518" s="305"/>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301"/>
      <c r="Z518" s="301"/>
      <c r="AA518" s="301"/>
      <c r="AB518" s="301"/>
      <c r="AC518" s="301"/>
      <c r="AD518" s="301"/>
      <c r="AE518" s="301"/>
      <c r="AF518" s="301"/>
      <c r="AG518" s="301"/>
      <c r="AH518" s="301"/>
      <c r="AI518" s="301"/>
      <c r="AJ518" s="301"/>
      <c r="AK518" s="301"/>
      <c r="AL518" s="301"/>
      <c r="AM518" s="306"/>
    </row>
    <row r="519" spans="1:39" ht="15.75" hidden="1" outlineLevel="1" collapsed="1">
      <c r="B519" s="327" t="s">
        <v>293</v>
      </c>
      <c r="C519" s="329"/>
      <c r="D519" s="329">
        <f>SUM(D362:D517)</f>
        <v>0</v>
      </c>
      <c r="E519" s="329"/>
      <c r="F519" s="329"/>
      <c r="G519" s="329"/>
      <c r="H519" s="329"/>
      <c r="I519" s="329"/>
      <c r="J519" s="329"/>
      <c r="K519" s="329"/>
      <c r="L519" s="329"/>
      <c r="M519" s="329"/>
      <c r="N519" s="329"/>
      <c r="O519" s="329">
        <f>SUM(O362:O517)</f>
        <v>0</v>
      </c>
      <c r="P519" s="329"/>
      <c r="Q519" s="329"/>
      <c r="R519" s="329"/>
      <c r="S519" s="329"/>
      <c r="T519" s="329"/>
      <c r="U519" s="329"/>
      <c r="V519" s="329"/>
      <c r="W519" s="329"/>
      <c r="X519" s="329"/>
      <c r="Y519" s="329">
        <f>IF(Y360="kWh",SUMPRODUCT(D362:D517,Y362:Y517))</f>
        <v>0</v>
      </c>
      <c r="Z519" s="329">
        <f>IF(Z360="kWh",SUMPRODUCT(D362:D517,Z362:Z517))</f>
        <v>0</v>
      </c>
      <c r="AA519" s="329">
        <f>IF(AA360="kw",SUMPRODUCT(N362:N517,O362:O517,AA362:AA517),SUMPRODUCT(D362:D517,AA362:AA517))</f>
        <v>0</v>
      </c>
      <c r="AB519" s="329">
        <f>IF(AB360="kw",SUMPRODUCT(N362:N517,O362:O517,AB362:AB517),SUMPRODUCT(D362:D517,AB362:AB517))</f>
        <v>0</v>
      </c>
      <c r="AC519" s="329">
        <f>IF(AC360="kw",SUMPRODUCT(N362:N517,O362:O517,AC362:AC517),SUMPRODUCT(D362:D517,AC362:AC517))</f>
        <v>0</v>
      </c>
      <c r="AD519" s="329">
        <f>IF(AD360="kw",SUMPRODUCT(N362:N517,O362:O517,AD362:AD517),SUMPRODUCT(D362:D517,AD362:AD517))</f>
        <v>0</v>
      </c>
      <c r="AE519" s="329">
        <f>IF(AE360="kw",SUMPRODUCT(N362:N517,O362:O517,AE362:AE517),SUMPRODUCT(D362:D517,AE362:AE517))</f>
        <v>0</v>
      </c>
      <c r="AF519" s="329">
        <f>IF(AF360="kw",SUMPRODUCT(N362:N517,O362:O517,AF362:AF517),SUMPRODUCT(D362:D517,AF362:AF517))</f>
        <v>0</v>
      </c>
      <c r="AG519" s="329">
        <f>IF(AG360="kw",SUMPRODUCT(N362:N517,O362:O517,AG362:AG517),SUMPRODUCT(D362:D517,AG362:AG517))</f>
        <v>0</v>
      </c>
      <c r="AH519" s="329">
        <f>IF(AH360="kw",SUMPRODUCT(N362:N517,O362:O517,AH362:AH517),SUMPRODUCT(D362:D517,AH362:AH517))</f>
        <v>0</v>
      </c>
      <c r="AI519" s="329">
        <f>IF(AI360="kw",SUMPRODUCT(N362:N517,O362:O517,AI362:AI517),SUMPRODUCT(D362:D517,AI362:AI517))</f>
        <v>0</v>
      </c>
      <c r="AJ519" s="329">
        <f>IF(AJ360="kw",SUMPRODUCT(N362:N517,O362:O517,AJ362:AJ517),SUMPRODUCT(D362:D517,AJ362:AJ517))</f>
        <v>0</v>
      </c>
      <c r="AK519" s="329">
        <f>IF(AK360="kw",SUMPRODUCT(N362:N517,O362:O517,AK362:AK517),SUMPRODUCT(D362:D517,AK362:AK517))</f>
        <v>0</v>
      </c>
      <c r="AL519" s="329">
        <f>IF(AL360="kw",SUMPRODUCT(N362:N517,O362:O517,AL362:AL517),SUMPRODUCT(D362:D517,AL362:AL517))</f>
        <v>0</v>
      </c>
      <c r="AM519" s="330"/>
    </row>
    <row r="520" spans="1:39" ht="15.75" hidden="1" outlineLevel="1">
      <c r="B520" s="391" t="s">
        <v>294</v>
      </c>
      <c r="C520" s="392"/>
      <c r="D520" s="392"/>
      <c r="E520" s="392"/>
      <c r="F520" s="392"/>
      <c r="G520" s="392"/>
      <c r="H520" s="392"/>
      <c r="I520" s="392"/>
      <c r="J520" s="392"/>
      <c r="K520" s="392"/>
      <c r="L520" s="392"/>
      <c r="M520" s="392"/>
      <c r="N520" s="392"/>
      <c r="O520" s="392"/>
      <c r="P520" s="392"/>
      <c r="Q520" s="392"/>
      <c r="R520" s="392"/>
      <c r="S520" s="392"/>
      <c r="T520" s="392"/>
      <c r="U520" s="392"/>
      <c r="V520" s="392"/>
      <c r="W520" s="392"/>
      <c r="X520" s="392"/>
      <c r="Y520" s="392">
        <f>HLOOKUP(Y197,'2. LRAMVA Threshold'!$B$42:$Q$53,9,FALSE)</f>
        <v>0</v>
      </c>
      <c r="Z520" s="392">
        <f>HLOOKUP(Z197,'2. LRAMVA Threshold'!$B$42:$Q$53,9,FALSE)</f>
        <v>0</v>
      </c>
      <c r="AA520" s="392">
        <f>HLOOKUP(AA197,'2. LRAMVA Threshold'!$B$42:$Q$53,9,FALSE)</f>
        <v>0</v>
      </c>
      <c r="AB520" s="392">
        <f>HLOOKUP(AB197,'2. LRAMVA Threshold'!$B$42:$Q$53,9,FALSE)</f>
        <v>0</v>
      </c>
      <c r="AC520" s="392">
        <f>HLOOKUP(AC197,'2. LRAMVA Threshold'!$B$42:$Q$53,9,FALSE)</f>
        <v>0</v>
      </c>
      <c r="AD520" s="392">
        <f>HLOOKUP(AD197,'2. LRAMVA Threshold'!$B$42:$Q$53,9,FALSE)</f>
        <v>0</v>
      </c>
      <c r="AE520" s="392">
        <f>HLOOKUP(AE197,'2. LRAMVA Threshold'!$B$42:$Q$53,9,FALSE)</f>
        <v>0</v>
      </c>
      <c r="AF520" s="392">
        <f>HLOOKUP(AF197,'2. LRAMVA Threshold'!$B$42:$Q$53,9,FALSE)</f>
        <v>0</v>
      </c>
      <c r="AG520" s="392">
        <f>HLOOKUP(AG197,'2. LRAMVA Threshold'!$B$42:$Q$53,9,FALSE)</f>
        <v>0</v>
      </c>
      <c r="AH520" s="392">
        <f>HLOOKUP(AH197,'2. LRAMVA Threshold'!$B$42:$Q$53,9,FALSE)</f>
        <v>0</v>
      </c>
      <c r="AI520" s="392">
        <f>HLOOKUP(AI197,'2. LRAMVA Threshold'!$B$42:$Q$53,9,FALSE)</f>
        <v>0</v>
      </c>
      <c r="AJ520" s="392">
        <f>HLOOKUP(AJ197,'2. LRAMVA Threshold'!$B$42:$Q$53,9,FALSE)</f>
        <v>0</v>
      </c>
      <c r="AK520" s="392">
        <f>HLOOKUP(AK197,'2. LRAMVA Threshold'!$B$42:$Q$53,9,FALSE)</f>
        <v>0</v>
      </c>
      <c r="AL520" s="392">
        <f>HLOOKUP(AL197,'2. LRAMVA Threshold'!$B$42:$Q$53,9,FALSE)</f>
        <v>0</v>
      </c>
      <c r="AM520" s="393"/>
    </row>
    <row r="521" spans="1:39" hidden="1" outlineLevel="1">
      <c r="B521" s="394"/>
      <c r="C521" s="432"/>
      <c r="D521" s="433"/>
      <c r="E521" s="433"/>
      <c r="F521" s="433"/>
      <c r="G521" s="433"/>
      <c r="H521" s="433"/>
      <c r="I521" s="433"/>
      <c r="J521" s="433"/>
      <c r="K521" s="433"/>
      <c r="L521" s="433"/>
      <c r="M521" s="433"/>
      <c r="N521" s="433"/>
      <c r="O521" s="434"/>
      <c r="P521" s="433"/>
      <c r="Q521" s="433"/>
      <c r="R521" s="433"/>
      <c r="S521" s="435"/>
      <c r="T521" s="435"/>
      <c r="U521" s="435"/>
      <c r="V521" s="435"/>
      <c r="W521" s="433"/>
      <c r="X521" s="433"/>
      <c r="Y521" s="436"/>
      <c r="Z521" s="436"/>
      <c r="AA521" s="436"/>
      <c r="AB521" s="436"/>
      <c r="AC521" s="436"/>
      <c r="AD521" s="436"/>
      <c r="AE521" s="436"/>
      <c r="AF521" s="399"/>
      <c r="AG521" s="399"/>
      <c r="AH521" s="399"/>
      <c r="AI521" s="399"/>
      <c r="AJ521" s="399"/>
      <c r="AK521" s="399"/>
      <c r="AL521" s="399"/>
      <c r="AM521" s="400"/>
    </row>
    <row r="522" spans="1:39" hidden="1" outlineLevel="1">
      <c r="B522" s="324" t="s">
        <v>295</v>
      </c>
      <c r="C522" s="338"/>
      <c r="D522" s="338"/>
      <c r="E522" s="376"/>
      <c r="F522" s="376"/>
      <c r="G522" s="376"/>
      <c r="H522" s="376"/>
      <c r="I522" s="376"/>
      <c r="J522" s="376"/>
      <c r="K522" s="376"/>
      <c r="L522" s="376"/>
      <c r="M522" s="376"/>
      <c r="N522" s="376"/>
      <c r="O522" s="291"/>
      <c r="P522" s="340"/>
      <c r="Q522" s="340"/>
      <c r="R522" s="340"/>
      <c r="S522" s="339"/>
      <c r="T522" s="339"/>
      <c r="U522" s="339"/>
      <c r="V522" s="339"/>
      <c r="W522" s="340"/>
      <c r="X522" s="340"/>
      <c r="Y522" s="341">
        <f>HLOOKUP(Y$35,'3.  Distribution Rates'!$C$138:$P$149,9,FALSE)</f>
        <v>0</v>
      </c>
      <c r="Z522" s="341">
        <f>HLOOKUP(Z$35,'3.  Distribution Rates'!$C$138:$P$149,9,FALSE)</f>
        <v>0</v>
      </c>
      <c r="AA522" s="341">
        <f>HLOOKUP(AA$35,'3.  Distribution Rates'!$C$138:$P$149,9,FALSE)</f>
        <v>0</v>
      </c>
      <c r="AB522" s="341">
        <f>HLOOKUP(AB$35,'3.  Distribution Rates'!$C$138:$P$149,9,FALSE)</f>
        <v>0</v>
      </c>
      <c r="AC522" s="341">
        <f>HLOOKUP(AC$35,'3.  Distribution Rates'!$C$138:$P$149,9,FALSE)</f>
        <v>0</v>
      </c>
      <c r="AD522" s="341">
        <f>HLOOKUP(AD$35,'3.  Distribution Rates'!$C$138:$P$149,9,FALSE)</f>
        <v>0</v>
      </c>
      <c r="AE522" s="341">
        <f>HLOOKUP(AE$35,'3.  Distribution Rates'!$C$138:$P$149,9,FALSE)</f>
        <v>0</v>
      </c>
      <c r="AF522" s="341">
        <f>HLOOKUP(AF$35,'3.  Distribution Rates'!$C$138:$P$149,9,FALSE)</f>
        <v>0</v>
      </c>
      <c r="AG522" s="341">
        <f>HLOOKUP(AG$35,'3.  Distribution Rates'!$C$138:$P$149,9,FALSE)</f>
        <v>0</v>
      </c>
      <c r="AH522" s="341">
        <f>HLOOKUP(AH$35,'3.  Distribution Rates'!$C$138:$P$149,9,FALSE)</f>
        <v>0</v>
      </c>
      <c r="AI522" s="341">
        <f>HLOOKUP(AI$35,'3.  Distribution Rates'!$C$138:$P$149,9,FALSE)</f>
        <v>0</v>
      </c>
      <c r="AJ522" s="341">
        <f>HLOOKUP(AJ$35,'3.  Distribution Rates'!$C$138:$P$149,9,FALSE)</f>
        <v>0</v>
      </c>
      <c r="AK522" s="341">
        <f>HLOOKUP(AK$35,'3.  Distribution Rates'!$C$138:$P$149,9,FALSE)</f>
        <v>0</v>
      </c>
      <c r="AL522" s="341">
        <f>HLOOKUP(AL$35,'3.  Distribution Rates'!$C$138:$P$149,9,FALSE)</f>
        <v>0</v>
      </c>
      <c r="AM522" s="441"/>
    </row>
    <row r="523" spans="1:39" hidden="1" outlineLevel="1">
      <c r="B523" s="324" t="s">
        <v>296</v>
      </c>
      <c r="C523" s="345"/>
      <c r="D523" s="309"/>
      <c r="E523" s="279"/>
      <c r="F523" s="279"/>
      <c r="G523" s="279"/>
      <c r="H523" s="279"/>
      <c r="I523" s="279"/>
      <c r="J523" s="279"/>
      <c r="K523" s="279"/>
      <c r="L523" s="279"/>
      <c r="M523" s="279"/>
      <c r="N523" s="279"/>
      <c r="O523" s="291"/>
      <c r="P523" s="279"/>
      <c r="Q523" s="279"/>
      <c r="R523" s="279"/>
      <c r="S523" s="309"/>
      <c r="T523" s="309"/>
      <c r="U523" s="309"/>
      <c r="V523" s="309"/>
      <c r="W523" s="279"/>
      <c r="X523" s="279"/>
      <c r="Y523" s="378">
        <f>'4.  2011-2014 LRAM'!Y140*Y522</f>
        <v>0</v>
      </c>
      <c r="Z523" s="378">
        <f>'4.  2011-2014 LRAM'!Z140*Z522</f>
        <v>0</v>
      </c>
      <c r="AA523" s="378">
        <f>'4.  2011-2014 LRAM'!AA140*AA522</f>
        <v>0</v>
      </c>
      <c r="AB523" s="378">
        <f>'4.  2011-2014 LRAM'!AB140*AB522</f>
        <v>0</v>
      </c>
      <c r="AC523" s="378">
        <f>'4.  2011-2014 LRAM'!AC140*AC522</f>
        <v>0</v>
      </c>
      <c r="AD523" s="378">
        <f>'4.  2011-2014 LRAM'!AD140*AD522</f>
        <v>0</v>
      </c>
      <c r="AE523" s="378">
        <f>'4.  2011-2014 LRAM'!AE140*AE522</f>
        <v>0</v>
      </c>
      <c r="AF523" s="378">
        <f>'4.  2011-2014 LRAM'!AF140*AF522</f>
        <v>0</v>
      </c>
      <c r="AG523" s="378">
        <f>'4.  2011-2014 LRAM'!AG140*AG522</f>
        <v>0</v>
      </c>
      <c r="AH523" s="378">
        <f>'4.  2011-2014 LRAM'!AH140*AH522</f>
        <v>0</v>
      </c>
      <c r="AI523" s="378">
        <f>'4.  2011-2014 LRAM'!AI140*AI522</f>
        <v>0</v>
      </c>
      <c r="AJ523" s="378">
        <f>'4.  2011-2014 LRAM'!AJ140*AJ522</f>
        <v>0</v>
      </c>
      <c r="AK523" s="378">
        <f>'4.  2011-2014 LRAM'!AK140*AK522</f>
        <v>0</v>
      </c>
      <c r="AL523" s="378">
        <f>'4.  2011-2014 LRAM'!AL140*AL522</f>
        <v>0</v>
      </c>
      <c r="AM523" s="628">
        <f t="shared" ref="AM523:AM529" si="1471">SUM(Y523:AL523)</f>
        <v>0</v>
      </c>
    </row>
    <row r="524" spans="1:39" hidden="1" outlineLevel="1">
      <c r="B524" s="324" t="s">
        <v>297</v>
      </c>
      <c r="C524" s="345"/>
      <c r="D524" s="309"/>
      <c r="E524" s="279"/>
      <c r="F524" s="279"/>
      <c r="G524" s="279"/>
      <c r="H524" s="279"/>
      <c r="I524" s="279"/>
      <c r="J524" s="279"/>
      <c r="K524" s="279"/>
      <c r="L524" s="279"/>
      <c r="M524" s="279"/>
      <c r="N524" s="279"/>
      <c r="O524" s="291"/>
      <c r="P524" s="279"/>
      <c r="Q524" s="279"/>
      <c r="R524" s="279"/>
      <c r="S524" s="309"/>
      <c r="T524" s="309"/>
      <c r="U524" s="309"/>
      <c r="V524" s="309"/>
      <c r="W524" s="279"/>
      <c r="X524" s="279"/>
      <c r="Y524" s="378">
        <f>'4.  2011-2014 LRAM'!Y269*Y522</f>
        <v>0</v>
      </c>
      <c r="Z524" s="378">
        <f>'4.  2011-2014 LRAM'!Z269*Z522</f>
        <v>0</v>
      </c>
      <c r="AA524" s="378">
        <f>'4.  2011-2014 LRAM'!AA269*AA522</f>
        <v>0</v>
      </c>
      <c r="AB524" s="378">
        <f>'4.  2011-2014 LRAM'!AB269*AB522</f>
        <v>0</v>
      </c>
      <c r="AC524" s="378">
        <f>'4.  2011-2014 LRAM'!AC269*AC522</f>
        <v>0</v>
      </c>
      <c r="AD524" s="378">
        <f>'4.  2011-2014 LRAM'!AD269*AD522</f>
        <v>0</v>
      </c>
      <c r="AE524" s="378">
        <f>'4.  2011-2014 LRAM'!AE269*AE522</f>
        <v>0</v>
      </c>
      <c r="AF524" s="378">
        <f>'4.  2011-2014 LRAM'!AF269*AF522</f>
        <v>0</v>
      </c>
      <c r="AG524" s="378">
        <f>'4.  2011-2014 LRAM'!AG269*AG522</f>
        <v>0</v>
      </c>
      <c r="AH524" s="378">
        <f>'4.  2011-2014 LRAM'!AH269*AH522</f>
        <v>0</v>
      </c>
      <c r="AI524" s="378">
        <f>'4.  2011-2014 LRAM'!AI269*AI522</f>
        <v>0</v>
      </c>
      <c r="AJ524" s="378">
        <f>'4.  2011-2014 LRAM'!AJ269*AJ522</f>
        <v>0</v>
      </c>
      <c r="AK524" s="378">
        <f>'4.  2011-2014 LRAM'!AK269*AK522</f>
        <v>0</v>
      </c>
      <c r="AL524" s="378">
        <f>'4.  2011-2014 LRAM'!AL269*AL522</f>
        <v>0</v>
      </c>
      <c r="AM524" s="628">
        <f t="shared" si="1471"/>
        <v>0</v>
      </c>
    </row>
    <row r="525" spans="1:39" hidden="1" outlineLevel="1">
      <c r="B525" s="324" t="s">
        <v>298</v>
      </c>
      <c r="C525" s="345"/>
      <c r="D525" s="309"/>
      <c r="E525" s="279"/>
      <c r="F525" s="279"/>
      <c r="G525" s="279"/>
      <c r="H525" s="279"/>
      <c r="I525" s="279"/>
      <c r="J525" s="279"/>
      <c r="K525" s="279"/>
      <c r="L525" s="279"/>
      <c r="M525" s="279"/>
      <c r="N525" s="279"/>
      <c r="O525" s="291"/>
      <c r="P525" s="279"/>
      <c r="Q525" s="279"/>
      <c r="R525" s="279"/>
      <c r="S525" s="309"/>
      <c r="T525" s="309"/>
      <c r="U525" s="309"/>
      <c r="V525" s="309"/>
      <c r="W525" s="279"/>
      <c r="X525" s="279"/>
      <c r="Y525" s="378">
        <f>'4.  2011-2014 LRAM'!Y398*Y522</f>
        <v>0</v>
      </c>
      <c r="Z525" s="378">
        <f>'4.  2011-2014 LRAM'!Z398*Z522</f>
        <v>0</v>
      </c>
      <c r="AA525" s="378">
        <f>'4.  2011-2014 LRAM'!AA398*AA522</f>
        <v>0</v>
      </c>
      <c r="AB525" s="378">
        <f>'4.  2011-2014 LRAM'!AB398*AB522</f>
        <v>0</v>
      </c>
      <c r="AC525" s="378">
        <f>'4.  2011-2014 LRAM'!AC398*AC522</f>
        <v>0</v>
      </c>
      <c r="AD525" s="378">
        <f>'4.  2011-2014 LRAM'!AD398*AD522</f>
        <v>0</v>
      </c>
      <c r="AE525" s="378">
        <f>'4.  2011-2014 LRAM'!AE398*AE522</f>
        <v>0</v>
      </c>
      <c r="AF525" s="378">
        <f>'4.  2011-2014 LRAM'!AF398*AF522</f>
        <v>0</v>
      </c>
      <c r="AG525" s="378">
        <f>'4.  2011-2014 LRAM'!AG398*AG522</f>
        <v>0</v>
      </c>
      <c r="AH525" s="378">
        <f>'4.  2011-2014 LRAM'!AH398*AH522</f>
        <v>0</v>
      </c>
      <c r="AI525" s="378">
        <f>'4.  2011-2014 LRAM'!AI398*AI522</f>
        <v>0</v>
      </c>
      <c r="AJ525" s="378">
        <f>'4.  2011-2014 LRAM'!AJ398*AJ522</f>
        <v>0</v>
      </c>
      <c r="AK525" s="378">
        <f>'4.  2011-2014 LRAM'!AK398*AK522</f>
        <v>0</v>
      </c>
      <c r="AL525" s="378">
        <f>'4.  2011-2014 LRAM'!AL398*AL522</f>
        <v>0</v>
      </c>
      <c r="AM525" s="628">
        <f t="shared" si="1471"/>
        <v>0</v>
      </c>
    </row>
    <row r="526" spans="1:39" hidden="1" outlineLevel="1">
      <c r="B526" s="324" t="s">
        <v>299</v>
      </c>
      <c r="C526" s="345"/>
      <c r="D526" s="309"/>
      <c r="E526" s="279"/>
      <c r="F526" s="279"/>
      <c r="G526" s="279"/>
      <c r="H526" s="279"/>
      <c r="I526" s="279"/>
      <c r="J526" s="279"/>
      <c r="K526" s="279"/>
      <c r="L526" s="279"/>
      <c r="M526" s="279"/>
      <c r="N526" s="279"/>
      <c r="O526" s="291"/>
      <c r="P526" s="279"/>
      <c r="Q526" s="279"/>
      <c r="R526" s="279"/>
      <c r="S526" s="309"/>
      <c r="T526" s="309"/>
      <c r="U526" s="309"/>
      <c r="V526" s="309"/>
      <c r="W526" s="279"/>
      <c r="X526" s="279"/>
      <c r="Y526" s="378">
        <f>'4.  2011-2014 LRAM'!Y528*Y522</f>
        <v>0</v>
      </c>
      <c r="Z526" s="378">
        <f>'4.  2011-2014 LRAM'!Z528*Z522</f>
        <v>0</v>
      </c>
      <c r="AA526" s="378">
        <f>'4.  2011-2014 LRAM'!AA528*AA522</f>
        <v>0</v>
      </c>
      <c r="AB526" s="378">
        <f>'4.  2011-2014 LRAM'!AB528*AB522</f>
        <v>0</v>
      </c>
      <c r="AC526" s="378">
        <f>'4.  2011-2014 LRAM'!AC528*AC522</f>
        <v>0</v>
      </c>
      <c r="AD526" s="378">
        <f>'4.  2011-2014 LRAM'!AD528*AD522</f>
        <v>0</v>
      </c>
      <c r="AE526" s="378">
        <f>'4.  2011-2014 LRAM'!AE528*AE522</f>
        <v>0</v>
      </c>
      <c r="AF526" s="378">
        <f>'4.  2011-2014 LRAM'!AF528*AF522</f>
        <v>0</v>
      </c>
      <c r="AG526" s="378">
        <f>'4.  2011-2014 LRAM'!AG528*AG522</f>
        <v>0</v>
      </c>
      <c r="AH526" s="378">
        <f>'4.  2011-2014 LRAM'!AH528*AH522</f>
        <v>0</v>
      </c>
      <c r="AI526" s="378">
        <f>'4.  2011-2014 LRAM'!AI528*AI522</f>
        <v>0</v>
      </c>
      <c r="AJ526" s="378">
        <f>'4.  2011-2014 LRAM'!AJ528*AJ522</f>
        <v>0</v>
      </c>
      <c r="AK526" s="378">
        <f>'4.  2011-2014 LRAM'!AK528*AK522</f>
        <v>0</v>
      </c>
      <c r="AL526" s="378">
        <f>'4.  2011-2014 LRAM'!AL528*AL522</f>
        <v>0</v>
      </c>
      <c r="AM526" s="628">
        <f t="shared" si="1471"/>
        <v>0</v>
      </c>
    </row>
    <row r="527" spans="1:39" hidden="1" outlineLevel="1">
      <c r="B527" s="324" t="s">
        <v>300</v>
      </c>
      <c r="C527" s="345"/>
      <c r="D527" s="309"/>
      <c r="E527" s="279"/>
      <c r="F527" s="279"/>
      <c r="G527" s="279"/>
      <c r="H527" s="279"/>
      <c r="I527" s="279"/>
      <c r="J527" s="279"/>
      <c r="K527" s="279"/>
      <c r="L527" s="279"/>
      <c r="M527" s="279"/>
      <c r="N527" s="279"/>
      <c r="O527" s="291"/>
      <c r="P527" s="279"/>
      <c r="Q527" s="279"/>
      <c r="R527" s="279"/>
      <c r="S527" s="309"/>
      <c r="T527" s="309"/>
      <c r="U527" s="309"/>
      <c r="V527" s="309"/>
      <c r="W527" s="279"/>
      <c r="X527" s="279"/>
      <c r="Y527" s="378">
        <f t="shared" ref="Y527:AL527" si="1472">Y188*Y522</f>
        <v>0</v>
      </c>
      <c r="Z527" s="378">
        <f t="shared" si="1472"/>
        <v>0</v>
      </c>
      <c r="AA527" s="378">
        <f t="shared" si="1472"/>
        <v>0</v>
      </c>
      <c r="AB527" s="378">
        <f t="shared" si="1472"/>
        <v>0</v>
      </c>
      <c r="AC527" s="378">
        <f t="shared" si="1472"/>
        <v>0</v>
      </c>
      <c r="AD527" s="378">
        <f t="shared" si="1472"/>
        <v>0</v>
      </c>
      <c r="AE527" s="378">
        <f t="shared" si="1472"/>
        <v>0</v>
      </c>
      <c r="AF527" s="378">
        <f t="shared" si="1472"/>
        <v>0</v>
      </c>
      <c r="AG527" s="378">
        <f t="shared" si="1472"/>
        <v>0</v>
      </c>
      <c r="AH527" s="378">
        <f t="shared" si="1472"/>
        <v>0</v>
      </c>
      <c r="AI527" s="378">
        <f t="shared" si="1472"/>
        <v>0</v>
      </c>
      <c r="AJ527" s="378">
        <f t="shared" si="1472"/>
        <v>0</v>
      </c>
      <c r="AK527" s="378">
        <f t="shared" si="1472"/>
        <v>0</v>
      </c>
      <c r="AL527" s="378">
        <f t="shared" si="1472"/>
        <v>0</v>
      </c>
      <c r="AM527" s="628">
        <f t="shared" si="1471"/>
        <v>0</v>
      </c>
    </row>
    <row r="528" spans="1:39" hidden="1" outlineLevel="1">
      <c r="B528" s="324" t="s">
        <v>301</v>
      </c>
      <c r="C528" s="345"/>
      <c r="D528" s="309"/>
      <c r="E528" s="279"/>
      <c r="F528" s="279"/>
      <c r="G528" s="279"/>
      <c r="H528" s="279"/>
      <c r="I528" s="279"/>
      <c r="J528" s="279"/>
      <c r="K528" s="279"/>
      <c r="L528" s="279"/>
      <c r="M528" s="279"/>
      <c r="N528" s="279"/>
      <c r="O528" s="291"/>
      <c r="P528" s="279"/>
      <c r="Q528" s="279"/>
      <c r="R528" s="279"/>
      <c r="S528" s="309"/>
      <c r="T528" s="309"/>
      <c r="U528" s="309"/>
      <c r="V528" s="309"/>
      <c r="W528" s="279"/>
      <c r="X528" s="279"/>
      <c r="Y528" s="378">
        <f t="shared" ref="Y528:AL528" si="1473">Y350*Y522</f>
        <v>0</v>
      </c>
      <c r="Z528" s="378">
        <f t="shared" si="1473"/>
        <v>0</v>
      </c>
      <c r="AA528" s="378">
        <f t="shared" si="1473"/>
        <v>0</v>
      </c>
      <c r="AB528" s="378">
        <f t="shared" si="1473"/>
        <v>0</v>
      </c>
      <c r="AC528" s="378">
        <f t="shared" si="1473"/>
        <v>0</v>
      </c>
      <c r="AD528" s="378">
        <f t="shared" si="1473"/>
        <v>0</v>
      </c>
      <c r="AE528" s="378">
        <f t="shared" si="1473"/>
        <v>0</v>
      </c>
      <c r="AF528" s="378">
        <f t="shared" si="1473"/>
        <v>0</v>
      </c>
      <c r="AG528" s="378">
        <f t="shared" si="1473"/>
        <v>0</v>
      </c>
      <c r="AH528" s="378">
        <f t="shared" si="1473"/>
        <v>0</v>
      </c>
      <c r="AI528" s="378">
        <f t="shared" si="1473"/>
        <v>0</v>
      </c>
      <c r="AJ528" s="378">
        <f t="shared" si="1473"/>
        <v>0</v>
      </c>
      <c r="AK528" s="378">
        <f t="shared" si="1473"/>
        <v>0</v>
      </c>
      <c r="AL528" s="378">
        <f t="shared" si="1473"/>
        <v>0</v>
      </c>
      <c r="AM528" s="628">
        <f t="shared" si="1471"/>
        <v>0</v>
      </c>
    </row>
    <row r="529" spans="1:39" hidden="1" outlineLevel="1">
      <c r="B529" s="324" t="s">
        <v>302</v>
      </c>
      <c r="C529" s="345"/>
      <c r="D529" s="309"/>
      <c r="E529" s="279"/>
      <c r="F529" s="279"/>
      <c r="G529" s="279"/>
      <c r="H529" s="279"/>
      <c r="I529" s="279"/>
      <c r="J529" s="279"/>
      <c r="K529" s="279"/>
      <c r="L529" s="279"/>
      <c r="M529" s="279"/>
      <c r="N529" s="279"/>
      <c r="O529" s="291"/>
      <c r="P529" s="279"/>
      <c r="Q529" s="279"/>
      <c r="R529" s="279"/>
      <c r="S529" s="309"/>
      <c r="T529" s="309"/>
      <c r="U529" s="309"/>
      <c r="V529" s="309"/>
      <c r="W529" s="279"/>
      <c r="X529" s="279"/>
      <c r="Y529" s="378">
        <f>Y519*Y522</f>
        <v>0</v>
      </c>
      <c r="Z529" s="378">
        <f t="shared" ref="Z529:AL529" si="1474">Z519*Z522</f>
        <v>0</v>
      </c>
      <c r="AA529" s="378">
        <f t="shared" si="1474"/>
        <v>0</v>
      </c>
      <c r="AB529" s="378">
        <f t="shared" si="1474"/>
        <v>0</v>
      </c>
      <c r="AC529" s="378">
        <f t="shared" si="1474"/>
        <v>0</v>
      </c>
      <c r="AD529" s="378">
        <f t="shared" si="1474"/>
        <v>0</v>
      </c>
      <c r="AE529" s="378">
        <f t="shared" si="1474"/>
        <v>0</v>
      </c>
      <c r="AF529" s="378">
        <f t="shared" si="1474"/>
        <v>0</v>
      </c>
      <c r="AG529" s="378">
        <f t="shared" si="1474"/>
        <v>0</v>
      </c>
      <c r="AH529" s="378">
        <f t="shared" si="1474"/>
        <v>0</v>
      </c>
      <c r="AI529" s="378">
        <f t="shared" si="1474"/>
        <v>0</v>
      </c>
      <c r="AJ529" s="378">
        <f t="shared" si="1474"/>
        <v>0</v>
      </c>
      <c r="AK529" s="378">
        <f t="shared" si="1474"/>
        <v>0</v>
      </c>
      <c r="AL529" s="378">
        <f t="shared" si="1474"/>
        <v>0</v>
      </c>
      <c r="AM529" s="628">
        <f t="shared" si="1471"/>
        <v>0</v>
      </c>
    </row>
    <row r="530" spans="1:39" ht="15.75" hidden="1" outlineLevel="1">
      <c r="B530" s="349" t="s">
        <v>303</v>
      </c>
      <c r="C530" s="345"/>
      <c r="D530" s="336"/>
      <c r="E530" s="334"/>
      <c r="F530" s="334"/>
      <c r="G530" s="334"/>
      <c r="H530" s="334"/>
      <c r="I530" s="334"/>
      <c r="J530" s="334"/>
      <c r="K530" s="334"/>
      <c r="L530" s="334"/>
      <c r="M530" s="334"/>
      <c r="N530" s="334"/>
      <c r="O530" s="300"/>
      <c r="P530" s="334"/>
      <c r="Q530" s="334"/>
      <c r="R530" s="334"/>
      <c r="S530" s="336"/>
      <c r="T530" s="336"/>
      <c r="U530" s="336"/>
      <c r="V530" s="336"/>
      <c r="W530" s="334"/>
      <c r="X530" s="334"/>
      <c r="Y530" s="346">
        <f>SUM(Y523:Y529)</f>
        <v>0</v>
      </c>
      <c r="Z530" s="346">
        <f>SUM(Z523:Z529)</f>
        <v>0</v>
      </c>
      <c r="AA530" s="346">
        <f t="shared" ref="AA530:AE530" si="1475">SUM(AA523:AA529)</f>
        <v>0</v>
      </c>
      <c r="AB530" s="346">
        <f t="shared" si="1475"/>
        <v>0</v>
      </c>
      <c r="AC530" s="346">
        <f t="shared" si="1475"/>
        <v>0</v>
      </c>
      <c r="AD530" s="346">
        <f t="shared" si="1475"/>
        <v>0</v>
      </c>
      <c r="AE530" s="346">
        <f t="shared" si="1475"/>
        <v>0</v>
      </c>
      <c r="AF530" s="346">
        <f>SUM(AF523:AF529)</f>
        <v>0</v>
      </c>
      <c r="AG530" s="346">
        <f>SUM(AG523:AG529)</f>
        <v>0</v>
      </c>
      <c r="AH530" s="346">
        <f t="shared" ref="AH530:AL530" si="1476">SUM(AH523:AH529)</f>
        <v>0</v>
      </c>
      <c r="AI530" s="346">
        <f t="shared" si="1476"/>
        <v>0</v>
      </c>
      <c r="AJ530" s="346">
        <f t="shared" si="1476"/>
        <v>0</v>
      </c>
      <c r="AK530" s="346">
        <f t="shared" si="1476"/>
        <v>0</v>
      </c>
      <c r="AL530" s="346">
        <f t="shared" si="1476"/>
        <v>0</v>
      </c>
      <c r="AM530" s="407">
        <f>SUM(AM523:AM529)</f>
        <v>0</v>
      </c>
    </row>
    <row r="531" spans="1:39" ht="15.75" hidden="1" outlineLevel="1">
      <c r="B531" s="349" t="s">
        <v>304</v>
      </c>
      <c r="C531" s="345"/>
      <c r="D531" s="350"/>
      <c r="E531" s="334"/>
      <c r="F531" s="334"/>
      <c r="G531" s="334"/>
      <c r="H531" s="334"/>
      <c r="I531" s="334"/>
      <c r="J531" s="334"/>
      <c r="K531" s="334"/>
      <c r="L531" s="334"/>
      <c r="M531" s="334"/>
      <c r="N531" s="334"/>
      <c r="O531" s="300"/>
      <c r="P531" s="334"/>
      <c r="Q531" s="334"/>
      <c r="R531" s="334"/>
      <c r="S531" s="336"/>
      <c r="T531" s="336"/>
      <c r="U531" s="336"/>
      <c r="V531" s="336"/>
      <c r="W531" s="334"/>
      <c r="X531" s="334"/>
      <c r="Y531" s="347">
        <f>Y520*Y522</f>
        <v>0</v>
      </c>
      <c r="Z531" s="347">
        <f t="shared" ref="Z531:AE531" si="1477">Z520*Z522</f>
        <v>0</v>
      </c>
      <c r="AA531" s="347">
        <f t="shared" si="1477"/>
        <v>0</v>
      </c>
      <c r="AB531" s="347">
        <f t="shared" si="1477"/>
        <v>0</v>
      </c>
      <c r="AC531" s="347">
        <f t="shared" si="1477"/>
        <v>0</v>
      </c>
      <c r="AD531" s="347">
        <f t="shared" si="1477"/>
        <v>0</v>
      </c>
      <c r="AE531" s="347">
        <f t="shared" si="1477"/>
        <v>0</v>
      </c>
      <c r="AF531" s="347">
        <f>AF520*AF522</f>
        <v>0</v>
      </c>
      <c r="AG531" s="347">
        <f t="shared" ref="AG531:AL531" si="1478">AG520*AG522</f>
        <v>0</v>
      </c>
      <c r="AH531" s="347">
        <f t="shared" si="1478"/>
        <v>0</v>
      </c>
      <c r="AI531" s="347">
        <f t="shared" si="1478"/>
        <v>0</v>
      </c>
      <c r="AJ531" s="347">
        <f t="shared" si="1478"/>
        <v>0</v>
      </c>
      <c r="AK531" s="347">
        <f t="shared" si="1478"/>
        <v>0</v>
      </c>
      <c r="AL531" s="347">
        <f t="shared" si="1478"/>
        <v>0</v>
      </c>
      <c r="AM531" s="407">
        <f>SUM(Y531:AL531)</f>
        <v>0</v>
      </c>
    </row>
    <row r="532" spans="1:39" ht="15.75" hidden="1" outlineLevel="1">
      <c r="B532" s="349" t="s">
        <v>305</v>
      </c>
      <c r="C532" s="345"/>
      <c r="D532" s="350"/>
      <c r="E532" s="334"/>
      <c r="F532" s="334"/>
      <c r="G532" s="334"/>
      <c r="H532" s="334"/>
      <c r="I532" s="334"/>
      <c r="J532" s="334"/>
      <c r="K532" s="334"/>
      <c r="L532" s="334"/>
      <c r="M532" s="334"/>
      <c r="N532" s="334"/>
      <c r="O532" s="300"/>
      <c r="P532" s="334"/>
      <c r="Q532" s="334"/>
      <c r="R532" s="334"/>
      <c r="S532" s="350"/>
      <c r="T532" s="350"/>
      <c r="U532" s="350"/>
      <c r="V532" s="350"/>
      <c r="W532" s="334"/>
      <c r="X532" s="334"/>
      <c r="Y532" s="351"/>
      <c r="Z532" s="351"/>
      <c r="AA532" s="351"/>
      <c r="AB532" s="351"/>
      <c r="AC532" s="351"/>
      <c r="AD532" s="351"/>
      <c r="AE532" s="351"/>
      <c r="AF532" s="351"/>
      <c r="AG532" s="351"/>
      <c r="AH532" s="351"/>
      <c r="AI532" s="351"/>
      <c r="AJ532" s="351"/>
      <c r="AK532" s="351"/>
      <c r="AL532" s="351"/>
      <c r="AM532" s="407">
        <f>AM530-AM531</f>
        <v>0</v>
      </c>
    </row>
    <row r="533" spans="1:39" hidden="1" outlineLevel="1">
      <c r="B533" s="324"/>
      <c r="C533" s="350"/>
      <c r="D533" s="350"/>
      <c r="E533" s="334"/>
      <c r="F533" s="334"/>
      <c r="G533" s="334"/>
      <c r="H533" s="334"/>
      <c r="I533" s="334"/>
      <c r="J533" s="334"/>
      <c r="K533" s="334"/>
      <c r="L533" s="334"/>
      <c r="M533" s="334"/>
      <c r="N533" s="334"/>
      <c r="O533" s="300"/>
      <c r="P533" s="334"/>
      <c r="Q533" s="334"/>
      <c r="R533" s="334"/>
      <c r="S533" s="350"/>
      <c r="T533" s="345"/>
      <c r="U533" s="350"/>
      <c r="V533" s="350"/>
      <c r="W533" s="334"/>
      <c r="X533" s="334"/>
      <c r="Y533" s="352"/>
      <c r="Z533" s="352"/>
      <c r="AA533" s="352"/>
      <c r="AB533" s="352"/>
      <c r="AC533" s="352"/>
      <c r="AD533" s="352"/>
      <c r="AE533" s="352"/>
      <c r="AF533" s="352"/>
      <c r="AG533" s="352"/>
      <c r="AH533" s="352"/>
      <c r="AI533" s="352"/>
      <c r="AJ533" s="352"/>
      <c r="AK533" s="352"/>
      <c r="AL533" s="352"/>
      <c r="AM533" s="348"/>
    </row>
    <row r="534" spans="1:39" hidden="1" outlineLevel="1">
      <c r="B534" s="439" t="s">
        <v>306</v>
      </c>
      <c r="C534" s="304"/>
      <c r="D534" s="279"/>
      <c r="E534" s="279"/>
      <c r="F534" s="279"/>
      <c r="G534" s="279"/>
      <c r="H534" s="279"/>
      <c r="I534" s="279"/>
      <c r="J534" s="279"/>
      <c r="K534" s="279"/>
      <c r="L534" s="279"/>
      <c r="M534" s="279"/>
      <c r="N534" s="279"/>
      <c r="O534" s="357"/>
      <c r="P534" s="279"/>
      <c r="Q534" s="279"/>
      <c r="R534" s="279"/>
      <c r="S534" s="304"/>
      <c r="T534" s="309"/>
      <c r="U534" s="309"/>
      <c r="V534" s="279"/>
      <c r="W534" s="279"/>
      <c r="X534" s="309"/>
      <c r="Y534" s="291">
        <f>SUMPRODUCT(E362:E517,Y362:Y517)</f>
        <v>0</v>
      </c>
      <c r="Z534" s="291">
        <f>SUMPRODUCT(E362:E517,Z362:Z517)</f>
        <v>0</v>
      </c>
      <c r="AA534" s="291">
        <f t="shared" ref="AA534:AL534" si="1479">IF(AA360="kw",SUMPRODUCT($N$362:$N$517,$P$362:$P$517,AA362:AA517),SUMPRODUCT($E$362:$E$517,AA362:AA517))</f>
        <v>0</v>
      </c>
      <c r="AB534" s="291">
        <f t="shared" si="1479"/>
        <v>0</v>
      </c>
      <c r="AC534" s="291">
        <f t="shared" si="1479"/>
        <v>0</v>
      </c>
      <c r="AD534" s="291">
        <f t="shared" si="1479"/>
        <v>0</v>
      </c>
      <c r="AE534" s="291">
        <f t="shared" si="1479"/>
        <v>0</v>
      </c>
      <c r="AF534" s="291">
        <f t="shared" si="1479"/>
        <v>0</v>
      </c>
      <c r="AG534" s="291">
        <f t="shared" si="1479"/>
        <v>0</v>
      </c>
      <c r="AH534" s="291">
        <f t="shared" si="1479"/>
        <v>0</v>
      </c>
      <c r="AI534" s="291">
        <f t="shared" si="1479"/>
        <v>0</v>
      </c>
      <c r="AJ534" s="291">
        <f t="shared" si="1479"/>
        <v>0</v>
      </c>
      <c r="AK534" s="291">
        <f t="shared" si="1479"/>
        <v>0</v>
      </c>
      <c r="AL534" s="291">
        <f t="shared" si="1479"/>
        <v>0</v>
      </c>
      <c r="AM534" s="337"/>
    </row>
    <row r="535" spans="1:39" hidden="1" outlineLevel="1">
      <c r="B535" s="439" t="s">
        <v>307</v>
      </c>
      <c r="C535" s="304"/>
      <c r="D535" s="279"/>
      <c r="E535" s="279"/>
      <c r="F535" s="279"/>
      <c r="G535" s="279"/>
      <c r="H535" s="279"/>
      <c r="I535" s="279"/>
      <c r="J535" s="279"/>
      <c r="K535" s="279"/>
      <c r="L535" s="279"/>
      <c r="M535" s="279"/>
      <c r="N535" s="279"/>
      <c r="O535" s="357"/>
      <c r="P535" s="279"/>
      <c r="Q535" s="279"/>
      <c r="R535" s="279"/>
      <c r="S535" s="304"/>
      <c r="T535" s="309"/>
      <c r="U535" s="309"/>
      <c r="V535" s="279"/>
      <c r="W535" s="279"/>
      <c r="X535" s="309"/>
      <c r="Y535" s="291">
        <f>SUMPRODUCT(F362:F517,Y362:Y517)</f>
        <v>0</v>
      </c>
      <c r="Z535" s="291">
        <f>SUMPRODUCT(F362:F517,Z362:Z517)</f>
        <v>0</v>
      </c>
      <c r="AA535" s="291">
        <f t="shared" ref="AA535:AL535" si="1480">IF(AA360="kw",SUMPRODUCT($N$362:$N$517,$Q$362:$Q$517,AA362:AA517),SUMPRODUCT($F$362:$F$517,AA362:AA517))</f>
        <v>0</v>
      </c>
      <c r="AB535" s="291">
        <f t="shared" si="1480"/>
        <v>0</v>
      </c>
      <c r="AC535" s="291">
        <f t="shared" si="1480"/>
        <v>0</v>
      </c>
      <c r="AD535" s="291">
        <f t="shared" si="1480"/>
        <v>0</v>
      </c>
      <c r="AE535" s="291">
        <f t="shared" si="1480"/>
        <v>0</v>
      </c>
      <c r="AF535" s="291">
        <f t="shared" si="1480"/>
        <v>0</v>
      </c>
      <c r="AG535" s="291">
        <f t="shared" si="1480"/>
        <v>0</v>
      </c>
      <c r="AH535" s="291">
        <f t="shared" si="1480"/>
        <v>0</v>
      </c>
      <c r="AI535" s="291">
        <f t="shared" si="1480"/>
        <v>0</v>
      </c>
      <c r="AJ535" s="291">
        <f t="shared" si="1480"/>
        <v>0</v>
      </c>
      <c r="AK535" s="291">
        <f t="shared" si="1480"/>
        <v>0</v>
      </c>
      <c r="AL535" s="291">
        <f t="shared" si="1480"/>
        <v>0</v>
      </c>
      <c r="AM535" s="337"/>
    </row>
    <row r="536" spans="1:39" hidden="1" outlineLevel="1">
      <c r="B536" s="440" t="s">
        <v>308</v>
      </c>
      <c r="C536" s="364"/>
      <c r="D536" s="384"/>
      <c r="E536" s="384"/>
      <c r="F536" s="384"/>
      <c r="G536" s="384"/>
      <c r="H536" s="384"/>
      <c r="I536" s="384"/>
      <c r="J536" s="384"/>
      <c r="K536" s="384"/>
      <c r="L536" s="384"/>
      <c r="M536" s="384"/>
      <c r="N536" s="384"/>
      <c r="O536" s="383"/>
      <c r="P536" s="384"/>
      <c r="Q536" s="384"/>
      <c r="R536" s="384"/>
      <c r="S536" s="364"/>
      <c r="T536" s="385"/>
      <c r="U536" s="385"/>
      <c r="V536" s="384"/>
      <c r="W536" s="384"/>
      <c r="X536" s="385"/>
      <c r="Y536" s="326">
        <f>SUMPRODUCT(G362:G517,Y362:Y517)</f>
        <v>0</v>
      </c>
      <c r="Z536" s="326">
        <f>SUMPRODUCT(G362:G517,Z362:Z517)</f>
        <v>0</v>
      </c>
      <c r="AA536" s="326">
        <f t="shared" ref="AA536:AL536" si="1481">IF(AA360="kw",SUMPRODUCT($N$362:$N$517,$R$362:$R$517,AA362:AA517),SUMPRODUCT($G$362:$G$517,AA362:AA517))</f>
        <v>0</v>
      </c>
      <c r="AB536" s="326">
        <f t="shared" si="1481"/>
        <v>0</v>
      </c>
      <c r="AC536" s="326">
        <f t="shared" si="1481"/>
        <v>0</v>
      </c>
      <c r="AD536" s="326">
        <f t="shared" si="1481"/>
        <v>0</v>
      </c>
      <c r="AE536" s="326">
        <f t="shared" si="1481"/>
        <v>0</v>
      </c>
      <c r="AF536" s="326">
        <f t="shared" si="1481"/>
        <v>0</v>
      </c>
      <c r="AG536" s="326">
        <f t="shared" si="1481"/>
        <v>0</v>
      </c>
      <c r="AH536" s="326">
        <f t="shared" si="1481"/>
        <v>0</v>
      </c>
      <c r="AI536" s="326">
        <f t="shared" si="1481"/>
        <v>0</v>
      </c>
      <c r="AJ536" s="326">
        <f t="shared" si="1481"/>
        <v>0</v>
      </c>
      <c r="AK536" s="326">
        <f t="shared" si="1481"/>
        <v>0</v>
      </c>
      <c r="AL536" s="326">
        <f t="shared" si="1481"/>
        <v>0</v>
      </c>
      <c r="AM536" s="386"/>
    </row>
    <row r="537" spans="1:39" ht="22.5" hidden="1" customHeight="1" outlineLevel="1">
      <c r="B537" s="368" t="s">
        <v>598</v>
      </c>
      <c r="C537" s="387"/>
      <c r="D537" s="388"/>
      <c r="E537" s="388"/>
      <c r="F537" s="388"/>
      <c r="G537" s="388"/>
      <c r="H537" s="388"/>
      <c r="I537" s="388"/>
      <c r="J537" s="388"/>
      <c r="K537" s="388"/>
      <c r="L537" s="388"/>
      <c r="M537" s="388"/>
      <c r="N537" s="388"/>
      <c r="O537" s="388"/>
      <c r="P537" s="388"/>
      <c r="Q537" s="388"/>
      <c r="R537" s="388"/>
      <c r="S537" s="371"/>
      <c r="T537" s="372"/>
      <c r="U537" s="388"/>
      <c r="V537" s="388"/>
      <c r="W537" s="388"/>
      <c r="X537" s="388"/>
      <c r="Y537" s="409"/>
      <c r="Z537" s="409"/>
      <c r="AA537" s="409"/>
      <c r="AB537" s="409"/>
      <c r="AC537" s="409"/>
      <c r="AD537" s="409"/>
      <c r="AE537" s="409"/>
      <c r="AF537" s="409"/>
      <c r="AG537" s="409"/>
      <c r="AH537" s="409"/>
      <c r="AI537" s="409"/>
      <c r="AJ537" s="409"/>
      <c r="AK537" s="409"/>
      <c r="AL537" s="409"/>
      <c r="AM537" s="389"/>
    </row>
    <row r="538" spans="1:39" hidden="1" outlineLevel="1"/>
    <row r="539" spans="1:39" hidden="1" outlineLevel="1"/>
    <row r="540" spans="1:39" ht="15.75" hidden="1" outlineLevel="1">
      <c r="B540" s="280" t="s">
        <v>310</v>
      </c>
      <c r="C540" s="281"/>
      <c r="D540" s="589" t="s">
        <v>528</v>
      </c>
      <c r="E540" s="253"/>
      <c r="F540" s="589"/>
      <c r="G540" s="253"/>
      <c r="H540" s="253"/>
      <c r="I540" s="253"/>
      <c r="J540" s="253"/>
      <c r="K540" s="253"/>
      <c r="L540" s="253"/>
      <c r="M540" s="253"/>
      <c r="N540" s="253"/>
      <c r="O540" s="281"/>
      <c r="P540" s="253"/>
      <c r="Q540" s="253"/>
      <c r="R540" s="253"/>
      <c r="S540" s="253"/>
      <c r="T540" s="253"/>
      <c r="U540" s="253"/>
      <c r="V540" s="253"/>
      <c r="W540" s="253"/>
      <c r="X540" s="253"/>
      <c r="Y540" s="270"/>
      <c r="Z540" s="267"/>
      <c r="AA540" s="267"/>
      <c r="AB540" s="267"/>
      <c r="AC540" s="267"/>
      <c r="AD540" s="267"/>
      <c r="AE540" s="267"/>
      <c r="AF540" s="267"/>
      <c r="AG540" s="267"/>
      <c r="AH540" s="267"/>
      <c r="AI540" s="267"/>
      <c r="AJ540" s="267"/>
      <c r="AK540" s="267"/>
      <c r="AL540" s="267"/>
    </row>
    <row r="541" spans="1:39" ht="33.75" hidden="1" customHeight="1" outlineLevel="1">
      <c r="B541" s="884" t="s">
        <v>212</v>
      </c>
      <c r="C541" s="886" t="s">
        <v>33</v>
      </c>
      <c r="D541" s="284" t="s">
        <v>424</v>
      </c>
      <c r="E541" s="888" t="s">
        <v>210</v>
      </c>
      <c r="F541" s="889"/>
      <c r="G541" s="889"/>
      <c r="H541" s="889"/>
      <c r="I541" s="889"/>
      <c r="J541" s="889"/>
      <c r="K541" s="889"/>
      <c r="L541" s="889"/>
      <c r="M541" s="890"/>
      <c r="N541" s="891" t="s">
        <v>214</v>
      </c>
      <c r="O541" s="284" t="s">
        <v>425</v>
      </c>
      <c r="P541" s="888" t="s">
        <v>213</v>
      </c>
      <c r="Q541" s="889"/>
      <c r="R541" s="889"/>
      <c r="S541" s="889"/>
      <c r="T541" s="889"/>
      <c r="U541" s="889"/>
      <c r="V541" s="889"/>
      <c r="W541" s="889"/>
      <c r="X541" s="890"/>
      <c r="Y541" s="881" t="s">
        <v>244</v>
      </c>
      <c r="Z541" s="882"/>
      <c r="AA541" s="882"/>
      <c r="AB541" s="882"/>
      <c r="AC541" s="882"/>
      <c r="AD541" s="882"/>
      <c r="AE541" s="882"/>
      <c r="AF541" s="882"/>
      <c r="AG541" s="882"/>
      <c r="AH541" s="882"/>
      <c r="AI541" s="882"/>
      <c r="AJ541" s="882"/>
      <c r="AK541" s="882"/>
      <c r="AL541" s="882"/>
      <c r="AM541" s="883"/>
    </row>
    <row r="542" spans="1:39" ht="68.25" hidden="1" customHeight="1" outlineLevel="1">
      <c r="B542" s="885"/>
      <c r="C542" s="887"/>
      <c r="D542" s="285">
        <v>2018</v>
      </c>
      <c r="E542" s="285">
        <v>2019</v>
      </c>
      <c r="F542" s="285">
        <v>2020</v>
      </c>
      <c r="G542" s="285">
        <v>2021</v>
      </c>
      <c r="H542" s="285">
        <v>2022</v>
      </c>
      <c r="I542" s="285">
        <v>2023</v>
      </c>
      <c r="J542" s="285">
        <v>2024</v>
      </c>
      <c r="K542" s="285">
        <v>2025</v>
      </c>
      <c r="L542" s="285">
        <v>2026</v>
      </c>
      <c r="M542" s="285">
        <v>2027</v>
      </c>
      <c r="N542" s="892"/>
      <c r="O542" s="285">
        <v>2018</v>
      </c>
      <c r="P542" s="285">
        <v>2019</v>
      </c>
      <c r="Q542" s="285">
        <v>2020</v>
      </c>
      <c r="R542" s="285">
        <v>2021</v>
      </c>
      <c r="S542" s="285">
        <v>2022</v>
      </c>
      <c r="T542" s="285">
        <v>2023</v>
      </c>
      <c r="U542" s="285">
        <v>2024</v>
      </c>
      <c r="V542" s="285">
        <v>2025</v>
      </c>
      <c r="W542" s="285">
        <v>2026</v>
      </c>
      <c r="X542" s="285">
        <v>2027</v>
      </c>
      <c r="Y542" s="285" t="str">
        <f>'1.  LRAMVA Summary'!D50</f>
        <v>Residential</v>
      </c>
      <c r="Z542" s="285" t="str">
        <f>'1.  LRAMVA Summary'!E50</f>
        <v>Competitive Sector Multi-Unit Residential Service</v>
      </c>
      <c r="AA542" s="285" t="str">
        <f>'1.  LRAMVA Summary'!F50</f>
        <v>GS &lt;50kW</v>
      </c>
      <c r="AB542" s="285" t="str">
        <f>'1.  LRAMVA Summary'!G50</f>
        <v>GS 50-999kW</v>
      </c>
      <c r="AC542" s="285" t="str">
        <f>'1.  LRAMVA Summary'!H50</f>
        <v>GS 1000-4999kW</v>
      </c>
      <c r="AD542" s="285" t="str">
        <f>'1.  LRAMVA Summary'!I50</f>
        <v>Large Use</v>
      </c>
      <c r="AE542" s="285" t="str">
        <f>'1.  LRAMVA Summary'!J50</f>
        <v/>
      </c>
      <c r="AF542" s="285" t="str">
        <f>'1.  LRAMVA Summary'!K50</f>
        <v/>
      </c>
      <c r="AG542" s="285" t="str">
        <f>'1.  LRAMVA Summary'!L50</f>
        <v/>
      </c>
      <c r="AH542" s="285" t="str">
        <f>'1.  LRAMVA Summary'!M50</f>
        <v/>
      </c>
      <c r="AI542" s="285" t="str">
        <f>'1.  LRAMVA Summary'!N50</f>
        <v/>
      </c>
      <c r="AJ542" s="285" t="str">
        <f>'1.  LRAMVA Summary'!O50</f>
        <v/>
      </c>
      <c r="AK542" s="285" t="str">
        <f>'1.  LRAMVA Summary'!P50</f>
        <v/>
      </c>
      <c r="AL542" s="285" t="str">
        <f>'1.  LRAMVA Summary'!Q50</f>
        <v/>
      </c>
      <c r="AM542" s="287" t="str">
        <f>'1.  LRAMVA Summary'!R50</f>
        <v>Total</v>
      </c>
    </row>
    <row r="543" spans="1:39" ht="15.75" hidden="1" customHeight="1" outlineLevel="1">
      <c r="A543" s="532"/>
      <c r="B543" s="518" t="s">
        <v>506</v>
      </c>
      <c r="C543" s="289"/>
      <c r="D543" s="289"/>
      <c r="E543" s="289"/>
      <c r="F543" s="289"/>
      <c r="G543" s="289"/>
      <c r="H543" s="289"/>
      <c r="I543" s="289"/>
      <c r="J543" s="289"/>
      <c r="K543" s="289"/>
      <c r="L543" s="289"/>
      <c r="M543" s="289"/>
      <c r="N543" s="290"/>
      <c r="O543" s="289"/>
      <c r="P543" s="289"/>
      <c r="Q543" s="289"/>
      <c r="R543" s="289"/>
      <c r="S543" s="289"/>
      <c r="T543" s="289"/>
      <c r="U543" s="289"/>
      <c r="V543" s="289"/>
      <c r="W543" s="289"/>
      <c r="X543" s="289"/>
      <c r="Y543" s="291" t="str">
        <f>'1.  LRAMVA Summary'!D51</f>
        <v>kWh</v>
      </c>
      <c r="Z543" s="291" t="str">
        <f>'1.  LRAMVA Summary'!E51</f>
        <v>kWh</v>
      </c>
      <c r="AA543" s="291" t="str">
        <f>'1.  LRAMVA Summary'!F51</f>
        <v>kWh</v>
      </c>
      <c r="AB543" s="291" t="str">
        <f>'1.  LRAMVA Summary'!G51</f>
        <v>kW</v>
      </c>
      <c r="AC543" s="291" t="str">
        <f>'1.  LRAMVA Summary'!H51</f>
        <v>kW</v>
      </c>
      <c r="AD543" s="291" t="str">
        <f>'1.  LRAMVA Summary'!I51</f>
        <v>kW</v>
      </c>
      <c r="AE543" s="291">
        <f>'1.  LRAMVA Summary'!J51</f>
        <v>0</v>
      </c>
      <c r="AF543" s="291">
        <f>'1.  LRAMVA Summary'!K51</f>
        <v>0</v>
      </c>
      <c r="AG543" s="291">
        <f>'1.  LRAMVA Summary'!L51</f>
        <v>0</v>
      </c>
      <c r="AH543" s="291">
        <f>'1.  LRAMVA Summary'!M51</f>
        <v>0</v>
      </c>
      <c r="AI543" s="291">
        <f>'1.  LRAMVA Summary'!N51</f>
        <v>0</v>
      </c>
      <c r="AJ543" s="291">
        <f>'1.  LRAMVA Summary'!O51</f>
        <v>0</v>
      </c>
      <c r="AK543" s="291">
        <f>'1.  LRAMVA Summary'!P51</f>
        <v>0</v>
      </c>
      <c r="AL543" s="291">
        <f>'1.  LRAMVA Summary'!Q51</f>
        <v>0</v>
      </c>
      <c r="AM543" s="292"/>
    </row>
    <row r="544" spans="1:39" ht="15.75" hidden="1" outlineLevel="2">
      <c r="A544" s="532"/>
      <c r="B544" s="504" t="s">
        <v>499</v>
      </c>
      <c r="C544" s="289"/>
      <c r="D544" s="289"/>
      <c r="E544" s="289"/>
      <c r="F544" s="289"/>
      <c r="G544" s="289"/>
      <c r="H544" s="289"/>
      <c r="I544" s="289"/>
      <c r="J544" s="289"/>
      <c r="K544" s="289"/>
      <c r="L544" s="289"/>
      <c r="M544" s="289"/>
      <c r="N544" s="290"/>
      <c r="O544" s="289"/>
      <c r="P544" s="289"/>
      <c r="Q544" s="289"/>
      <c r="R544" s="289"/>
      <c r="S544" s="289"/>
      <c r="T544" s="289"/>
      <c r="U544" s="289"/>
      <c r="V544" s="289"/>
      <c r="W544" s="289"/>
      <c r="X544" s="289"/>
      <c r="Y544" s="291"/>
      <c r="Z544" s="291"/>
      <c r="AA544" s="291"/>
      <c r="AB544" s="291"/>
      <c r="AC544" s="291"/>
      <c r="AD544" s="291"/>
      <c r="AE544" s="291"/>
      <c r="AF544" s="291"/>
      <c r="AG544" s="291"/>
      <c r="AH544" s="291"/>
      <c r="AI544" s="291"/>
      <c r="AJ544" s="291"/>
      <c r="AK544" s="291"/>
      <c r="AL544" s="291"/>
      <c r="AM544" s="292"/>
    </row>
    <row r="545" spans="1:39" hidden="1" outlineLevel="2">
      <c r="A545" s="532">
        <v>1</v>
      </c>
      <c r="B545" s="428" t="s">
        <v>95</v>
      </c>
      <c r="C545" s="291" t="s">
        <v>25</v>
      </c>
      <c r="D545" s="295"/>
      <c r="E545" s="295"/>
      <c r="F545" s="295"/>
      <c r="G545" s="295"/>
      <c r="H545" s="295"/>
      <c r="I545" s="295"/>
      <c r="J545" s="295"/>
      <c r="K545" s="295"/>
      <c r="L545" s="295"/>
      <c r="M545" s="295"/>
      <c r="N545" s="291"/>
      <c r="O545" s="295"/>
      <c r="P545" s="295"/>
      <c r="Q545" s="295"/>
      <c r="R545" s="295"/>
      <c r="S545" s="295"/>
      <c r="T545" s="295"/>
      <c r="U545" s="295"/>
      <c r="V545" s="295"/>
      <c r="W545" s="295"/>
      <c r="X545" s="295"/>
      <c r="Y545" s="410"/>
      <c r="Z545" s="410"/>
      <c r="AA545" s="410"/>
      <c r="AB545" s="410"/>
      <c r="AC545" s="410"/>
      <c r="AD545" s="410"/>
      <c r="AE545" s="410"/>
      <c r="AF545" s="410"/>
      <c r="AG545" s="410"/>
      <c r="AH545" s="410"/>
      <c r="AI545" s="410"/>
      <c r="AJ545" s="410"/>
      <c r="AK545" s="410"/>
      <c r="AL545" s="410"/>
      <c r="AM545" s="296">
        <f>SUM(Y545:AL545)</f>
        <v>0</v>
      </c>
    </row>
    <row r="546" spans="1:39" hidden="1" outlineLevel="2">
      <c r="A546" s="532"/>
      <c r="B546" s="294" t="s">
        <v>311</v>
      </c>
      <c r="C546" s="291" t="s">
        <v>164</v>
      </c>
      <c r="D546" s="295"/>
      <c r="E546" s="295"/>
      <c r="F546" s="295"/>
      <c r="G546" s="295"/>
      <c r="H546" s="295"/>
      <c r="I546" s="295"/>
      <c r="J546" s="295"/>
      <c r="K546" s="295"/>
      <c r="L546" s="295"/>
      <c r="M546" s="295"/>
      <c r="N546" s="468"/>
      <c r="O546" s="295"/>
      <c r="P546" s="295"/>
      <c r="Q546" s="295"/>
      <c r="R546" s="295"/>
      <c r="S546" s="295"/>
      <c r="T546" s="295"/>
      <c r="U546" s="295"/>
      <c r="V546" s="295"/>
      <c r="W546" s="295"/>
      <c r="X546" s="295"/>
      <c r="Y546" s="411">
        <f>Y545</f>
        <v>0</v>
      </c>
      <c r="Z546" s="411">
        <f t="shared" ref="Z546" si="1482">Z545</f>
        <v>0</v>
      </c>
      <c r="AA546" s="411">
        <f t="shared" ref="AA546" si="1483">AA545</f>
        <v>0</v>
      </c>
      <c r="AB546" s="411">
        <f t="shared" ref="AB546" si="1484">AB545</f>
        <v>0</v>
      </c>
      <c r="AC546" s="411">
        <f t="shared" ref="AC546" si="1485">AC545</f>
        <v>0</v>
      </c>
      <c r="AD546" s="411">
        <f t="shared" ref="AD546" si="1486">AD545</f>
        <v>0</v>
      </c>
      <c r="AE546" s="411">
        <f t="shared" ref="AE546" si="1487">AE545</f>
        <v>0</v>
      </c>
      <c r="AF546" s="411">
        <f t="shared" ref="AF546" si="1488">AF545</f>
        <v>0</v>
      </c>
      <c r="AG546" s="411">
        <f t="shared" ref="AG546" si="1489">AG545</f>
        <v>0</v>
      </c>
      <c r="AH546" s="411">
        <f t="shared" ref="AH546" si="1490">AH545</f>
        <v>0</v>
      </c>
      <c r="AI546" s="411">
        <f t="shared" ref="AI546" si="1491">AI545</f>
        <v>0</v>
      </c>
      <c r="AJ546" s="411">
        <f t="shared" ref="AJ546" si="1492">AJ545</f>
        <v>0</v>
      </c>
      <c r="AK546" s="411">
        <f t="shared" ref="AK546" si="1493">AK545</f>
        <v>0</v>
      </c>
      <c r="AL546" s="411">
        <f t="shared" ref="AL546" si="1494">AL545</f>
        <v>0</v>
      </c>
      <c r="AM546" s="297"/>
    </row>
    <row r="547" spans="1:39" ht="15.75" hidden="1" outlineLevel="2">
      <c r="A547" s="532"/>
      <c r="B547" s="298"/>
      <c r="C547" s="299"/>
      <c r="D547" s="299"/>
      <c r="E547" s="299"/>
      <c r="F547" s="299"/>
      <c r="G547" s="299"/>
      <c r="H547" s="299"/>
      <c r="I547" s="299"/>
      <c r="J547" s="299"/>
      <c r="K547" s="299"/>
      <c r="L547" s="299"/>
      <c r="M547" s="299"/>
      <c r="N547" s="300"/>
      <c r="O547" s="299"/>
      <c r="P547" s="299"/>
      <c r="Q547" s="299"/>
      <c r="R547" s="299"/>
      <c r="S547" s="299"/>
      <c r="T547" s="299"/>
      <c r="U547" s="299"/>
      <c r="V547" s="299"/>
      <c r="W547" s="299"/>
      <c r="X547" s="299"/>
      <c r="Y547" s="412"/>
      <c r="Z547" s="413"/>
      <c r="AA547" s="413"/>
      <c r="AB547" s="413"/>
      <c r="AC547" s="413"/>
      <c r="AD547" s="413"/>
      <c r="AE547" s="413"/>
      <c r="AF547" s="413"/>
      <c r="AG547" s="413"/>
      <c r="AH547" s="413"/>
      <c r="AI547" s="413"/>
      <c r="AJ547" s="413"/>
      <c r="AK547" s="413"/>
      <c r="AL547" s="413"/>
      <c r="AM547" s="302"/>
    </row>
    <row r="548" spans="1:39" hidden="1" outlineLevel="2">
      <c r="A548" s="532">
        <v>2</v>
      </c>
      <c r="B548" s="428" t="s">
        <v>96</v>
      </c>
      <c r="C548" s="291" t="s">
        <v>25</v>
      </c>
      <c r="D548" s="295"/>
      <c r="E548" s="295"/>
      <c r="F548" s="295"/>
      <c r="G548" s="295"/>
      <c r="H548" s="295"/>
      <c r="I548" s="295"/>
      <c r="J548" s="295"/>
      <c r="K548" s="295"/>
      <c r="L548" s="295"/>
      <c r="M548" s="295"/>
      <c r="N548" s="291"/>
      <c r="O548" s="295"/>
      <c r="P548" s="295"/>
      <c r="Q548" s="295"/>
      <c r="R548" s="295"/>
      <c r="S548" s="295"/>
      <c r="T548" s="295"/>
      <c r="U548" s="295"/>
      <c r="V548" s="295"/>
      <c r="W548" s="295"/>
      <c r="X548" s="295"/>
      <c r="Y548" s="410"/>
      <c r="Z548" s="410"/>
      <c r="AA548" s="410"/>
      <c r="AB548" s="410"/>
      <c r="AC548" s="410"/>
      <c r="AD548" s="410"/>
      <c r="AE548" s="410"/>
      <c r="AF548" s="410"/>
      <c r="AG548" s="410"/>
      <c r="AH548" s="410"/>
      <c r="AI548" s="410"/>
      <c r="AJ548" s="410"/>
      <c r="AK548" s="410"/>
      <c r="AL548" s="410"/>
      <c r="AM548" s="296">
        <f>SUM(Y548:AL548)</f>
        <v>0</v>
      </c>
    </row>
    <row r="549" spans="1:39" hidden="1" outlineLevel="2">
      <c r="A549" s="532"/>
      <c r="B549" s="294" t="s">
        <v>311</v>
      </c>
      <c r="C549" s="291" t="s">
        <v>164</v>
      </c>
      <c r="D549" s="295"/>
      <c r="E549" s="295"/>
      <c r="F549" s="295"/>
      <c r="G549" s="295"/>
      <c r="H549" s="295"/>
      <c r="I549" s="295"/>
      <c r="J549" s="295"/>
      <c r="K549" s="295"/>
      <c r="L549" s="295"/>
      <c r="M549" s="295"/>
      <c r="N549" s="468"/>
      <c r="O549" s="295"/>
      <c r="P549" s="295"/>
      <c r="Q549" s="295"/>
      <c r="R549" s="295"/>
      <c r="S549" s="295"/>
      <c r="T549" s="295"/>
      <c r="U549" s="295"/>
      <c r="V549" s="295"/>
      <c r="W549" s="295"/>
      <c r="X549" s="295"/>
      <c r="Y549" s="411">
        <f>Y548</f>
        <v>0</v>
      </c>
      <c r="Z549" s="411">
        <f t="shared" ref="Z549" si="1495">Z548</f>
        <v>0</v>
      </c>
      <c r="AA549" s="411">
        <f t="shared" ref="AA549" si="1496">AA548</f>
        <v>0</v>
      </c>
      <c r="AB549" s="411">
        <f t="shared" ref="AB549" si="1497">AB548</f>
        <v>0</v>
      </c>
      <c r="AC549" s="411">
        <f t="shared" ref="AC549" si="1498">AC548</f>
        <v>0</v>
      </c>
      <c r="AD549" s="411">
        <f t="shared" ref="AD549" si="1499">AD548</f>
        <v>0</v>
      </c>
      <c r="AE549" s="411">
        <f t="shared" ref="AE549" si="1500">AE548</f>
        <v>0</v>
      </c>
      <c r="AF549" s="411">
        <f t="shared" ref="AF549" si="1501">AF548</f>
        <v>0</v>
      </c>
      <c r="AG549" s="411">
        <f t="shared" ref="AG549" si="1502">AG548</f>
        <v>0</v>
      </c>
      <c r="AH549" s="411">
        <f t="shared" ref="AH549" si="1503">AH548</f>
        <v>0</v>
      </c>
      <c r="AI549" s="411">
        <f t="shared" ref="AI549" si="1504">AI548</f>
        <v>0</v>
      </c>
      <c r="AJ549" s="411">
        <f t="shared" ref="AJ549" si="1505">AJ548</f>
        <v>0</v>
      </c>
      <c r="AK549" s="411">
        <f t="shared" ref="AK549" si="1506">AK548</f>
        <v>0</v>
      </c>
      <c r="AL549" s="411">
        <f t="shared" ref="AL549" si="1507">AL548</f>
        <v>0</v>
      </c>
      <c r="AM549" s="297"/>
    </row>
    <row r="550" spans="1:39" ht="15.75" hidden="1" outlineLevel="2">
      <c r="A550" s="532"/>
      <c r="B550" s="298"/>
      <c r="C550" s="299"/>
      <c r="D550" s="304"/>
      <c r="E550" s="304"/>
      <c r="F550" s="304"/>
      <c r="G550" s="304"/>
      <c r="H550" s="304"/>
      <c r="I550" s="304"/>
      <c r="J550" s="304"/>
      <c r="K550" s="304"/>
      <c r="L550" s="304"/>
      <c r="M550" s="304"/>
      <c r="N550" s="300"/>
      <c r="O550" s="304"/>
      <c r="P550" s="304"/>
      <c r="Q550" s="304"/>
      <c r="R550" s="304"/>
      <c r="S550" s="304"/>
      <c r="T550" s="304"/>
      <c r="U550" s="304"/>
      <c r="V550" s="304"/>
      <c r="W550" s="304"/>
      <c r="X550" s="304"/>
      <c r="Y550" s="412"/>
      <c r="Z550" s="413"/>
      <c r="AA550" s="413"/>
      <c r="AB550" s="413"/>
      <c r="AC550" s="413"/>
      <c r="AD550" s="413"/>
      <c r="AE550" s="413"/>
      <c r="AF550" s="413"/>
      <c r="AG550" s="413"/>
      <c r="AH550" s="413"/>
      <c r="AI550" s="413"/>
      <c r="AJ550" s="413"/>
      <c r="AK550" s="413"/>
      <c r="AL550" s="413"/>
      <c r="AM550" s="302"/>
    </row>
    <row r="551" spans="1:39" hidden="1" outlineLevel="2">
      <c r="A551" s="532">
        <v>3</v>
      </c>
      <c r="B551" s="428" t="s">
        <v>97</v>
      </c>
      <c r="C551" s="291" t="s">
        <v>25</v>
      </c>
      <c r="D551" s="295"/>
      <c r="E551" s="295"/>
      <c r="F551" s="295"/>
      <c r="G551" s="295"/>
      <c r="H551" s="295"/>
      <c r="I551" s="295"/>
      <c r="J551" s="295"/>
      <c r="K551" s="295"/>
      <c r="L551" s="295"/>
      <c r="M551" s="295"/>
      <c r="N551" s="291"/>
      <c r="O551" s="295"/>
      <c r="P551" s="295"/>
      <c r="Q551" s="295"/>
      <c r="R551" s="295"/>
      <c r="S551" s="295"/>
      <c r="T551" s="295"/>
      <c r="U551" s="295"/>
      <c r="V551" s="295"/>
      <c r="W551" s="295"/>
      <c r="X551" s="295"/>
      <c r="Y551" s="410"/>
      <c r="Z551" s="410"/>
      <c r="AA551" s="410"/>
      <c r="AB551" s="410"/>
      <c r="AC551" s="410"/>
      <c r="AD551" s="410"/>
      <c r="AE551" s="410"/>
      <c r="AF551" s="410"/>
      <c r="AG551" s="410"/>
      <c r="AH551" s="410"/>
      <c r="AI551" s="410"/>
      <c r="AJ551" s="410"/>
      <c r="AK551" s="410"/>
      <c r="AL551" s="410"/>
      <c r="AM551" s="296">
        <f>SUM(Y551:AL551)</f>
        <v>0</v>
      </c>
    </row>
    <row r="552" spans="1:39" hidden="1" outlineLevel="2">
      <c r="A552" s="532"/>
      <c r="B552" s="294" t="s">
        <v>311</v>
      </c>
      <c r="C552" s="291" t="s">
        <v>164</v>
      </c>
      <c r="D552" s="295"/>
      <c r="E552" s="295"/>
      <c r="F552" s="295"/>
      <c r="G552" s="295"/>
      <c r="H552" s="295"/>
      <c r="I552" s="295"/>
      <c r="J552" s="295"/>
      <c r="K552" s="295"/>
      <c r="L552" s="295"/>
      <c r="M552" s="295"/>
      <c r="N552" s="468"/>
      <c r="O552" s="295"/>
      <c r="P552" s="295"/>
      <c r="Q552" s="295"/>
      <c r="R552" s="295"/>
      <c r="S552" s="295"/>
      <c r="T552" s="295"/>
      <c r="U552" s="295"/>
      <c r="V552" s="295"/>
      <c r="W552" s="295"/>
      <c r="X552" s="295"/>
      <c r="Y552" s="411">
        <f>Y551</f>
        <v>0</v>
      </c>
      <c r="Z552" s="411">
        <f t="shared" ref="Z552" si="1508">Z551</f>
        <v>0</v>
      </c>
      <c r="AA552" s="411">
        <f t="shared" ref="AA552" si="1509">AA551</f>
        <v>0</v>
      </c>
      <c r="AB552" s="411">
        <f t="shared" ref="AB552" si="1510">AB551</f>
        <v>0</v>
      </c>
      <c r="AC552" s="411">
        <f t="shared" ref="AC552" si="1511">AC551</f>
        <v>0</v>
      </c>
      <c r="AD552" s="411">
        <f t="shared" ref="AD552" si="1512">AD551</f>
        <v>0</v>
      </c>
      <c r="AE552" s="411">
        <f t="shared" ref="AE552" si="1513">AE551</f>
        <v>0</v>
      </c>
      <c r="AF552" s="411">
        <f t="shared" ref="AF552" si="1514">AF551</f>
        <v>0</v>
      </c>
      <c r="AG552" s="411">
        <f t="shared" ref="AG552" si="1515">AG551</f>
        <v>0</v>
      </c>
      <c r="AH552" s="411">
        <f t="shared" ref="AH552" si="1516">AH551</f>
        <v>0</v>
      </c>
      <c r="AI552" s="411">
        <f t="shared" ref="AI552" si="1517">AI551</f>
        <v>0</v>
      </c>
      <c r="AJ552" s="411">
        <f t="shared" ref="AJ552" si="1518">AJ551</f>
        <v>0</v>
      </c>
      <c r="AK552" s="411">
        <f t="shared" ref="AK552" si="1519">AK551</f>
        <v>0</v>
      </c>
      <c r="AL552" s="411">
        <f t="shared" ref="AL552" si="1520">AL551</f>
        <v>0</v>
      </c>
      <c r="AM552" s="297"/>
    </row>
    <row r="553" spans="1:39" hidden="1" outlineLevel="2">
      <c r="A553" s="532"/>
      <c r="B553" s="294"/>
      <c r="C553" s="305"/>
      <c r="D553" s="291"/>
      <c r="E553" s="291"/>
      <c r="F553" s="291"/>
      <c r="G553" s="291"/>
      <c r="H553" s="291"/>
      <c r="I553" s="291"/>
      <c r="J553" s="291"/>
      <c r="K553" s="291"/>
      <c r="L553" s="291"/>
      <c r="M553" s="291"/>
      <c r="N553" s="291"/>
      <c r="O553" s="291"/>
      <c r="P553" s="291"/>
      <c r="Q553" s="291"/>
      <c r="R553" s="291"/>
      <c r="S553" s="291"/>
      <c r="T553" s="291"/>
      <c r="U553" s="291"/>
      <c r="V553" s="291"/>
      <c r="W553" s="291"/>
      <c r="X553" s="291"/>
      <c r="Y553" s="412"/>
      <c r="Z553" s="412"/>
      <c r="AA553" s="412"/>
      <c r="AB553" s="412"/>
      <c r="AC553" s="412"/>
      <c r="AD553" s="412"/>
      <c r="AE553" s="412"/>
      <c r="AF553" s="412"/>
      <c r="AG553" s="412"/>
      <c r="AH553" s="412"/>
      <c r="AI553" s="412"/>
      <c r="AJ553" s="412"/>
      <c r="AK553" s="412"/>
      <c r="AL553" s="412"/>
      <c r="AM553" s="306"/>
    </row>
    <row r="554" spans="1:39" hidden="1" outlineLevel="2">
      <c r="A554" s="532">
        <v>4</v>
      </c>
      <c r="B554" s="428" t="s">
        <v>98</v>
      </c>
      <c r="C554" s="291" t="s">
        <v>25</v>
      </c>
      <c r="D554" s="295"/>
      <c r="E554" s="295"/>
      <c r="F554" s="295"/>
      <c r="G554" s="295"/>
      <c r="H554" s="295"/>
      <c r="I554" s="295"/>
      <c r="J554" s="295"/>
      <c r="K554" s="295"/>
      <c r="L554" s="295"/>
      <c r="M554" s="295"/>
      <c r="N554" s="291"/>
      <c r="O554" s="295"/>
      <c r="P554" s="295"/>
      <c r="Q554" s="295"/>
      <c r="R554" s="295"/>
      <c r="S554" s="295"/>
      <c r="T554" s="295"/>
      <c r="U554" s="295"/>
      <c r="V554" s="295"/>
      <c r="W554" s="295"/>
      <c r="X554" s="295"/>
      <c r="Y554" s="410"/>
      <c r="Z554" s="410"/>
      <c r="AA554" s="410"/>
      <c r="AB554" s="410"/>
      <c r="AC554" s="410"/>
      <c r="AD554" s="410"/>
      <c r="AE554" s="410"/>
      <c r="AF554" s="410"/>
      <c r="AG554" s="410"/>
      <c r="AH554" s="410"/>
      <c r="AI554" s="410"/>
      <c r="AJ554" s="410"/>
      <c r="AK554" s="410"/>
      <c r="AL554" s="410"/>
      <c r="AM554" s="296">
        <f>SUM(Y554:AL554)</f>
        <v>0</v>
      </c>
    </row>
    <row r="555" spans="1:39" hidden="1" outlineLevel="2">
      <c r="A555" s="532"/>
      <c r="B555" s="294" t="s">
        <v>311</v>
      </c>
      <c r="C555" s="291" t="s">
        <v>164</v>
      </c>
      <c r="D555" s="295"/>
      <c r="E555" s="295"/>
      <c r="F555" s="295"/>
      <c r="G555" s="295"/>
      <c r="H555" s="295"/>
      <c r="I555" s="295"/>
      <c r="J555" s="295"/>
      <c r="K555" s="295"/>
      <c r="L555" s="295"/>
      <c r="M555" s="295"/>
      <c r="N555" s="468"/>
      <c r="O555" s="295"/>
      <c r="P555" s="295"/>
      <c r="Q555" s="295"/>
      <c r="R555" s="295"/>
      <c r="S555" s="295"/>
      <c r="T555" s="295"/>
      <c r="U555" s="295"/>
      <c r="V555" s="295"/>
      <c r="W555" s="295"/>
      <c r="X555" s="295"/>
      <c r="Y555" s="411">
        <f>Y554</f>
        <v>0</v>
      </c>
      <c r="Z555" s="411">
        <f t="shared" ref="Z555" si="1521">Z554</f>
        <v>0</v>
      </c>
      <c r="AA555" s="411">
        <f t="shared" ref="AA555" si="1522">AA554</f>
        <v>0</v>
      </c>
      <c r="AB555" s="411">
        <f t="shared" ref="AB555" si="1523">AB554</f>
        <v>0</v>
      </c>
      <c r="AC555" s="411">
        <f t="shared" ref="AC555" si="1524">AC554</f>
        <v>0</v>
      </c>
      <c r="AD555" s="411">
        <f t="shared" ref="AD555" si="1525">AD554</f>
        <v>0</v>
      </c>
      <c r="AE555" s="411">
        <f t="shared" ref="AE555" si="1526">AE554</f>
        <v>0</v>
      </c>
      <c r="AF555" s="411">
        <f t="shared" ref="AF555" si="1527">AF554</f>
        <v>0</v>
      </c>
      <c r="AG555" s="411">
        <f t="shared" ref="AG555" si="1528">AG554</f>
        <v>0</v>
      </c>
      <c r="AH555" s="411">
        <f t="shared" ref="AH555" si="1529">AH554</f>
        <v>0</v>
      </c>
      <c r="AI555" s="411">
        <f t="shared" ref="AI555" si="1530">AI554</f>
        <v>0</v>
      </c>
      <c r="AJ555" s="411">
        <f t="shared" ref="AJ555" si="1531">AJ554</f>
        <v>0</v>
      </c>
      <c r="AK555" s="411">
        <f t="shared" ref="AK555" si="1532">AK554</f>
        <v>0</v>
      </c>
      <c r="AL555" s="411">
        <f t="shared" ref="AL555" si="1533">AL554</f>
        <v>0</v>
      </c>
      <c r="AM555" s="297"/>
    </row>
    <row r="556" spans="1:39" hidden="1" outlineLevel="2">
      <c r="A556" s="532"/>
      <c r="B556" s="294"/>
      <c r="C556" s="305"/>
      <c r="D556" s="304"/>
      <c r="E556" s="304"/>
      <c r="F556" s="304"/>
      <c r="G556" s="304"/>
      <c r="H556" s="304"/>
      <c r="I556" s="304"/>
      <c r="J556" s="304"/>
      <c r="K556" s="304"/>
      <c r="L556" s="304"/>
      <c r="M556" s="304"/>
      <c r="N556" s="291"/>
      <c r="O556" s="304"/>
      <c r="P556" s="304"/>
      <c r="Q556" s="304"/>
      <c r="R556" s="304"/>
      <c r="S556" s="304"/>
      <c r="T556" s="304"/>
      <c r="U556" s="304"/>
      <c r="V556" s="304"/>
      <c r="W556" s="304"/>
      <c r="X556" s="304"/>
      <c r="Y556" s="412"/>
      <c r="Z556" s="412"/>
      <c r="AA556" s="412"/>
      <c r="AB556" s="412"/>
      <c r="AC556" s="412"/>
      <c r="AD556" s="412"/>
      <c r="AE556" s="412"/>
      <c r="AF556" s="412"/>
      <c r="AG556" s="412"/>
      <c r="AH556" s="412"/>
      <c r="AI556" s="412"/>
      <c r="AJ556" s="412"/>
      <c r="AK556" s="412"/>
      <c r="AL556" s="412"/>
      <c r="AM556" s="306"/>
    </row>
    <row r="557" spans="1:39" ht="15.75" hidden="1" customHeight="1" outlineLevel="2">
      <c r="A557" s="532">
        <v>5</v>
      </c>
      <c r="B557" s="428" t="s">
        <v>99</v>
      </c>
      <c r="C557" s="291" t="s">
        <v>25</v>
      </c>
      <c r="D557" s="295"/>
      <c r="E557" s="295"/>
      <c r="F557" s="295"/>
      <c r="G557" s="295"/>
      <c r="H557" s="295"/>
      <c r="I557" s="295"/>
      <c r="J557" s="295"/>
      <c r="K557" s="295"/>
      <c r="L557" s="295"/>
      <c r="M557" s="295"/>
      <c r="N557" s="291"/>
      <c r="O557" s="295"/>
      <c r="P557" s="295"/>
      <c r="Q557" s="295"/>
      <c r="R557" s="295"/>
      <c r="S557" s="295"/>
      <c r="T557" s="295"/>
      <c r="U557" s="295"/>
      <c r="V557" s="295"/>
      <c r="W557" s="295"/>
      <c r="X557" s="295"/>
      <c r="Y557" s="410"/>
      <c r="Z557" s="410"/>
      <c r="AA557" s="410"/>
      <c r="AB557" s="410"/>
      <c r="AC557" s="410"/>
      <c r="AD557" s="410"/>
      <c r="AE557" s="410"/>
      <c r="AF557" s="410"/>
      <c r="AG557" s="410"/>
      <c r="AH557" s="410"/>
      <c r="AI557" s="410"/>
      <c r="AJ557" s="410"/>
      <c r="AK557" s="410"/>
      <c r="AL557" s="410"/>
      <c r="AM557" s="296">
        <f>SUM(Y557:AL557)</f>
        <v>0</v>
      </c>
    </row>
    <row r="558" spans="1:39" hidden="1" outlineLevel="2">
      <c r="A558" s="532"/>
      <c r="B558" s="294" t="s">
        <v>311</v>
      </c>
      <c r="C558" s="291" t="s">
        <v>164</v>
      </c>
      <c r="D558" s="295"/>
      <c r="E558" s="295"/>
      <c r="F558" s="295"/>
      <c r="G558" s="295"/>
      <c r="H558" s="295"/>
      <c r="I558" s="295"/>
      <c r="J558" s="295"/>
      <c r="K558" s="295"/>
      <c r="L558" s="295"/>
      <c r="M558" s="295"/>
      <c r="N558" s="468"/>
      <c r="O558" s="295"/>
      <c r="P558" s="295"/>
      <c r="Q558" s="295"/>
      <c r="R558" s="295"/>
      <c r="S558" s="295"/>
      <c r="T558" s="295"/>
      <c r="U558" s="295"/>
      <c r="V558" s="295"/>
      <c r="W558" s="295"/>
      <c r="X558" s="295"/>
      <c r="Y558" s="411">
        <f>Y557</f>
        <v>0</v>
      </c>
      <c r="Z558" s="411">
        <f t="shared" ref="Z558" si="1534">Z557</f>
        <v>0</v>
      </c>
      <c r="AA558" s="411">
        <f t="shared" ref="AA558" si="1535">AA557</f>
        <v>0</v>
      </c>
      <c r="AB558" s="411">
        <f t="shared" ref="AB558" si="1536">AB557</f>
        <v>0</v>
      </c>
      <c r="AC558" s="411">
        <f t="shared" ref="AC558" si="1537">AC557</f>
        <v>0</v>
      </c>
      <c r="AD558" s="411">
        <f t="shared" ref="AD558" si="1538">AD557</f>
        <v>0</v>
      </c>
      <c r="AE558" s="411">
        <f t="shared" ref="AE558" si="1539">AE557</f>
        <v>0</v>
      </c>
      <c r="AF558" s="411">
        <f t="shared" ref="AF558" si="1540">AF557</f>
        <v>0</v>
      </c>
      <c r="AG558" s="411">
        <f t="shared" ref="AG558" si="1541">AG557</f>
        <v>0</v>
      </c>
      <c r="AH558" s="411">
        <f t="shared" ref="AH558" si="1542">AH557</f>
        <v>0</v>
      </c>
      <c r="AI558" s="411">
        <f t="shared" ref="AI558" si="1543">AI557</f>
        <v>0</v>
      </c>
      <c r="AJ558" s="411">
        <f t="shared" ref="AJ558" si="1544">AJ557</f>
        <v>0</v>
      </c>
      <c r="AK558" s="411">
        <f t="shared" ref="AK558" si="1545">AK557</f>
        <v>0</v>
      </c>
      <c r="AL558" s="411">
        <f t="shared" ref="AL558" si="1546">AL557</f>
        <v>0</v>
      </c>
      <c r="AM558" s="297"/>
    </row>
    <row r="559" spans="1:39" hidden="1" outlineLevel="2">
      <c r="A559" s="532"/>
      <c r="B559" s="294"/>
      <c r="C559" s="291"/>
      <c r="D559" s="291"/>
      <c r="E559" s="291"/>
      <c r="F559" s="291"/>
      <c r="G559" s="291"/>
      <c r="H559" s="291"/>
      <c r="I559" s="291"/>
      <c r="J559" s="291"/>
      <c r="K559" s="291"/>
      <c r="L559" s="291"/>
      <c r="M559" s="291"/>
      <c r="N559" s="291"/>
      <c r="O559" s="291"/>
      <c r="P559" s="291"/>
      <c r="Q559" s="291"/>
      <c r="R559" s="291"/>
      <c r="S559" s="291"/>
      <c r="T559" s="291"/>
      <c r="U559" s="291"/>
      <c r="V559" s="291"/>
      <c r="W559" s="291"/>
      <c r="X559" s="291"/>
      <c r="Y559" s="422"/>
      <c r="Z559" s="423"/>
      <c r="AA559" s="423"/>
      <c r="AB559" s="423"/>
      <c r="AC559" s="423"/>
      <c r="AD559" s="423"/>
      <c r="AE559" s="423"/>
      <c r="AF559" s="423"/>
      <c r="AG559" s="423"/>
      <c r="AH559" s="423"/>
      <c r="AI559" s="423"/>
      <c r="AJ559" s="423"/>
      <c r="AK559" s="423"/>
      <c r="AL559" s="423"/>
      <c r="AM559" s="297"/>
    </row>
    <row r="560" spans="1:39" ht="15.75" hidden="1" outlineLevel="2">
      <c r="A560" s="532"/>
      <c r="B560" s="319" t="s">
        <v>500</v>
      </c>
      <c r="C560" s="289"/>
      <c r="D560" s="289"/>
      <c r="E560" s="289"/>
      <c r="F560" s="289"/>
      <c r="G560" s="289"/>
      <c r="H560" s="289"/>
      <c r="I560" s="289"/>
      <c r="J560" s="289"/>
      <c r="K560" s="289"/>
      <c r="L560" s="289"/>
      <c r="M560" s="289"/>
      <c r="N560" s="290"/>
      <c r="O560" s="289"/>
      <c r="P560" s="289"/>
      <c r="Q560" s="289"/>
      <c r="R560" s="289"/>
      <c r="S560" s="289"/>
      <c r="T560" s="289"/>
      <c r="U560" s="289"/>
      <c r="V560" s="289"/>
      <c r="W560" s="289"/>
      <c r="X560" s="289"/>
      <c r="Y560" s="414"/>
      <c r="Z560" s="414"/>
      <c r="AA560" s="414"/>
      <c r="AB560" s="414"/>
      <c r="AC560" s="414"/>
      <c r="AD560" s="414"/>
      <c r="AE560" s="414"/>
      <c r="AF560" s="414"/>
      <c r="AG560" s="414"/>
      <c r="AH560" s="414"/>
      <c r="AI560" s="414"/>
      <c r="AJ560" s="414"/>
      <c r="AK560" s="414"/>
      <c r="AL560" s="414"/>
      <c r="AM560" s="292"/>
    </row>
    <row r="561" spans="1:39" hidden="1" outlineLevel="2">
      <c r="A561" s="532">
        <v>6</v>
      </c>
      <c r="B561" s="428" t="s">
        <v>100</v>
      </c>
      <c r="C561" s="291" t="s">
        <v>25</v>
      </c>
      <c r="D561" s="295"/>
      <c r="E561" s="295"/>
      <c r="F561" s="295"/>
      <c r="G561" s="295"/>
      <c r="H561" s="295"/>
      <c r="I561" s="295"/>
      <c r="J561" s="295"/>
      <c r="K561" s="295"/>
      <c r="L561" s="295"/>
      <c r="M561" s="295"/>
      <c r="N561" s="295">
        <v>12</v>
      </c>
      <c r="O561" s="295"/>
      <c r="P561" s="295"/>
      <c r="Q561" s="295"/>
      <c r="R561" s="295"/>
      <c r="S561" s="295"/>
      <c r="T561" s="295"/>
      <c r="U561" s="295"/>
      <c r="V561" s="295"/>
      <c r="W561" s="295"/>
      <c r="X561" s="295"/>
      <c r="Y561" s="415"/>
      <c r="Z561" s="410"/>
      <c r="AA561" s="410"/>
      <c r="AB561" s="410"/>
      <c r="AC561" s="410"/>
      <c r="AD561" s="410"/>
      <c r="AE561" s="410"/>
      <c r="AF561" s="415"/>
      <c r="AG561" s="415"/>
      <c r="AH561" s="415"/>
      <c r="AI561" s="415"/>
      <c r="AJ561" s="415"/>
      <c r="AK561" s="415"/>
      <c r="AL561" s="415"/>
      <c r="AM561" s="296">
        <f>SUM(Y561:AL561)</f>
        <v>0</v>
      </c>
    </row>
    <row r="562" spans="1:39" hidden="1" outlineLevel="2">
      <c r="A562" s="532"/>
      <c r="B562" s="294" t="s">
        <v>311</v>
      </c>
      <c r="C562" s="291" t="s">
        <v>164</v>
      </c>
      <c r="D562" s="295"/>
      <c r="E562" s="295"/>
      <c r="F562" s="295"/>
      <c r="G562" s="295"/>
      <c r="H562" s="295"/>
      <c r="I562" s="295"/>
      <c r="J562" s="295"/>
      <c r="K562" s="295"/>
      <c r="L562" s="295"/>
      <c r="M562" s="295"/>
      <c r="N562" s="295">
        <f>N561</f>
        <v>12</v>
      </c>
      <c r="O562" s="295"/>
      <c r="P562" s="295"/>
      <c r="Q562" s="295"/>
      <c r="R562" s="295"/>
      <c r="S562" s="295"/>
      <c r="T562" s="295"/>
      <c r="U562" s="295"/>
      <c r="V562" s="295"/>
      <c r="W562" s="295"/>
      <c r="X562" s="295"/>
      <c r="Y562" s="411">
        <f>Y561</f>
        <v>0</v>
      </c>
      <c r="Z562" s="411">
        <f t="shared" ref="Z562" si="1547">Z561</f>
        <v>0</v>
      </c>
      <c r="AA562" s="411">
        <f t="shared" ref="AA562" si="1548">AA561</f>
        <v>0</v>
      </c>
      <c r="AB562" s="411">
        <f t="shared" ref="AB562" si="1549">AB561</f>
        <v>0</v>
      </c>
      <c r="AC562" s="411">
        <f t="shared" ref="AC562" si="1550">AC561</f>
        <v>0</v>
      </c>
      <c r="AD562" s="411">
        <f t="shared" ref="AD562" si="1551">AD561</f>
        <v>0</v>
      </c>
      <c r="AE562" s="411">
        <f t="shared" ref="AE562" si="1552">AE561</f>
        <v>0</v>
      </c>
      <c r="AF562" s="411">
        <f t="shared" ref="AF562" si="1553">AF561</f>
        <v>0</v>
      </c>
      <c r="AG562" s="411">
        <f t="shared" ref="AG562" si="1554">AG561</f>
        <v>0</v>
      </c>
      <c r="AH562" s="411">
        <f t="shared" ref="AH562" si="1555">AH561</f>
        <v>0</v>
      </c>
      <c r="AI562" s="411">
        <f t="shared" ref="AI562" si="1556">AI561</f>
        <v>0</v>
      </c>
      <c r="AJ562" s="411">
        <f t="shared" ref="AJ562" si="1557">AJ561</f>
        <v>0</v>
      </c>
      <c r="AK562" s="411">
        <f t="shared" ref="AK562" si="1558">AK561</f>
        <v>0</v>
      </c>
      <c r="AL562" s="411">
        <f t="shared" ref="AL562" si="1559">AL561</f>
        <v>0</v>
      </c>
      <c r="AM562" s="311"/>
    </row>
    <row r="563" spans="1:39" hidden="1" outlineLevel="2">
      <c r="A563" s="532"/>
      <c r="B563" s="310"/>
      <c r="C563" s="312"/>
      <c r="D563" s="291"/>
      <c r="E563" s="291"/>
      <c r="F563" s="291"/>
      <c r="G563" s="291"/>
      <c r="H563" s="291"/>
      <c r="I563" s="291"/>
      <c r="J563" s="291"/>
      <c r="K563" s="291"/>
      <c r="L563" s="291"/>
      <c r="M563" s="291"/>
      <c r="N563" s="291"/>
      <c r="O563" s="291"/>
      <c r="P563" s="291"/>
      <c r="Q563" s="291"/>
      <c r="R563" s="291"/>
      <c r="S563" s="291"/>
      <c r="T563" s="291"/>
      <c r="U563" s="291"/>
      <c r="V563" s="291"/>
      <c r="W563" s="291"/>
      <c r="X563" s="291"/>
      <c r="Y563" s="416"/>
      <c r="Z563" s="416"/>
      <c r="AA563" s="416"/>
      <c r="AB563" s="416"/>
      <c r="AC563" s="416"/>
      <c r="AD563" s="416"/>
      <c r="AE563" s="416"/>
      <c r="AF563" s="416"/>
      <c r="AG563" s="416"/>
      <c r="AH563" s="416"/>
      <c r="AI563" s="416"/>
      <c r="AJ563" s="416"/>
      <c r="AK563" s="416"/>
      <c r="AL563" s="416"/>
      <c r="AM563" s="313"/>
    </row>
    <row r="564" spans="1:39" ht="30" hidden="1" outlineLevel="2">
      <c r="A564" s="532">
        <v>7</v>
      </c>
      <c r="B564" s="428" t="s">
        <v>101</v>
      </c>
      <c r="C564" s="291" t="s">
        <v>25</v>
      </c>
      <c r="D564" s="295"/>
      <c r="E564" s="295"/>
      <c r="F564" s="295"/>
      <c r="G564" s="295"/>
      <c r="H564" s="295"/>
      <c r="I564" s="295"/>
      <c r="J564" s="295"/>
      <c r="K564" s="295"/>
      <c r="L564" s="295"/>
      <c r="M564" s="295"/>
      <c r="N564" s="295">
        <v>12</v>
      </c>
      <c r="O564" s="295"/>
      <c r="P564" s="295"/>
      <c r="Q564" s="295"/>
      <c r="R564" s="295"/>
      <c r="S564" s="295"/>
      <c r="T564" s="295"/>
      <c r="U564" s="295"/>
      <c r="V564" s="295"/>
      <c r="W564" s="295"/>
      <c r="X564" s="295"/>
      <c r="Y564" s="415"/>
      <c r="Z564" s="410"/>
      <c r="AA564" s="410"/>
      <c r="AB564" s="410"/>
      <c r="AC564" s="410"/>
      <c r="AD564" s="410"/>
      <c r="AE564" s="410"/>
      <c r="AF564" s="415"/>
      <c r="AG564" s="415"/>
      <c r="AH564" s="415"/>
      <c r="AI564" s="415"/>
      <c r="AJ564" s="415"/>
      <c r="AK564" s="415"/>
      <c r="AL564" s="415"/>
      <c r="AM564" s="296">
        <f>SUM(Y564:AL564)</f>
        <v>0</v>
      </c>
    </row>
    <row r="565" spans="1:39" hidden="1" outlineLevel="2">
      <c r="A565" s="532"/>
      <c r="B565" s="294" t="s">
        <v>311</v>
      </c>
      <c r="C565" s="291" t="s">
        <v>164</v>
      </c>
      <c r="D565" s="295"/>
      <c r="E565" s="295"/>
      <c r="F565" s="295"/>
      <c r="G565" s="295"/>
      <c r="H565" s="295"/>
      <c r="I565" s="295"/>
      <c r="J565" s="295"/>
      <c r="K565" s="295"/>
      <c r="L565" s="295"/>
      <c r="M565" s="295"/>
      <c r="N565" s="295">
        <f>N564</f>
        <v>12</v>
      </c>
      <c r="O565" s="295"/>
      <c r="P565" s="295"/>
      <c r="Q565" s="295"/>
      <c r="R565" s="295"/>
      <c r="S565" s="295"/>
      <c r="T565" s="295"/>
      <c r="U565" s="295"/>
      <c r="V565" s="295"/>
      <c r="W565" s="295"/>
      <c r="X565" s="295"/>
      <c r="Y565" s="411">
        <f>Y564</f>
        <v>0</v>
      </c>
      <c r="Z565" s="411">
        <f t="shared" ref="Z565" si="1560">Z564</f>
        <v>0</v>
      </c>
      <c r="AA565" s="411">
        <f t="shared" ref="AA565" si="1561">AA564</f>
        <v>0</v>
      </c>
      <c r="AB565" s="411">
        <f t="shared" ref="AB565" si="1562">AB564</f>
        <v>0</v>
      </c>
      <c r="AC565" s="411">
        <f t="shared" ref="AC565" si="1563">AC564</f>
        <v>0</v>
      </c>
      <c r="AD565" s="411">
        <f t="shared" ref="AD565" si="1564">AD564</f>
        <v>0</v>
      </c>
      <c r="AE565" s="411">
        <f t="shared" ref="AE565" si="1565">AE564</f>
        <v>0</v>
      </c>
      <c r="AF565" s="411">
        <f t="shared" ref="AF565" si="1566">AF564</f>
        <v>0</v>
      </c>
      <c r="AG565" s="411">
        <f t="shared" ref="AG565" si="1567">AG564</f>
        <v>0</v>
      </c>
      <c r="AH565" s="411">
        <f t="shared" ref="AH565" si="1568">AH564</f>
        <v>0</v>
      </c>
      <c r="AI565" s="411">
        <f t="shared" ref="AI565" si="1569">AI564</f>
        <v>0</v>
      </c>
      <c r="AJ565" s="411">
        <f t="shared" ref="AJ565" si="1570">AJ564</f>
        <v>0</v>
      </c>
      <c r="AK565" s="411">
        <f t="shared" ref="AK565" si="1571">AK564</f>
        <v>0</v>
      </c>
      <c r="AL565" s="411">
        <f t="shared" ref="AL565" si="1572">AL564</f>
        <v>0</v>
      </c>
      <c r="AM565" s="311"/>
    </row>
    <row r="566" spans="1:39" hidden="1" outlineLevel="2">
      <c r="A566" s="532"/>
      <c r="B566" s="314"/>
      <c r="C566" s="312"/>
      <c r="D566" s="291"/>
      <c r="E566" s="291"/>
      <c r="F566" s="291"/>
      <c r="G566" s="291"/>
      <c r="H566" s="291"/>
      <c r="I566" s="291"/>
      <c r="J566" s="291"/>
      <c r="K566" s="291"/>
      <c r="L566" s="291"/>
      <c r="M566" s="291"/>
      <c r="N566" s="291"/>
      <c r="O566" s="291"/>
      <c r="P566" s="291"/>
      <c r="Q566" s="291"/>
      <c r="R566" s="291"/>
      <c r="S566" s="291"/>
      <c r="T566" s="291"/>
      <c r="U566" s="291"/>
      <c r="V566" s="291"/>
      <c r="W566" s="291"/>
      <c r="X566" s="291"/>
      <c r="Y566" s="416"/>
      <c r="Z566" s="417"/>
      <c r="AA566" s="416"/>
      <c r="AB566" s="416"/>
      <c r="AC566" s="416"/>
      <c r="AD566" s="416"/>
      <c r="AE566" s="416"/>
      <c r="AF566" s="416"/>
      <c r="AG566" s="416"/>
      <c r="AH566" s="416"/>
      <c r="AI566" s="416"/>
      <c r="AJ566" s="416"/>
      <c r="AK566" s="416"/>
      <c r="AL566" s="416"/>
      <c r="AM566" s="313"/>
    </row>
    <row r="567" spans="1:39" ht="30" hidden="1" outlineLevel="2">
      <c r="A567" s="532">
        <v>8</v>
      </c>
      <c r="B567" s="428" t="s">
        <v>102</v>
      </c>
      <c r="C567" s="291" t="s">
        <v>25</v>
      </c>
      <c r="D567" s="295"/>
      <c r="E567" s="295"/>
      <c r="F567" s="295"/>
      <c r="G567" s="295"/>
      <c r="H567" s="295"/>
      <c r="I567" s="295"/>
      <c r="J567" s="295"/>
      <c r="K567" s="295"/>
      <c r="L567" s="295"/>
      <c r="M567" s="295"/>
      <c r="N567" s="295">
        <v>12</v>
      </c>
      <c r="O567" s="295"/>
      <c r="P567" s="295"/>
      <c r="Q567" s="295"/>
      <c r="R567" s="295"/>
      <c r="S567" s="295"/>
      <c r="T567" s="295"/>
      <c r="U567" s="295"/>
      <c r="V567" s="295"/>
      <c r="W567" s="295"/>
      <c r="X567" s="295"/>
      <c r="Y567" s="415"/>
      <c r="Z567" s="410"/>
      <c r="AA567" s="410"/>
      <c r="AB567" s="410"/>
      <c r="AC567" s="410"/>
      <c r="AD567" s="410"/>
      <c r="AE567" s="410"/>
      <c r="AF567" s="415"/>
      <c r="AG567" s="415"/>
      <c r="AH567" s="415"/>
      <c r="AI567" s="415"/>
      <c r="AJ567" s="415"/>
      <c r="AK567" s="415"/>
      <c r="AL567" s="415"/>
      <c r="AM567" s="296">
        <f>SUM(Y567:AL567)</f>
        <v>0</v>
      </c>
    </row>
    <row r="568" spans="1:39" hidden="1" outlineLevel="2">
      <c r="A568" s="532"/>
      <c r="B568" s="294" t="s">
        <v>311</v>
      </c>
      <c r="C568" s="291" t="s">
        <v>164</v>
      </c>
      <c r="D568" s="295"/>
      <c r="E568" s="295"/>
      <c r="F568" s="295"/>
      <c r="G568" s="295"/>
      <c r="H568" s="295"/>
      <c r="I568" s="295"/>
      <c r="J568" s="295"/>
      <c r="K568" s="295"/>
      <c r="L568" s="295"/>
      <c r="M568" s="295"/>
      <c r="N568" s="295">
        <f>N567</f>
        <v>12</v>
      </c>
      <c r="O568" s="295"/>
      <c r="P568" s="295"/>
      <c r="Q568" s="295"/>
      <c r="R568" s="295"/>
      <c r="S568" s="295"/>
      <c r="T568" s="295"/>
      <c r="U568" s="295"/>
      <c r="V568" s="295"/>
      <c r="W568" s="295"/>
      <c r="X568" s="295"/>
      <c r="Y568" s="411">
        <f>Y567</f>
        <v>0</v>
      </c>
      <c r="Z568" s="411">
        <f t="shared" ref="Z568" si="1573">Z567</f>
        <v>0</v>
      </c>
      <c r="AA568" s="411">
        <f t="shared" ref="AA568" si="1574">AA567</f>
        <v>0</v>
      </c>
      <c r="AB568" s="411">
        <f t="shared" ref="AB568" si="1575">AB567</f>
        <v>0</v>
      </c>
      <c r="AC568" s="411">
        <f t="shared" ref="AC568" si="1576">AC567</f>
        <v>0</v>
      </c>
      <c r="AD568" s="411">
        <f t="shared" ref="AD568" si="1577">AD567</f>
        <v>0</v>
      </c>
      <c r="AE568" s="411">
        <f t="shared" ref="AE568" si="1578">AE567</f>
        <v>0</v>
      </c>
      <c r="AF568" s="411">
        <f t="shared" ref="AF568" si="1579">AF567</f>
        <v>0</v>
      </c>
      <c r="AG568" s="411">
        <f t="shared" ref="AG568" si="1580">AG567</f>
        <v>0</v>
      </c>
      <c r="AH568" s="411">
        <f t="shared" ref="AH568" si="1581">AH567</f>
        <v>0</v>
      </c>
      <c r="AI568" s="411">
        <f t="shared" ref="AI568" si="1582">AI567</f>
        <v>0</v>
      </c>
      <c r="AJ568" s="411">
        <f t="shared" ref="AJ568" si="1583">AJ567</f>
        <v>0</v>
      </c>
      <c r="AK568" s="411">
        <f t="shared" ref="AK568" si="1584">AK567</f>
        <v>0</v>
      </c>
      <c r="AL568" s="411">
        <f t="shared" ref="AL568" si="1585">AL567</f>
        <v>0</v>
      </c>
      <c r="AM568" s="311"/>
    </row>
    <row r="569" spans="1:39" hidden="1" outlineLevel="2">
      <c r="A569" s="532"/>
      <c r="B569" s="314"/>
      <c r="C569" s="312"/>
      <c r="D569" s="316"/>
      <c r="E569" s="316"/>
      <c r="F569" s="316"/>
      <c r="G569" s="316"/>
      <c r="H569" s="316"/>
      <c r="I569" s="316"/>
      <c r="J569" s="316"/>
      <c r="K569" s="316"/>
      <c r="L569" s="316"/>
      <c r="M569" s="316"/>
      <c r="N569" s="291"/>
      <c r="O569" s="316"/>
      <c r="P569" s="316"/>
      <c r="Q569" s="316"/>
      <c r="R569" s="316"/>
      <c r="S569" s="316"/>
      <c r="T569" s="316"/>
      <c r="U569" s="316"/>
      <c r="V569" s="316"/>
      <c r="W569" s="316"/>
      <c r="X569" s="316"/>
      <c r="Y569" s="416"/>
      <c r="Z569" s="417"/>
      <c r="AA569" s="416"/>
      <c r="AB569" s="416"/>
      <c r="AC569" s="416"/>
      <c r="AD569" s="416"/>
      <c r="AE569" s="416"/>
      <c r="AF569" s="416"/>
      <c r="AG569" s="416"/>
      <c r="AH569" s="416"/>
      <c r="AI569" s="416"/>
      <c r="AJ569" s="416"/>
      <c r="AK569" s="416"/>
      <c r="AL569" s="416"/>
      <c r="AM569" s="313"/>
    </row>
    <row r="570" spans="1:39" ht="30" hidden="1" outlineLevel="2">
      <c r="A570" s="532">
        <v>9</v>
      </c>
      <c r="B570" s="428" t="s">
        <v>103</v>
      </c>
      <c r="C570" s="291" t="s">
        <v>25</v>
      </c>
      <c r="D570" s="295"/>
      <c r="E570" s="295"/>
      <c r="F570" s="295"/>
      <c r="G570" s="295"/>
      <c r="H570" s="295"/>
      <c r="I570" s="295"/>
      <c r="J570" s="295"/>
      <c r="K570" s="295"/>
      <c r="L570" s="295"/>
      <c r="M570" s="295"/>
      <c r="N570" s="295">
        <v>12</v>
      </c>
      <c r="O570" s="295"/>
      <c r="P570" s="295"/>
      <c r="Q570" s="295"/>
      <c r="R570" s="295"/>
      <c r="S570" s="295"/>
      <c r="T570" s="295"/>
      <c r="U570" s="295"/>
      <c r="V570" s="295"/>
      <c r="W570" s="295"/>
      <c r="X570" s="295"/>
      <c r="Y570" s="415"/>
      <c r="Z570" s="410"/>
      <c r="AA570" s="410"/>
      <c r="AB570" s="410"/>
      <c r="AC570" s="410"/>
      <c r="AD570" s="410"/>
      <c r="AE570" s="410"/>
      <c r="AF570" s="415"/>
      <c r="AG570" s="415"/>
      <c r="AH570" s="415"/>
      <c r="AI570" s="415"/>
      <c r="AJ570" s="415"/>
      <c r="AK570" s="415"/>
      <c r="AL570" s="415"/>
      <c r="AM570" s="296">
        <f>SUM(Y570:AL570)</f>
        <v>0</v>
      </c>
    </row>
    <row r="571" spans="1:39" hidden="1" outlineLevel="2">
      <c r="A571" s="532"/>
      <c r="B571" s="294" t="s">
        <v>311</v>
      </c>
      <c r="C571" s="291" t="s">
        <v>164</v>
      </c>
      <c r="D571" s="295"/>
      <c r="E571" s="295"/>
      <c r="F571" s="295"/>
      <c r="G571" s="295"/>
      <c r="H571" s="295"/>
      <c r="I571" s="295"/>
      <c r="J571" s="295"/>
      <c r="K571" s="295"/>
      <c r="L571" s="295"/>
      <c r="M571" s="295"/>
      <c r="N571" s="295">
        <f>N570</f>
        <v>12</v>
      </c>
      <c r="O571" s="295"/>
      <c r="P571" s="295"/>
      <c r="Q571" s="295"/>
      <c r="R571" s="295"/>
      <c r="S571" s="295"/>
      <c r="T571" s="295"/>
      <c r="U571" s="295"/>
      <c r="V571" s="295"/>
      <c r="W571" s="295"/>
      <c r="X571" s="295"/>
      <c r="Y571" s="411">
        <f>Y570</f>
        <v>0</v>
      </c>
      <c r="Z571" s="411">
        <f t="shared" ref="Z571" si="1586">Z570</f>
        <v>0</v>
      </c>
      <c r="AA571" s="411">
        <f t="shared" ref="AA571" si="1587">AA570</f>
        <v>0</v>
      </c>
      <c r="AB571" s="411">
        <f t="shared" ref="AB571" si="1588">AB570</f>
        <v>0</v>
      </c>
      <c r="AC571" s="411">
        <f t="shared" ref="AC571" si="1589">AC570</f>
        <v>0</v>
      </c>
      <c r="AD571" s="411">
        <f t="shared" ref="AD571" si="1590">AD570</f>
        <v>0</v>
      </c>
      <c r="AE571" s="411">
        <f t="shared" ref="AE571" si="1591">AE570</f>
        <v>0</v>
      </c>
      <c r="AF571" s="411">
        <f t="shared" ref="AF571" si="1592">AF570</f>
        <v>0</v>
      </c>
      <c r="AG571" s="411">
        <f t="shared" ref="AG571" si="1593">AG570</f>
        <v>0</v>
      </c>
      <c r="AH571" s="411">
        <f t="shared" ref="AH571" si="1594">AH570</f>
        <v>0</v>
      </c>
      <c r="AI571" s="411">
        <f t="shared" ref="AI571" si="1595">AI570</f>
        <v>0</v>
      </c>
      <c r="AJ571" s="411">
        <f t="shared" ref="AJ571" si="1596">AJ570</f>
        <v>0</v>
      </c>
      <c r="AK571" s="411">
        <f t="shared" ref="AK571" si="1597">AK570</f>
        <v>0</v>
      </c>
      <c r="AL571" s="411">
        <f t="shared" ref="AL571" si="1598">AL570</f>
        <v>0</v>
      </c>
      <c r="AM571" s="311"/>
    </row>
    <row r="572" spans="1:39" hidden="1" outlineLevel="2">
      <c r="A572" s="532"/>
      <c r="B572" s="314"/>
      <c r="C572" s="312"/>
      <c r="D572" s="316"/>
      <c r="E572" s="316"/>
      <c r="F572" s="316"/>
      <c r="G572" s="316"/>
      <c r="H572" s="316"/>
      <c r="I572" s="316"/>
      <c r="J572" s="316"/>
      <c r="K572" s="316"/>
      <c r="L572" s="316"/>
      <c r="M572" s="316"/>
      <c r="N572" s="291"/>
      <c r="O572" s="316"/>
      <c r="P572" s="316"/>
      <c r="Q572" s="316"/>
      <c r="R572" s="316"/>
      <c r="S572" s="316"/>
      <c r="T572" s="316"/>
      <c r="U572" s="316"/>
      <c r="V572" s="316"/>
      <c r="W572" s="316"/>
      <c r="X572" s="316"/>
      <c r="Y572" s="416"/>
      <c r="Z572" s="416"/>
      <c r="AA572" s="416"/>
      <c r="AB572" s="416"/>
      <c r="AC572" s="416"/>
      <c r="AD572" s="416"/>
      <c r="AE572" s="416"/>
      <c r="AF572" s="416"/>
      <c r="AG572" s="416"/>
      <c r="AH572" s="416"/>
      <c r="AI572" s="416"/>
      <c r="AJ572" s="416"/>
      <c r="AK572" s="416"/>
      <c r="AL572" s="416"/>
      <c r="AM572" s="313"/>
    </row>
    <row r="573" spans="1:39" ht="30" hidden="1" outlineLevel="2">
      <c r="A573" s="532">
        <v>10</v>
      </c>
      <c r="B573" s="428" t="s">
        <v>104</v>
      </c>
      <c r="C573" s="291" t="s">
        <v>25</v>
      </c>
      <c r="D573" s="295"/>
      <c r="E573" s="295"/>
      <c r="F573" s="295"/>
      <c r="G573" s="295"/>
      <c r="H573" s="295"/>
      <c r="I573" s="295"/>
      <c r="J573" s="295"/>
      <c r="K573" s="295"/>
      <c r="L573" s="295"/>
      <c r="M573" s="295"/>
      <c r="N573" s="295">
        <v>3</v>
      </c>
      <c r="O573" s="295"/>
      <c r="P573" s="295"/>
      <c r="Q573" s="295"/>
      <c r="R573" s="295"/>
      <c r="S573" s="295"/>
      <c r="T573" s="295"/>
      <c r="U573" s="295"/>
      <c r="V573" s="295"/>
      <c r="W573" s="295"/>
      <c r="X573" s="295"/>
      <c r="Y573" s="415"/>
      <c r="Z573" s="410"/>
      <c r="AA573" s="410"/>
      <c r="AB573" s="410"/>
      <c r="AC573" s="410"/>
      <c r="AD573" s="410"/>
      <c r="AE573" s="410"/>
      <c r="AF573" s="415"/>
      <c r="AG573" s="415"/>
      <c r="AH573" s="415"/>
      <c r="AI573" s="415"/>
      <c r="AJ573" s="415"/>
      <c r="AK573" s="415"/>
      <c r="AL573" s="415"/>
      <c r="AM573" s="296">
        <f>SUM(Y573:AL573)</f>
        <v>0</v>
      </c>
    </row>
    <row r="574" spans="1:39" hidden="1" outlineLevel="2">
      <c r="A574" s="532"/>
      <c r="B574" s="294" t="s">
        <v>311</v>
      </c>
      <c r="C574" s="291" t="s">
        <v>164</v>
      </c>
      <c r="D574" s="295"/>
      <c r="E574" s="295"/>
      <c r="F574" s="295"/>
      <c r="G574" s="295"/>
      <c r="H574" s="295"/>
      <c r="I574" s="295"/>
      <c r="J574" s="295"/>
      <c r="K574" s="295"/>
      <c r="L574" s="295"/>
      <c r="M574" s="295"/>
      <c r="N574" s="295">
        <f>N573</f>
        <v>3</v>
      </c>
      <c r="O574" s="295"/>
      <c r="P574" s="295"/>
      <c r="Q574" s="295"/>
      <c r="R574" s="295"/>
      <c r="S574" s="295"/>
      <c r="T574" s="295"/>
      <c r="U574" s="295"/>
      <c r="V574" s="295"/>
      <c r="W574" s="295"/>
      <c r="X574" s="295"/>
      <c r="Y574" s="411">
        <f>Y573</f>
        <v>0</v>
      </c>
      <c r="Z574" s="411">
        <f t="shared" ref="Z574" si="1599">Z573</f>
        <v>0</v>
      </c>
      <c r="AA574" s="411">
        <f t="shared" ref="AA574" si="1600">AA573</f>
        <v>0</v>
      </c>
      <c r="AB574" s="411">
        <f t="shared" ref="AB574" si="1601">AB573</f>
        <v>0</v>
      </c>
      <c r="AC574" s="411">
        <f t="shared" ref="AC574" si="1602">AC573</f>
        <v>0</v>
      </c>
      <c r="AD574" s="411">
        <f t="shared" ref="AD574" si="1603">AD573</f>
        <v>0</v>
      </c>
      <c r="AE574" s="411">
        <f t="shared" ref="AE574" si="1604">AE573</f>
        <v>0</v>
      </c>
      <c r="AF574" s="411">
        <f t="shared" ref="AF574" si="1605">AF573</f>
        <v>0</v>
      </c>
      <c r="AG574" s="411">
        <f t="shared" ref="AG574" si="1606">AG573</f>
        <v>0</v>
      </c>
      <c r="AH574" s="411">
        <f t="shared" ref="AH574" si="1607">AH573</f>
        <v>0</v>
      </c>
      <c r="AI574" s="411">
        <f t="shared" ref="AI574" si="1608">AI573</f>
        <v>0</v>
      </c>
      <c r="AJ574" s="411">
        <f t="shared" ref="AJ574" si="1609">AJ573</f>
        <v>0</v>
      </c>
      <c r="AK574" s="411">
        <f t="shared" ref="AK574" si="1610">AK573</f>
        <v>0</v>
      </c>
      <c r="AL574" s="411">
        <f t="shared" ref="AL574" si="1611">AL573</f>
        <v>0</v>
      </c>
      <c r="AM574" s="311"/>
    </row>
    <row r="575" spans="1:39" hidden="1" outlineLevel="2">
      <c r="A575" s="532"/>
      <c r="B575" s="314"/>
      <c r="C575" s="312"/>
      <c r="D575" s="316"/>
      <c r="E575" s="316"/>
      <c r="F575" s="316"/>
      <c r="G575" s="316"/>
      <c r="H575" s="316"/>
      <c r="I575" s="316"/>
      <c r="J575" s="316"/>
      <c r="K575" s="316"/>
      <c r="L575" s="316"/>
      <c r="M575" s="316"/>
      <c r="N575" s="291"/>
      <c r="O575" s="316"/>
      <c r="P575" s="316"/>
      <c r="Q575" s="316"/>
      <c r="R575" s="316"/>
      <c r="S575" s="316"/>
      <c r="T575" s="316"/>
      <c r="U575" s="316"/>
      <c r="V575" s="316"/>
      <c r="W575" s="316"/>
      <c r="X575" s="316"/>
      <c r="Y575" s="416"/>
      <c r="Z575" s="417"/>
      <c r="AA575" s="416"/>
      <c r="AB575" s="416"/>
      <c r="AC575" s="416"/>
      <c r="AD575" s="416"/>
      <c r="AE575" s="416"/>
      <c r="AF575" s="416"/>
      <c r="AG575" s="416"/>
      <c r="AH575" s="416"/>
      <c r="AI575" s="416"/>
      <c r="AJ575" s="416"/>
      <c r="AK575" s="416"/>
      <c r="AL575" s="416"/>
      <c r="AM575" s="313"/>
    </row>
    <row r="576" spans="1:39" ht="15.75" hidden="1" outlineLevel="2">
      <c r="A576" s="532"/>
      <c r="B576" s="288" t="s">
        <v>10</v>
      </c>
      <c r="C576" s="289"/>
      <c r="D576" s="289"/>
      <c r="E576" s="289"/>
      <c r="F576" s="289"/>
      <c r="G576" s="289"/>
      <c r="H576" s="289"/>
      <c r="I576" s="289"/>
      <c r="J576" s="289"/>
      <c r="K576" s="289"/>
      <c r="L576" s="289"/>
      <c r="M576" s="289"/>
      <c r="N576" s="290"/>
      <c r="O576" s="289"/>
      <c r="P576" s="289"/>
      <c r="Q576" s="289"/>
      <c r="R576" s="289"/>
      <c r="S576" s="289"/>
      <c r="T576" s="289"/>
      <c r="U576" s="289"/>
      <c r="V576" s="289"/>
      <c r="W576" s="289"/>
      <c r="X576" s="289"/>
      <c r="Y576" s="414"/>
      <c r="Z576" s="414"/>
      <c r="AA576" s="414"/>
      <c r="AB576" s="414"/>
      <c r="AC576" s="414"/>
      <c r="AD576" s="414"/>
      <c r="AE576" s="414"/>
      <c r="AF576" s="414"/>
      <c r="AG576" s="414"/>
      <c r="AH576" s="414"/>
      <c r="AI576" s="414"/>
      <c r="AJ576" s="414"/>
      <c r="AK576" s="414"/>
      <c r="AL576" s="414"/>
      <c r="AM576" s="292"/>
    </row>
    <row r="577" spans="1:40" ht="30" hidden="1" outlineLevel="2">
      <c r="A577" s="532">
        <v>11</v>
      </c>
      <c r="B577" s="428" t="s">
        <v>105</v>
      </c>
      <c r="C577" s="291" t="s">
        <v>25</v>
      </c>
      <c r="D577" s="295"/>
      <c r="E577" s="295"/>
      <c r="F577" s="295"/>
      <c r="G577" s="295"/>
      <c r="H577" s="295"/>
      <c r="I577" s="295"/>
      <c r="J577" s="295"/>
      <c r="K577" s="295"/>
      <c r="L577" s="295"/>
      <c r="M577" s="295"/>
      <c r="N577" s="295">
        <v>12</v>
      </c>
      <c r="O577" s="295"/>
      <c r="P577" s="295"/>
      <c r="Q577" s="295"/>
      <c r="R577" s="295"/>
      <c r="S577" s="295"/>
      <c r="T577" s="295"/>
      <c r="U577" s="295"/>
      <c r="V577" s="295"/>
      <c r="W577" s="295"/>
      <c r="X577" s="295"/>
      <c r="Y577" s="426"/>
      <c r="Z577" s="410"/>
      <c r="AA577" s="410"/>
      <c r="AB577" s="410"/>
      <c r="AC577" s="410"/>
      <c r="AD577" s="410"/>
      <c r="AE577" s="410"/>
      <c r="AF577" s="415"/>
      <c r="AG577" s="415"/>
      <c r="AH577" s="415"/>
      <c r="AI577" s="415"/>
      <c r="AJ577" s="415"/>
      <c r="AK577" s="415"/>
      <c r="AL577" s="415"/>
      <c r="AM577" s="296">
        <f>SUM(Y577:AL577)</f>
        <v>0</v>
      </c>
    </row>
    <row r="578" spans="1:40" hidden="1" outlineLevel="2">
      <c r="A578" s="532"/>
      <c r="B578" s="294" t="s">
        <v>311</v>
      </c>
      <c r="C578" s="291" t="s">
        <v>164</v>
      </c>
      <c r="D578" s="295"/>
      <c r="E578" s="295"/>
      <c r="F578" s="295"/>
      <c r="G578" s="295"/>
      <c r="H578" s="295"/>
      <c r="I578" s="295"/>
      <c r="J578" s="295"/>
      <c r="K578" s="295"/>
      <c r="L578" s="295"/>
      <c r="M578" s="295"/>
      <c r="N578" s="295">
        <f>N577</f>
        <v>12</v>
      </c>
      <c r="O578" s="295"/>
      <c r="P578" s="295"/>
      <c r="Q578" s="295"/>
      <c r="R578" s="295"/>
      <c r="S578" s="295"/>
      <c r="T578" s="295"/>
      <c r="U578" s="295"/>
      <c r="V578" s="295"/>
      <c r="W578" s="295"/>
      <c r="X578" s="295"/>
      <c r="Y578" s="411">
        <f>Y577</f>
        <v>0</v>
      </c>
      <c r="Z578" s="411">
        <f t="shared" ref="Z578" si="1612">Z577</f>
        <v>0</v>
      </c>
      <c r="AA578" s="411">
        <f t="shared" ref="AA578" si="1613">AA577</f>
        <v>0</v>
      </c>
      <c r="AB578" s="411">
        <f t="shared" ref="AB578" si="1614">AB577</f>
        <v>0</v>
      </c>
      <c r="AC578" s="411">
        <f t="shared" ref="AC578" si="1615">AC577</f>
        <v>0</v>
      </c>
      <c r="AD578" s="411">
        <f t="shared" ref="AD578" si="1616">AD577</f>
        <v>0</v>
      </c>
      <c r="AE578" s="411">
        <f t="shared" ref="AE578" si="1617">AE577</f>
        <v>0</v>
      </c>
      <c r="AF578" s="411">
        <f t="shared" ref="AF578" si="1618">AF577</f>
        <v>0</v>
      </c>
      <c r="AG578" s="411">
        <f t="shared" ref="AG578" si="1619">AG577</f>
        <v>0</v>
      </c>
      <c r="AH578" s="411">
        <f t="shared" ref="AH578" si="1620">AH577</f>
        <v>0</v>
      </c>
      <c r="AI578" s="411">
        <f t="shared" ref="AI578" si="1621">AI577</f>
        <v>0</v>
      </c>
      <c r="AJ578" s="411">
        <f t="shared" ref="AJ578" si="1622">AJ577</f>
        <v>0</v>
      </c>
      <c r="AK578" s="411">
        <f t="shared" ref="AK578" si="1623">AK577</f>
        <v>0</v>
      </c>
      <c r="AL578" s="411">
        <f t="shared" ref="AL578" si="1624">AL577</f>
        <v>0</v>
      </c>
      <c r="AM578" s="297"/>
    </row>
    <row r="579" spans="1:40" hidden="1" outlineLevel="2">
      <c r="A579" s="532"/>
      <c r="B579" s="315"/>
      <c r="C579" s="305"/>
      <c r="D579" s="291"/>
      <c r="E579" s="291"/>
      <c r="F579" s="291"/>
      <c r="G579" s="291"/>
      <c r="H579" s="291"/>
      <c r="I579" s="291"/>
      <c r="J579" s="291"/>
      <c r="K579" s="291"/>
      <c r="L579" s="291"/>
      <c r="M579" s="291"/>
      <c r="N579" s="291"/>
      <c r="O579" s="291"/>
      <c r="P579" s="291"/>
      <c r="Q579" s="291"/>
      <c r="R579" s="291"/>
      <c r="S579" s="291"/>
      <c r="T579" s="291"/>
      <c r="U579" s="291"/>
      <c r="V579" s="291"/>
      <c r="W579" s="291"/>
      <c r="X579" s="291"/>
      <c r="Y579" s="412"/>
      <c r="Z579" s="421"/>
      <c r="AA579" s="421"/>
      <c r="AB579" s="421"/>
      <c r="AC579" s="421"/>
      <c r="AD579" s="421"/>
      <c r="AE579" s="421"/>
      <c r="AF579" s="421"/>
      <c r="AG579" s="421"/>
      <c r="AH579" s="421"/>
      <c r="AI579" s="421"/>
      <c r="AJ579" s="421"/>
      <c r="AK579" s="421"/>
      <c r="AL579" s="421"/>
      <c r="AM579" s="306"/>
    </row>
    <row r="580" spans="1:40" ht="45" hidden="1" outlineLevel="2">
      <c r="A580" s="532">
        <v>12</v>
      </c>
      <c r="B580" s="428" t="s">
        <v>106</v>
      </c>
      <c r="C580" s="291" t="s">
        <v>25</v>
      </c>
      <c r="D580" s="295"/>
      <c r="E580" s="295"/>
      <c r="F580" s="295"/>
      <c r="G580" s="295"/>
      <c r="H580" s="295"/>
      <c r="I580" s="295"/>
      <c r="J580" s="295"/>
      <c r="K580" s="295"/>
      <c r="L580" s="295"/>
      <c r="M580" s="295"/>
      <c r="N580" s="295">
        <v>12</v>
      </c>
      <c r="O580" s="295"/>
      <c r="P580" s="295"/>
      <c r="Q580" s="295"/>
      <c r="R580" s="295"/>
      <c r="S580" s="295"/>
      <c r="T580" s="295"/>
      <c r="U580" s="295"/>
      <c r="V580" s="295"/>
      <c r="W580" s="295"/>
      <c r="X580" s="295"/>
      <c r="Y580" s="410"/>
      <c r="Z580" s="410"/>
      <c r="AA580" s="410"/>
      <c r="AB580" s="410"/>
      <c r="AC580" s="410"/>
      <c r="AD580" s="410"/>
      <c r="AE580" s="410"/>
      <c r="AF580" s="415"/>
      <c r="AG580" s="415"/>
      <c r="AH580" s="415"/>
      <c r="AI580" s="415"/>
      <c r="AJ580" s="415"/>
      <c r="AK580" s="415"/>
      <c r="AL580" s="415"/>
      <c r="AM580" s="296">
        <f>SUM(Y580:AL580)</f>
        <v>0</v>
      </c>
    </row>
    <row r="581" spans="1:40" hidden="1" outlineLevel="2">
      <c r="A581" s="532"/>
      <c r="B581" s="294" t="s">
        <v>311</v>
      </c>
      <c r="C581" s="291" t="s">
        <v>164</v>
      </c>
      <c r="D581" s="295"/>
      <c r="E581" s="295"/>
      <c r="F581" s="295"/>
      <c r="G581" s="295"/>
      <c r="H581" s="295"/>
      <c r="I581" s="295"/>
      <c r="J581" s="295"/>
      <c r="K581" s="295"/>
      <c r="L581" s="295"/>
      <c r="M581" s="295"/>
      <c r="N581" s="295">
        <f>N580</f>
        <v>12</v>
      </c>
      <c r="O581" s="295"/>
      <c r="P581" s="295"/>
      <c r="Q581" s="295"/>
      <c r="R581" s="295"/>
      <c r="S581" s="295"/>
      <c r="T581" s="295"/>
      <c r="U581" s="295"/>
      <c r="V581" s="295"/>
      <c r="W581" s="295"/>
      <c r="X581" s="295"/>
      <c r="Y581" s="411">
        <f>Y580</f>
        <v>0</v>
      </c>
      <c r="Z581" s="411">
        <f t="shared" ref="Z581" si="1625">Z580</f>
        <v>0</v>
      </c>
      <c r="AA581" s="411">
        <f t="shared" ref="AA581" si="1626">AA580</f>
        <v>0</v>
      </c>
      <c r="AB581" s="411">
        <f t="shared" ref="AB581" si="1627">AB580</f>
        <v>0</v>
      </c>
      <c r="AC581" s="411">
        <f t="shared" ref="AC581" si="1628">AC580</f>
        <v>0</v>
      </c>
      <c r="AD581" s="411">
        <f t="shared" ref="AD581" si="1629">AD580</f>
        <v>0</v>
      </c>
      <c r="AE581" s="411">
        <f t="shared" ref="AE581" si="1630">AE580</f>
        <v>0</v>
      </c>
      <c r="AF581" s="411">
        <f t="shared" ref="AF581" si="1631">AF580</f>
        <v>0</v>
      </c>
      <c r="AG581" s="411">
        <f t="shared" ref="AG581" si="1632">AG580</f>
        <v>0</v>
      </c>
      <c r="AH581" s="411">
        <f t="shared" ref="AH581" si="1633">AH580</f>
        <v>0</v>
      </c>
      <c r="AI581" s="411">
        <f t="shared" ref="AI581" si="1634">AI580</f>
        <v>0</v>
      </c>
      <c r="AJ581" s="411">
        <f t="shared" ref="AJ581" si="1635">AJ580</f>
        <v>0</v>
      </c>
      <c r="AK581" s="411">
        <f t="shared" ref="AK581" si="1636">AK580</f>
        <v>0</v>
      </c>
      <c r="AL581" s="411">
        <f t="shared" ref="AL581" si="1637">AL580</f>
        <v>0</v>
      </c>
      <c r="AM581" s="297"/>
    </row>
    <row r="582" spans="1:40" hidden="1" outlineLevel="2">
      <c r="A582" s="532"/>
      <c r="B582" s="315"/>
      <c r="C582" s="305"/>
      <c r="D582" s="291"/>
      <c r="E582" s="291"/>
      <c r="F582" s="291"/>
      <c r="G582" s="291"/>
      <c r="H582" s="291"/>
      <c r="I582" s="291"/>
      <c r="J582" s="291"/>
      <c r="K582" s="291"/>
      <c r="L582" s="291"/>
      <c r="M582" s="291"/>
      <c r="N582" s="291"/>
      <c r="O582" s="291"/>
      <c r="P582" s="291"/>
      <c r="Q582" s="291"/>
      <c r="R582" s="291"/>
      <c r="S582" s="291"/>
      <c r="T582" s="291"/>
      <c r="U582" s="291"/>
      <c r="V582" s="291"/>
      <c r="W582" s="291"/>
      <c r="X582" s="291"/>
      <c r="Y582" s="422"/>
      <c r="Z582" s="422"/>
      <c r="AA582" s="412"/>
      <c r="AB582" s="412"/>
      <c r="AC582" s="412"/>
      <c r="AD582" s="412"/>
      <c r="AE582" s="412"/>
      <c r="AF582" s="412"/>
      <c r="AG582" s="412"/>
      <c r="AH582" s="412"/>
      <c r="AI582" s="412"/>
      <c r="AJ582" s="412"/>
      <c r="AK582" s="412"/>
      <c r="AL582" s="412"/>
      <c r="AM582" s="306"/>
    </row>
    <row r="583" spans="1:40" ht="30" hidden="1" outlineLevel="2">
      <c r="A583" s="532">
        <v>13</v>
      </c>
      <c r="B583" s="428" t="s">
        <v>107</v>
      </c>
      <c r="C583" s="291" t="s">
        <v>25</v>
      </c>
      <c r="D583" s="295"/>
      <c r="E583" s="295"/>
      <c r="F583" s="295"/>
      <c r="G583" s="295"/>
      <c r="H583" s="295"/>
      <c r="I583" s="295"/>
      <c r="J583" s="295"/>
      <c r="K583" s="295"/>
      <c r="L583" s="295"/>
      <c r="M583" s="295"/>
      <c r="N583" s="295">
        <v>12</v>
      </c>
      <c r="O583" s="295"/>
      <c r="P583" s="295"/>
      <c r="Q583" s="295"/>
      <c r="R583" s="295"/>
      <c r="S583" s="295"/>
      <c r="T583" s="295"/>
      <c r="U583" s="295"/>
      <c r="V583" s="295"/>
      <c r="W583" s="295"/>
      <c r="X583" s="295"/>
      <c r="Y583" s="410"/>
      <c r="Z583" s="410"/>
      <c r="AA583" s="410"/>
      <c r="AB583" s="410"/>
      <c r="AC583" s="410"/>
      <c r="AD583" s="410"/>
      <c r="AE583" s="410"/>
      <c r="AF583" s="415"/>
      <c r="AG583" s="415"/>
      <c r="AH583" s="415"/>
      <c r="AI583" s="415"/>
      <c r="AJ583" s="415"/>
      <c r="AK583" s="415"/>
      <c r="AL583" s="415"/>
      <c r="AM583" s="296">
        <f>SUM(Y583:AL583)</f>
        <v>0</v>
      </c>
    </row>
    <row r="584" spans="1:40" hidden="1" outlineLevel="2">
      <c r="A584" s="532"/>
      <c r="B584" s="294" t="s">
        <v>311</v>
      </c>
      <c r="C584" s="291" t="s">
        <v>164</v>
      </c>
      <c r="D584" s="295"/>
      <c r="E584" s="295"/>
      <c r="F584" s="295"/>
      <c r="G584" s="295"/>
      <c r="H584" s="295"/>
      <c r="I584" s="295"/>
      <c r="J584" s="295"/>
      <c r="K584" s="295"/>
      <c r="L584" s="295"/>
      <c r="M584" s="295"/>
      <c r="N584" s="295">
        <f>N583</f>
        <v>12</v>
      </c>
      <c r="O584" s="295"/>
      <c r="P584" s="295"/>
      <c r="Q584" s="295"/>
      <c r="R584" s="295"/>
      <c r="S584" s="295"/>
      <c r="T584" s="295"/>
      <c r="U584" s="295"/>
      <c r="V584" s="295"/>
      <c r="W584" s="295"/>
      <c r="X584" s="295"/>
      <c r="Y584" s="411">
        <f>Y583</f>
        <v>0</v>
      </c>
      <c r="Z584" s="411">
        <f t="shared" ref="Z584" si="1638">Z583</f>
        <v>0</v>
      </c>
      <c r="AA584" s="411">
        <f t="shared" ref="AA584" si="1639">AA583</f>
        <v>0</v>
      </c>
      <c r="AB584" s="411">
        <f t="shared" ref="AB584" si="1640">AB583</f>
        <v>0</v>
      </c>
      <c r="AC584" s="411">
        <f t="shared" ref="AC584" si="1641">AC583</f>
        <v>0</v>
      </c>
      <c r="AD584" s="411">
        <f t="shared" ref="AD584" si="1642">AD583</f>
        <v>0</v>
      </c>
      <c r="AE584" s="411">
        <f t="shared" ref="AE584" si="1643">AE583</f>
        <v>0</v>
      </c>
      <c r="AF584" s="411">
        <f t="shared" ref="AF584" si="1644">AF583</f>
        <v>0</v>
      </c>
      <c r="AG584" s="411">
        <f t="shared" ref="AG584" si="1645">AG583</f>
        <v>0</v>
      </c>
      <c r="AH584" s="411">
        <f t="shared" ref="AH584" si="1646">AH583</f>
        <v>0</v>
      </c>
      <c r="AI584" s="411">
        <f t="shared" ref="AI584" si="1647">AI583</f>
        <v>0</v>
      </c>
      <c r="AJ584" s="411">
        <f t="shared" ref="AJ584" si="1648">AJ583</f>
        <v>0</v>
      </c>
      <c r="AK584" s="411">
        <f t="shared" ref="AK584" si="1649">AK583</f>
        <v>0</v>
      </c>
      <c r="AL584" s="411">
        <f t="shared" ref="AL584" si="1650">AL583</f>
        <v>0</v>
      </c>
      <c r="AM584" s="306"/>
    </row>
    <row r="585" spans="1:40" hidden="1" outlineLevel="2">
      <c r="A585" s="532"/>
      <c r="B585" s="315"/>
      <c r="C585" s="305"/>
      <c r="D585" s="291"/>
      <c r="E585" s="291"/>
      <c r="F585" s="291"/>
      <c r="G585" s="291"/>
      <c r="H585" s="291"/>
      <c r="I585" s="291"/>
      <c r="J585" s="291"/>
      <c r="K585" s="291"/>
      <c r="L585" s="291"/>
      <c r="M585" s="291"/>
      <c r="N585" s="291"/>
      <c r="O585" s="291"/>
      <c r="P585" s="291"/>
      <c r="Q585" s="291"/>
      <c r="R585" s="291"/>
      <c r="S585" s="291"/>
      <c r="T585" s="291"/>
      <c r="U585" s="291"/>
      <c r="V585" s="291"/>
      <c r="W585" s="291"/>
      <c r="X585" s="291"/>
      <c r="Y585" s="412"/>
      <c r="Z585" s="412"/>
      <c r="AA585" s="412"/>
      <c r="AB585" s="412"/>
      <c r="AC585" s="412"/>
      <c r="AD585" s="412"/>
      <c r="AE585" s="412"/>
      <c r="AF585" s="412"/>
      <c r="AG585" s="412"/>
      <c r="AH585" s="412"/>
      <c r="AI585" s="412"/>
      <c r="AJ585" s="412"/>
      <c r="AK585" s="412"/>
      <c r="AL585" s="412"/>
      <c r="AM585" s="306"/>
    </row>
    <row r="586" spans="1:40" ht="15.75" hidden="1" outlineLevel="2">
      <c r="A586" s="532"/>
      <c r="B586" s="288" t="s">
        <v>108</v>
      </c>
      <c r="C586" s="289"/>
      <c r="D586" s="290"/>
      <c r="E586" s="290"/>
      <c r="F586" s="290"/>
      <c r="G586" s="290"/>
      <c r="H586" s="290"/>
      <c r="I586" s="290"/>
      <c r="J586" s="290"/>
      <c r="K586" s="290"/>
      <c r="L586" s="290"/>
      <c r="M586" s="290"/>
      <c r="N586" s="290"/>
      <c r="O586" s="290"/>
      <c r="P586" s="289"/>
      <c r="Q586" s="289"/>
      <c r="R586" s="289"/>
      <c r="S586" s="289"/>
      <c r="T586" s="289"/>
      <c r="U586" s="289"/>
      <c r="V586" s="289"/>
      <c r="W586" s="289"/>
      <c r="X586" s="289"/>
      <c r="Y586" s="414"/>
      <c r="Z586" s="414"/>
      <c r="AA586" s="414"/>
      <c r="AB586" s="414"/>
      <c r="AC586" s="414"/>
      <c r="AD586" s="414"/>
      <c r="AE586" s="414"/>
      <c r="AF586" s="414"/>
      <c r="AG586" s="414"/>
      <c r="AH586" s="414"/>
      <c r="AI586" s="414"/>
      <c r="AJ586" s="414"/>
      <c r="AK586" s="414"/>
      <c r="AL586" s="414"/>
      <c r="AM586" s="292"/>
    </row>
    <row r="587" spans="1:40" hidden="1" outlineLevel="2">
      <c r="A587" s="532">
        <v>14</v>
      </c>
      <c r="B587" s="315" t="s">
        <v>109</v>
      </c>
      <c r="C587" s="291" t="s">
        <v>25</v>
      </c>
      <c r="D587" s="295"/>
      <c r="E587" s="295"/>
      <c r="F587" s="295"/>
      <c r="G587" s="295"/>
      <c r="H587" s="295"/>
      <c r="I587" s="295"/>
      <c r="J587" s="295"/>
      <c r="K587" s="295"/>
      <c r="L587" s="295"/>
      <c r="M587" s="295"/>
      <c r="N587" s="295">
        <v>12</v>
      </c>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40" hidden="1" outlineLevel="2">
      <c r="A588" s="532"/>
      <c r="B588" s="294" t="s">
        <v>311</v>
      </c>
      <c r="C588" s="291" t="s">
        <v>164</v>
      </c>
      <c r="D588" s="295"/>
      <c r="E588" s="295"/>
      <c r="F588" s="295"/>
      <c r="G588" s="295"/>
      <c r="H588" s="295"/>
      <c r="I588" s="295"/>
      <c r="J588" s="295"/>
      <c r="K588" s="295"/>
      <c r="L588" s="295"/>
      <c r="M588" s="295"/>
      <c r="N588" s="295">
        <f>N587</f>
        <v>12</v>
      </c>
      <c r="O588" s="295"/>
      <c r="P588" s="295"/>
      <c r="Q588" s="295"/>
      <c r="R588" s="295"/>
      <c r="S588" s="295"/>
      <c r="T588" s="295"/>
      <c r="U588" s="295"/>
      <c r="V588" s="295"/>
      <c r="W588" s="295"/>
      <c r="X588" s="295"/>
      <c r="Y588" s="411">
        <f>Y587</f>
        <v>0</v>
      </c>
      <c r="Z588" s="411">
        <f t="shared" ref="Z588" si="1651">Z587</f>
        <v>0</v>
      </c>
      <c r="AA588" s="411">
        <f t="shared" ref="AA588" si="1652">AA587</f>
        <v>0</v>
      </c>
      <c r="AB588" s="411">
        <f t="shared" ref="AB588" si="1653">AB587</f>
        <v>0</v>
      </c>
      <c r="AC588" s="411">
        <f t="shared" ref="AC588" si="1654">AC587</f>
        <v>0</v>
      </c>
      <c r="AD588" s="411">
        <f t="shared" ref="AD588" si="1655">AD587</f>
        <v>0</v>
      </c>
      <c r="AE588" s="411">
        <f t="shared" ref="AE588" si="1656">AE587</f>
        <v>0</v>
      </c>
      <c r="AF588" s="411">
        <f t="shared" ref="AF588" si="1657">AF587</f>
        <v>0</v>
      </c>
      <c r="AG588" s="411">
        <f t="shared" ref="AG588" si="1658">AG587</f>
        <v>0</v>
      </c>
      <c r="AH588" s="411">
        <f t="shared" ref="AH588" si="1659">AH587</f>
        <v>0</v>
      </c>
      <c r="AI588" s="411">
        <f t="shared" ref="AI588" si="1660">AI587</f>
        <v>0</v>
      </c>
      <c r="AJ588" s="411">
        <f t="shared" ref="AJ588" si="1661">AJ587</f>
        <v>0</v>
      </c>
      <c r="AK588" s="411">
        <f t="shared" ref="AK588" si="1662">AK587</f>
        <v>0</v>
      </c>
      <c r="AL588" s="411">
        <f t="shared" ref="AL588" si="1663">AL587</f>
        <v>0</v>
      </c>
      <c r="AM588" s="516"/>
      <c r="AN588" s="629"/>
    </row>
    <row r="589" spans="1:40" hidden="1" outlineLevel="2">
      <c r="A589" s="532"/>
      <c r="B589" s="315"/>
      <c r="C589" s="305"/>
      <c r="D589" s="291"/>
      <c r="E589" s="291"/>
      <c r="F589" s="291"/>
      <c r="G589" s="291"/>
      <c r="H589" s="291"/>
      <c r="I589" s="291"/>
      <c r="J589" s="291"/>
      <c r="K589" s="291"/>
      <c r="L589" s="291"/>
      <c r="M589" s="291"/>
      <c r="N589" s="468"/>
      <c r="O589" s="291"/>
      <c r="P589" s="291"/>
      <c r="Q589" s="291"/>
      <c r="R589" s="291"/>
      <c r="S589" s="291"/>
      <c r="T589" s="291"/>
      <c r="U589" s="291"/>
      <c r="V589" s="291"/>
      <c r="W589" s="291"/>
      <c r="X589" s="291"/>
      <c r="Y589" s="412"/>
      <c r="Z589" s="412"/>
      <c r="AA589" s="412"/>
      <c r="AB589" s="412"/>
      <c r="AC589" s="412"/>
      <c r="AD589" s="412"/>
      <c r="AE589" s="412"/>
      <c r="AF589" s="412"/>
      <c r="AG589" s="412"/>
      <c r="AH589" s="412"/>
      <c r="AI589" s="412"/>
      <c r="AJ589" s="412"/>
      <c r="AK589" s="412"/>
      <c r="AL589" s="412"/>
      <c r="AM589" s="301"/>
      <c r="AN589" s="629"/>
    </row>
    <row r="590" spans="1:40" s="309" customFormat="1" ht="15.75" hidden="1" outlineLevel="2">
      <c r="A590" s="532"/>
      <c r="B590" s="288" t="s">
        <v>492</v>
      </c>
      <c r="C590" s="291"/>
      <c r="D590" s="291"/>
      <c r="E590" s="291"/>
      <c r="F590" s="291"/>
      <c r="G590" s="291"/>
      <c r="H590" s="291"/>
      <c r="I590" s="291"/>
      <c r="J590" s="291"/>
      <c r="K590" s="291"/>
      <c r="L590" s="291"/>
      <c r="M590" s="291"/>
      <c r="N590" s="291"/>
      <c r="O590" s="291"/>
      <c r="P590" s="291"/>
      <c r="Q590" s="291"/>
      <c r="R590" s="291"/>
      <c r="S590" s="291"/>
      <c r="T590" s="291"/>
      <c r="U590" s="291"/>
      <c r="V590" s="291"/>
      <c r="W590" s="291"/>
      <c r="X590" s="291"/>
      <c r="Y590" s="412"/>
      <c r="Z590" s="412"/>
      <c r="AA590" s="412"/>
      <c r="AB590" s="412"/>
      <c r="AC590" s="412"/>
      <c r="AD590" s="412"/>
      <c r="AE590" s="416"/>
      <c r="AF590" s="416"/>
      <c r="AG590" s="416"/>
      <c r="AH590" s="416"/>
      <c r="AI590" s="416"/>
      <c r="AJ590" s="416"/>
      <c r="AK590" s="416"/>
      <c r="AL590" s="416"/>
      <c r="AM590" s="517"/>
      <c r="AN590" s="630"/>
    </row>
    <row r="591" spans="1:40" hidden="1" outlineLevel="2">
      <c r="A591" s="532">
        <v>15</v>
      </c>
      <c r="B591" s="294" t="s">
        <v>497</v>
      </c>
      <c r="C591" s="291" t="s">
        <v>25</v>
      </c>
      <c r="D591" s="295"/>
      <c r="E591" s="295"/>
      <c r="F591" s="295"/>
      <c r="G591" s="295"/>
      <c r="H591" s="295"/>
      <c r="I591" s="295"/>
      <c r="J591" s="295"/>
      <c r="K591" s="295"/>
      <c r="L591" s="295"/>
      <c r="M591" s="295"/>
      <c r="N591" s="295">
        <v>0</v>
      </c>
      <c r="O591" s="295"/>
      <c r="P591" s="295"/>
      <c r="Q591" s="295"/>
      <c r="R591" s="295"/>
      <c r="S591" s="295"/>
      <c r="T591" s="295"/>
      <c r="U591" s="295"/>
      <c r="V591" s="295"/>
      <c r="W591" s="295"/>
      <c r="X591" s="295"/>
      <c r="Y591" s="410"/>
      <c r="Z591" s="410"/>
      <c r="AA591" s="410"/>
      <c r="AB591" s="410"/>
      <c r="AC591" s="410"/>
      <c r="AD591" s="410"/>
      <c r="AE591" s="410"/>
      <c r="AF591" s="410"/>
      <c r="AG591" s="410"/>
      <c r="AH591" s="410"/>
      <c r="AI591" s="410"/>
      <c r="AJ591" s="410"/>
      <c r="AK591" s="410"/>
      <c r="AL591" s="410"/>
      <c r="AM591" s="296">
        <f>SUM(Y591:AL591)</f>
        <v>0</v>
      </c>
    </row>
    <row r="592" spans="1:40" hidden="1" outlineLevel="2">
      <c r="A592" s="532"/>
      <c r="B592" s="294" t="s">
        <v>311</v>
      </c>
      <c r="C592" s="291" t="s">
        <v>164</v>
      </c>
      <c r="D592" s="295"/>
      <c r="E592" s="295"/>
      <c r="F592" s="295"/>
      <c r="G592" s="295"/>
      <c r="H592" s="295"/>
      <c r="I592" s="295"/>
      <c r="J592" s="295"/>
      <c r="K592" s="295"/>
      <c r="L592" s="295"/>
      <c r="M592" s="295"/>
      <c r="N592" s="295">
        <f>N591</f>
        <v>0</v>
      </c>
      <c r="O592" s="295"/>
      <c r="P592" s="295"/>
      <c r="Q592" s="295"/>
      <c r="R592" s="295"/>
      <c r="S592" s="295"/>
      <c r="T592" s="295"/>
      <c r="U592" s="295"/>
      <c r="V592" s="295"/>
      <c r="W592" s="295"/>
      <c r="X592" s="295"/>
      <c r="Y592" s="411">
        <f>Y591</f>
        <v>0</v>
      </c>
      <c r="Z592" s="411">
        <f t="shared" ref="Z592:AL592" si="1664">Z591</f>
        <v>0</v>
      </c>
      <c r="AA592" s="411">
        <f t="shared" si="1664"/>
        <v>0</v>
      </c>
      <c r="AB592" s="411">
        <f t="shared" si="1664"/>
        <v>0</v>
      </c>
      <c r="AC592" s="411">
        <f t="shared" si="1664"/>
        <v>0</v>
      </c>
      <c r="AD592" s="411">
        <f t="shared" si="1664"/>
        <v>0</v>
      </c>
      <c r="AE592" s="411">
        <f t="shared" si="1664"/>
        <v>0</v>
      </c>
      <c r="AF592" s="411">
        <f t="shared" si="1664"/>
        <v>0</v>
      </c>
      <c r="AG592" s="411">
        <f t="shared" si="1664"/>
        <v>0</v>
      </c>
      <c r="AH592" s="411">
        <f t="shared" si="1664"/>
        <v>0</v>
      </c>
      <c r="AI592" s="411">
        <f t="shared" si="1664"/>
        <v>0</v>
      </c>
      <c r="AJ592" s="411">
        <f t="shared" si="1664"/>
        <v>0</v>
      </c>
      <c r="AK592" s="411">
        <f t="shared" si="1664"/>
        <v>0</v>
      </c>
      <c r="AL592" s="411">
        <f t="shared" si="1664"/>
        <v>0</v>
      </c>
      <c r="AM592" s="297"/>
    </row>
    <row r="593" spans="1:39" hidden="1" outlineLevel="2">
      <c r="A593" s="532"/>
      <c r="B593" s="315"/>
      <c r="C593" s="305"/>
      <c r="D593" s="291"/>
      <c r="E593" s="291"/>
      <c r="F593" s="291"/>
      <c r="G593" s="291"/>
      <c r="H593" s="291"/>
      <c r="I593" s="291"/>
      <c r="J593" s="291"/>
      <c r="K593" s="291"/>
      <c r="L593" s="291"/>
      <c r="M593" s="291"/>
      <c r="N593" s="291"/>
      <c r="O593" s="291"/>
      <c r="P593" s="291"/>
      <c r="Q593" s="291"/>
      <c r="R593" s="291"/>
      <c r="S593" s="291"/>
      <c r="T593" s="291"/>
      <c r="U593" s="291"/>
      <c r="V593" s="291"/>
      <c r="W593" s="291"/>
      <c r="X593" s="291"/>
      <c r="Y593" s="412"/>
      <c r="Z593" s="412"/>
      <c r="AA593" s="412"/>
      <c r="AB593" s="412"/>
      <c r="AC593" s="412"/>
      <c r="AD593" s="412"/>
      <c r="AE593" s="412"/>
      <c r="AF593" s="412"/>
      <c r="AG593" s="412"/>
      <c r="AH593" s="412"/>
      <c r="AI593" s="412"/>
      <c r="AJ593" s="412"/>
      <c r="AK593" s="412"/>
      <c r="AL593" s="412"/>
      <c r="AM593" s="306"/>
    </row>
    <row r="594" spans="1:39" s="283" customFormat="1" hidden="1" outlineLevel="2">
      <c r="A594" s="532">
        <v>16</v>
      </c>
      <c r="B594" s="324" t="s">
        <v>493</v>
      </c>
      <c r="C594" s="291" t="s">
        <v>25</v>
      </c>
      <c r="D594" s="295"/>
      <c r="E594" s="295"/>
      <c r="F594" s="295"/>
      <c r="G594" s="295"/>
      <c r="H594" s="295"/>
      <c r="I594" s="295"/>
      <c r="J594" s="295"/>
      <c r="K594" s="295"/>
      <c r="L594" s="295"/>
      <c r="M594" s="295"/>
      <c r="N594" s="295">
        <v>0</v>
      </c>
      <c r="O594" s="295"/>
      <c r="P594" s="295"/>
      <c r="Q594" s="295"/>
      <c r="R594" s="295"/>
      <c r="S594" s="295"/>
      <c r="T594" s="295"/>
      <c r="U594" s="295"/>
      <c r="V594" s="295"/>
      <c r="W594" s="295"/>
      <c r="X594" s="295"/>
      <c r="Y594" s="410"/>
      <c r="Z594" s="410"/>
      <c r="AA594" s="410"/>
      <c r="AB594" s="410"/>
      <c r="AC594" s="410"/>
      <c r="AD594" s="410"/>
      <c r="AE594" s="410"/>
      <c r="AF594" s="410"/>
      <c r="AG594" s="410"/>
      <c r="AH594" s="410"/>
      <c r="AI594" s="410"/>
      <c r="AJ594" s="410"/>
      <c r="AK594" s="410"/>
      <c r="AL594" s="410"/>
      <c r="AM594" s="296">
        <f>SUM(Y594:AL594)</f>
        <v>0</v>
      </c>
    </row>
    <row r="595" spans="1:39" s="283" customFormat="1" hidden="1" outlineLevel="2">
      <c r="A595" s="532"/>
      <c r="B595" s="294" t="s">
        <v>311</v>
      </c>
      <c r="C595" s="291" t="s">
        <v>164</v>
      </c>
      <c r="D595" s="295"/>
      <c r="E595" s="295"/>
      <c r="F595" s="295"/>
      <c r="G595" s="295"/>
      <c r="H595" s="295"/>
      <c r="I595" s="295"/>
      <c r="J595" s="295"/>
      <c r="K595" s="295"/>
      <c r="L595" s="295"/>
      <c r="M595" s="295"/>
      <c r="N595" s="295">
        <f>N594</f>
        <v>0</v>
      </c>
      <c r="O595" s="295"/>
      <c r="P595" s="295"/>
      <c r="Q595" s="295"/>
      <c r="R595" s="295"/>
      <c r="S595" s="295"/>
      <c r="T595" s="295"/>
      <c r="U595" s="295"/>
      <c r="V595" s="295"/>
      <c r="W595" s="295"/>
      <c r="X595" s="295"/>
      <c r="Y595" s="411">
        <f>Y594</f>
        <v>0</v>
      </c>
      <c r="Z595" s="411">
        <f t="shared" ref="Z595:AL595" si="1665">Z594</f>
        <v>0</v>
      </c>
      <c r="AA595" s="411">
        <f t="shared" si="1665"/>
        <v>0</v>
      </c>
      <c r="AB595" s="411">
        <f t="shared" si="1665"/>
        <v>0</v>
      </c>
      <c r="AC595" s="411">
        <f t="shared" si="1665"/>
        <v>0</v>
      </c>
      <c r="AD595" s="411">
        <f t="shared" si="1665"/>
        <v>0</v>
      </c>
      <c r="AE595" s="411">
        <f t="shared" si="1665"/>
        <v>0</v>
      </c>
      <c r="AF595" s="411">
        <f t="shared" si="1665"/>
        <v>0</v>
      </c>
      <c r="AG595" s="411">
        <f t="shared" si="1665"/>
        <v>0</v>
      </c>
      <c r="AH595" s="411">
        <f t="shared" si="1665"/>
        <v>0</v>
      </c>
      <c r="AI595" s="411">
        <f t="shared" si="1665"/>
        <v>0</v>
      </c>
      <c r="AJ595" s="411">
        <f t="shared" si="1665"/>
        <v>0</v>
      </c>
      <c r="AK595" s="411">
        <f t="shared" si="1665"/>
        <v>0</v>
      </c>
      <c r="AL595" s="411">
        <f t="shared" si="1665"/>
        <v>0</v>
      </c>
      <c r="AM595" s="297"/>
    </row>
    <row r="596" spans="1:39" s="283" customFormat="1" hidden="1" outlineLevel="2">
      <c r="A596" s="532"/>
      <c r="B596" s="324"/>
      <c r="C596" s="291"/>
      <c r="D596" s="291"/>
      <c r="E596" s="291"/>
      <c r="F596" s="291"/>
      <c r="G596" s="291"/>
      <c r="H596" s="291"/>
      <c r="I596" s="291"/>
      <c r="J596" s="291"/>
      <c r="K596" s="291"/>
      <c r="L596" s="291"/>
      <c r="M596" s="291"/>
      <c r="N596" s="291"/>
      <c r="O596" s="291"/>
      <c r="P596" s="291"/>
      <c r="Q596" s="291"/>
      <c r="R596" s="291"/>
      <c r="S596" s="291"/>
      <c r="T596" s="291"/>
      <c r="U596" s="291"/>
      <c r="V596" s="291"/>
      <c r="W596" s="291"/>
      <c r="X596" s="291"/>
      <c r="Y596" s="412"/>
      <c r="Z596" s="412"/>
      <c r="AA596" s="412"/>
      <c r="AB596" s="412"/>
      <c r="AC596" s="412"/>
      <c r="AD596" s="412"/>
      <c r="AE596" s="416"/>
      <c r="AF596" s="416"/>
      <c r="AG596" s="416"/>
      <c r="AH596" s="416"/>
      <c r="AI596" s="416"/>
      <c r="AJ596" s="416"/>
      <c r="AK596" s="416"/>
      <c r="AL596" s="416"/>
      <c r="AM596" s="313"/>
    </row>
    <row r="597" spans="1:39" ht="15.75" hidden="1" outlineLevel="2">
      <c r="A597" s="532"/>
      <c r="B597" s="519" t="s">
        <v>498</v>
      </c>
      <c r="C597" s="320"/>
      <c r="D597" s="290"/>
      <c r="E597" s="289"/>
      <c r="F597" s="289"/>
      <c r="G597" s="289"/>
      <c r="H597" s="289"/>
      <c r="I597" s="289"/>
      <c r="J597" s="289"/>
      <c r="K597" s="289"/>
      <c r="L597" s="289"/>
      <c r="M597" s="289"/>
      <c r="N597" s="290"/>
      <c r="O597" s="289"/>
      <c r="P597" s="289"/>
      <c r="Q597" s="289"/>
      <c r="R597" s="289"/>
      <c r="S597" s="289"/>
      <c r="T597" s="289"/>
      <c r="U597" s="289"/>
      <c r="V597" s="289"/>
      <c r="W597" s="289"/>
      <c r="X597" s="289"/>
      <c r="Y597" s="414"/>
      <c r="Z597" s="414"/>
      <c r="AA597" s="414"/>
      <c r="AB597" s="414"/>
      <c r="AC597" s="414"/>
      <c r="AD597" s="414"/>
      <c r="AE597" s="414"/>
      <c r="AF597" s="414"/>
      <c r="AG597" s="414"/>
      <c r="AH597" s="414"/>
      <c r="AI597" s="414"/>
      <c r="AJ597" s="414"/>
      <c r="AK597" s="414"/>
      <c r="AL597" s="414"/>
      <c r="AM597" s="292"/>
    </row>
    <row r="598" spans="1:39" hidden="1" outlineLevel="2">
      <c r="A598" s="532">
        <v>17</v>
      </c>
      <c r="B598" s="428" t="s">
        <v>113</v>
      </c>
      <c r="C598" s="291" t="s">
        <v>25</v>
      </c>
      <c r="D598" s="295"/>
      <c r="E598" s="295"/>
      <c r="F598" s="295"/>
      <c r="G598" s="295"/>
      <c r="H598" s="295"/>
      <c r="I598" s="295"/>
      <c r="J598" s="295"/>
      <c r="K598" s="295"/>
      <c r="L598" s="295"/>
      <c r="M598" s="295"/>
      <c r="N598" s="295">
        <v>0</v>
      </c>
      <c r="O598" s="295"/>
      <c r="P598" s="295"/>
      <c r="Q598" s="295"/>
      <c r="R598" s="295"/>
      <c r="S598" s="295"/>
      <c r="T598" s="295"/>
      <c r="U598" s="295"/>
      <c r="V598" s="295"/>
      <c r="W598" s="295"/>
      <c r="X598" s="295"/>
      <c r="Y598" s="426"/>
      <c r="Z598" s="410"/>
      <c r="AA598" s="410"/>
      <c r="AB598" s="410"/>
      <c r="AC598" s="410"/>
      <c r="AD598" s="410"/>
      <c r="AE598" s="410"/>
      <c r="AF598" s="415"/>
      <c r="AG598" s="415"/>
      <c r="AH598" s="415"/>
      <c r="AI598" s="415"/>
      <c r="AJ598" s="415"/>
      <c r="AK598" s="415"/>
      <c r="AL598" s="415"/>
      <c r="AM598" s="296">
        <f>SUM(Y598:AL598)</f>
        <v>0</v>
      </c>
    </row>
    <row r="599" spans="1:39" hidden="1" outlineLevel="2">
      <c r="A599" s="532"/>
      <c r="B599" s="294" t="s">
        <v>311</v>
      </c>
      <c r="C599" s="291" t="s">
        <v>164</v>
      </c>
      <c r="D599" s="295"/>
      <c r="E599" s="295"/>
      <c r="F599" s="295"/>
      <c r="G599" s="295"/>
      <c r="H599" s="295"/>
      <c r="I599" s="295"/>
      <c r="J599" s="295"/>
      <c r="K599" s="295"/>
      <c r="L599" s="295"/>
      <c r="M599" s="295"/>
      <c r="N599" s="295">
        <f>N598</f>
        <v>0</v>
      </c>
      <c r="O599" s="295"/>
      <c r="P599" s="295"/>
      <c r="Q599" s="295"/>
      <c r="R599" s="295"/>
      <c r="S599" s="295"/>
      <c r="T599" s="295"/>
      <c r="U599" s="295"/>
      <c r="V599" s="295"/>
      <c r="W599" s="295"/>
      <c r="X599" s="295"/>
      <c r="Y599" s="411">
        <f>Y598</f>
        <v>0</v>
      </c>
      <c r="Z599" s="411">
        <f t="shared" ref="Z599:AL599" si="1666">Z598</f>
        <v>0</v>
      </c>
      <c r="AA599" s="411">
        <f t="shared" si="1666"/>
        <v>0</v>
      </c>
      <c r="AB599" s="411">
        <f t="shared" si="1666"/>
        <v>0</v>
      </c>
      <c r="AC599" s="411">
        <f t="shared" si="1666"/>
        <v>0</v>
      </c>
      <c r="AD599" s="411">
        <f t="shared" si="1666"/>
        <v>0</v>
      </c>
      <c r="AE599" s="411">
        <f t="shared" si="1666"/>
        <v>0</v>
      </c>
      <c r="AF599" s="411">
        <f t="shared" si="1666"/>
        <v>0</v>
      </c>
      <c r="AG599" s="411">
        <f t="shared" si="1666"/>
        <v>0</v>
      </c>
      <c r="AH599" s="411">
        <f t="shared" si="1666"/>
        <v>0</v>
      </c>
      <c r="AI599" s="411">
        <f t="shared" si="1666"/>
        <v>0</v>
      </c>
      <c r="AJ599" s="411">
        <f t="shared" si="1666"/>
        <v>0</v>
      </c>
      <c r="AK599" s="411">
        <f t="shared" si="1666"/>
        <v>0</v>
      </c>
      <c r="AL599" s="411">
        <f t="shared" si="1666"/>
        <v>0</v>
      </c>
      <c r="AM599" s="306"/>
    </row>
    <row r="600" spans="1:39" hidden="1" outlineLevel="2">
      <c r="A600" s="532"/>
      <c r="B600" s="294"/>
      <c r="C600" s="291"/>
      <c r="D600" s="291"/>
      <c r="E600" s="291"/>
      <c r="F600" s="291"/>
      <c r="G600" s="291"/>
      <c r="H600" s="291"/>
      <c r="I600" s="291"/>
      <c r="J600" s="291"/>
      <c r="K600" s="291"/>
      <c r="L600" s="291"/>
      <c r="M600" s="291"/>
      <c r="N600" s="291"/>
      <c r="O600" s="291"/>
      <c r="P600" s="291"/>
      <c r="Q600" s="291"/>
      <c r="R600" s="291"/>
      <c r="S600" s="291"/>
      <c r="T600" s="291"/>
      <c r="U600" s="291"/>
      <c r="V600" s="291"/>
      <c r="W600" s="291"/>
      <c r="X600" s="291"/>
      <c r="Y600" s="422"/>
      <c r="Z600" s="425"/>
      <c r="AA600" s="425"/>
      <c r="AB600" s="425"/>
      <c r="AC600" s="425"/>
      <c r="AD600" s="425"/>
      <c r="AE600" s="425"/>
      <c r="AF600" s="425"/>
      <c r="AG600" s="425"/>
      <c r="AH600" s="425"/>
      <c r="AI600" s="425"/>
      <c r="AJ600" s="425"/>
      <c r="AK600" s="425"/>
      <c r="AL600" s="425"/>
      <c r="AM600" s="306"/>
    </row>
    <row r="601" spans="1:39" hidden="1" outlineLevel="2">
      <c r="A601" s="532">
        <v>18</v>
      </c>
      <c r="B601" s="428" t="s">
        <v>110</v>
      </c>
      <c r="C601" s="291" t="s">
        <v>25</v>
      </c>
      <c r="D601" s="295"/>
      <c r="E601" s="295"/>
      <c r="F601" s="295"/>
      <c r="G601" s="295"/>
      <c r="H601" s="295"/>
      <c r="I601" s="295"/>
      <c r="J601" s="295"/>
      <c r="K601" s="295"/>
      <c r="L601" s="295"/>
      <c r="M601" s="295"/>
      <c r="N601" s="295">
        <v>0</v>
      </c>
      <c r="O601" s="295"/>
      <c r="P601" s="295"/>
      <c r="Q601" s="295"/>
      <c r="R601" s="295"/>
      <c r="S601" s="295"/>
      <c r="T601" s="295"/>
      <c r="U601" s="295"/>
      <c r="V601" s="295"/>
      <c r="W601" s="295"/>
      <c r="X601" s="295"/>
      <c r="Y601" s="426"/>
      <c r="Z601" s="410"/>
      <c r="AA601" s="410"/>
      <c r="AB601" s="410"/>
      <c r="AC601" s="410"/>
      <c r="AD601" s="410"/>
      <c r="AE601" s="410"/>
      <c r="AF601" s="415"/>
      <c r="AG601" s="415"/>
      <c r="AH601" s="415"/>
      <c r="AI601" s="415"/>
      <c r="AJ601" s="415"/>
      <c r="AK601" s="415"/>
      <c r="AL601" s="415"/>
      <c r="AM601" s="296">
        <f>SUM(Y601:AL601)</f>
        <v>0</v>
      </c>
    </row>
    <row r="602" spans="1:39" hidden="1" outlineLevel="2">
      <c r="A602" s="532"/>
      <c r="B602" s="294" t="s">
        <v>311</v>
      </c>
      <c r="C602" s="291" t="s">
        <v>164</v>
      </c>
      <c r="D602" s="295"/>
      <c r="E602" s="295"/>
      <c r="F602" s="295"/>
      <c r="G602" s="295"/>
      <c r="H602" s="295"/>
      <c r="I602" s="295"/>
      <c r="J602" s="295"/>
      <c r="K602" s="295"/>
      <c r="L602" s="295"/>
      <c r="M602" s="295"/>
      <c r="N602" s="295">
        <f>N601</f>
        <v>0</v>
      </c>
      <c r="O602" s="295"/>
      <c r="P602" s="295"/>
      <c r="Q602" s="295"/>
      <c r="R602" s="295"/>
      <c r="S602" s="295"/>
      <c r="T602" s="295"/>
      <c r="U602" s="295"/>
      <c r="V602" s="295"/>
      <c r="W602" s="295"/>
      <c r="X602" s="295"/>
      <c r="Y602" s="411">
        <f>Y601</f>
        <v>0</v>
      </c>
      <c r="Z602" s="411">
        <f t="shared" ref="Z602:AL602" si="1667">Z601</f>
        <v>0</v>
      </c>
      <c r="AA602" s="411">
        <f t="shared" si="1667"/>
        <v>0</v>
      </c>
      <c r="AB602" s="411">
        <f t="shared" si="1667"/>
        <v>0</v>
      </c>
      <c r="AC602" s="411">
        <f t="shared" si="1667"/>
        <v>0</v>
      </c>
      <c r="AD602" s="411">
        <f t="shared" si="1667"/>
        <v>0</v>
      </c>
      <c r="AE602" s="411">
        <f t="shared" si="1667"/>
        <v>0</v>
      </c>
      <c r="AF602" s="411">
        <f t="shared" si="1667"/>
        <v>0</v>
      </c>
      <c r="AG602" s="411">
        <f t="shared" si="1667"/>
        <v>0</v>
      </c>
      <c r="AH602" s="411">
        <f t="shared" si="1667"/>
        <v>0</v>
      </c>
      <c r="AI602" s="411">
        <f t="shared" si="1667"/>
        <v>0</v>
      </c>
      <c r="AJ602" s="411">
        <f t="shared" si="1667"/>
        <v>0</v>
      </c>
      <c r="AK602" s="411">
        <f t="shared" si="1667"/>
        <v>0</v>
      </c>
      <c r="AL602" s="411">
        <f t="shared" si="1667"/>
        <v>0</v>
      </c>
      <c r="AM602" s="306"/>
    </row>
    <row r="603" spans="1:39" hidden="1" outlineLevel="2">
      <c r="A603" s="532"/>
      <c r="B603" s="322"/>
      <c r="C603" s="291"/>
      <c r="D603" s="291"/>
      <c r="E603" s="291"/>
      <c r="F603" s="291"/>
      <c r="G603" s="291"/>
      <c r="H603" s="291"/>
      <c r="I603" s="291"/>
      <c r="J603" s="291"/>
      <c r="K603" s="291"/>
      <c r="L603" s="291"/>
      <c r="M603" s="291"/>
      <c r="N603" s="291"/>
      <c r="O603" s="291"/>
      <c r="P603" s="291"/>
      <c r="Q603" s="291"/>
      <c r="R603" s="291"/>
      <c r="S603" s="291"/>
      <c r="T603" s="291"/>
      <c r="U603" s="291"/>
      <c r="V603" s="291"/>
      <c r="W603" s="291"/>
      <c r="X603" s="291"/>
      <c r="Y603" s="423"/>
      <c r="Z603" s="424"/>
      <c r="AA603" s="424"/>
      <c r="AB603" s="424"/>
      <c r="AC603" s="424"/>
      <c r="AD603" s="424"/>
      <c r="AE603" s="424"/>
      <c r="AF603" s="424"/>
      <c r="AG603" s="424"/>
      <c r="AH603" s="424"/>
      <c r="AI603" s="424"/>
      <c r="AJ603" s="424"/>
      <c r="AK603" s="424"/>
      <c r="AL603" s="424"/>
      <c r="AM603" s="297"/>
    </row>
    <row r="604" spans="1:39" hidden="1" outlineLevel="2">
      <c r="A604" s="532">
        <v>19</v>
      </c>
      <c r="B604" s="428" t="s">
        <v>112</v>
      </c>
      <c r="C604" s="291" t="s">
        <v>25</v>
      </c>
      <c r="D604" s="295"/>
      <c r="E604" s="295"/>
      <c r="F604" s="295"/>
      <c r="G604" s="295"/>
      <c r="H604" s="295"/>
      <c r="I604" s="295"/>
      <c r="J604" s="295"/>
      <c r="K604" s="295"/>
      <c r="L604" s="295"/>
      <c r="M604" s="295"/>
      <c r="N604" s="295">
        <v>0</v>
      </c>
      <c r="O604" s="295"/>
      <c r="P604" s="295"/>
      <c r="Q604" s="295"/>
      <c r="R604" s="295"/>
      <c r="S604" s="295"/>
      <c r="T604" s="295"/>
      <c r="U604" s="295"/>
      <c r="V604" s="295"/>
      <c r="W604" s="295"/>
      <c r="X604" s="295"/>
      <c r="Y604" s="426"/>
      <c r="Z604" s="410"/>
      <c r="AA604" s="410"/>
      <c r="AB604" s="410"/>
      <c r="AC604" s="410"/>
      <c r="AD604" s="410"/>
      <c r="AE604" s="410"/>
      <c r="AF604" s="415"/>
      <c r="AG604" s="415"/>
      <c r="AH604" s="415"/>
      <c r="AI604" s="415"/>
      <c r="AJ604" s="415"/>
      <c r="AK604" s="415"/>
      <c r="AL604" s="415"/>
      <c r="AM604" s="296">
        <f>SUM(Y604:AL604)</f>
        <v>0</v>
      </c>
    </row>
    <row r="605" spans="1:39" hidden="1" outlineLevel="2">
      <c r="A605" s="532"/>
      <c r="B605" s="294" t="s">
        <v>311</v>
      </c>
      <c r="C605" s="291" t="s">
        <v>164</v>
      </c>
      <c r="D605" s="295"/>
      <c r="E605" s="295"/>
      <c r="F605" s="295"/>
      <c r="G605" s="295"/>
      <c r="H605" s="295"/>
      <c r="I605" s="295"/>
      <c r="J605" s="295"/>
      <c r="K605" s="295"/>
      <c r="L605" s="295"/>
      <c r="M605" s="295"/>
      <c r="N605" s="295">
        <f>N604</f>
        <v>0</v>
      </c>
      <c r="O605" s="295"/>
      <c r="P605" s="295"/>
      <c r="Q605" s="295"/>
      <c r="R605" s="295"/>
      <c r="S605" s="295"/>
      <c r="T605" s="295"/>
      <c r="U605" s="295"/>
      <c r="V605" s="295"/>
      <c r="W605" s="295"/>
      <c r="X605" s="295"/>
      <c r="Y605" s="411">
        <f>Y604</f>
        <v>0</v>
      </c>
      <c r="Z605" s="411">
        <f t="shared" ref="Z605:AL605" si="1668">Z604</f>
        <v>0</v>
      </c>
      <c r="AA605" s="411">
        <f t="shared" si="1668"/>
        <v>0</v>
      </c>
      <c r="AB605" s="411">
        <f t="shared" si="1668"/>
        <v>0</v>
      </c>
      <c r="AC605" s="411">
        <f t="shared" si="1668"/>
        <v>0</v>
      </c>
      <c r="AD605" s="411">
        <f t="shared" si="1668"/>
        <v>0</v>
      </c>
      <c r="AE605" s="411">
        <f t="shared" si="1668"/>
        <v>0</v>
      </c>
      <c r="AF605" s="411">
        <f t="shared" si="1668"/>
        <v>0</v>
      </c>
      <c r="AG605" s="411">
        <f t="shared" si="1668"/>
        <v>0</v>
      </c>
      <c r="AH605" s="411">
        <f t="shared" si="1668"/>
        <v>0</v>
      </c>
      <c r="AI605" s="411">
        <f t="shared" si="1668"/>
        <v>0</v>
      </c>
      <c r="AJ605" s="411">
        <f t="shared" si="1668"/>
        <v>0</v>
      </c>
      <c r="AK605" s="411">
        <f t="shared" si="1668"/>
        <v>0</v>
      </c>
      <c r="AL605" s="411">
        <f t="shared" si="1668"/>
        <v>0</v>
      </c>
      <c r="AM605" s="297"/>
    </row>
    <row r="606" spans="1:39" hidden="1" outlineLevel="2">
      <c r="A606" s="532"/>
      <c r="B606" s="322"/>
      <c r="C606" s="291"/>
      <c r="D606" s="291"/>
      <c r="E606" s="291"/>
      <c r="F606" s="291"/>
      <c r="G606" s="291"/>
      <c r="H606" s="291"/>
      <c r="I606" s="291"/>
      <c r="J606" s="291"/>
      <c r="K606" s="291"/>
      <c r="L606" s="291"/>
      <c r="M606" s="291"/>
      <c r="N606" s="291"/>
      <c r="O606" s="291"/>
      <c r="P606" s="291"/>
      <c r="Q606" s="291"/>
      <c r="R606" s="291"/>
      <c r="S606" s="291"/>
      <c r="T606" s="291"/>
      <c r="U606" s="291"/>
      <c r="V606" s="291"/>
      <c r="W606" s="291"/>
      <c r="X606" s="291"/>
      <c r="Y606" s="412"/>
      <c r="Z606" s="412"/>
      <c r="AA606" s="412"/>
      <c r="AB606" s="412"/>
      <c r="AC606" s="412"/>
      <c r="AD606" s="412"/>
      <c r="AE606" s="412"/>
      <c r="AF606" s="412"/>
      <c r="AG606" s="412"/>
      <c r="AH606" s="412"/>
      <c r="AI606" s="412"/>
      <c r="AJ606" s="412"/>
      <c r="AK606" s="412"/>
      <c r="AL606" s="412"/>
      <c r="AM606" s="306"/>
    </row>
    <row r="607" spans="1:39" hidden="1" outlineLevel="2">
      <c r="A607" s="532">
        <v>20</v>
      </c>
      <c r="B607" s="428" t="s">
        <v>111</v>
      </c>
      <c r="C607" s="291" t="s">
        <v>25</v>
      </c>
      <c r="D607" s="295"/>
      <c r="E607" s="295"/>
      <c r="F607" s="295"/>
      <c r="G607" s="295"/>
      <c r="H607" s="295"/>
      <c r="I607" s="295"/>
      <c r="J607" s="295"/>
      <c r="K607" s="295"/>
      <c r="L607" s="295"/>
      <c r="M607" s="295"/>
      <c r="N607" s="295">
        <v>0</v>
      </c>
      <c r="O607" s="295"/>
      <c r="P607" s="295"/>
      <c r="Q607" s="295"/>
      <c r="R607" s="295"/>
      <c r="S607" s="295"/>
      <c r="T607" s="295"/>
      <c r="U607" s="295"/>
      <c r="V607" s="295"/>
      <c r="W607" s="295"/>
      <c r="X607" s="295"/>
      <c r="Y607" s="426"/>
      <c r="Z607" s="410"/>
      <c r="AA607" s="410"/>
      <c r="AB607" s="410"/>
      <c r="AC607" s="410"/>
      <c r="AD607" s="410"/>
      <c r="AE607" s="410"/>
      <c r="AF607" s="415"/>
      <c r="AG607" s="415"/>
      <c r="AH607" s="415"/>
      <c r="AI607" s="415"/>
      <c r="AJ607" s="415"/>
      <c r="AK607" s="415"/>
      <c r="AL607" s="415"/>
      <c r="AM607" s="296">
        <f>SUM(Y607:AL607)</f>
        <v>0</v>
      </c>
    </row>
    <row r="608" spans="1:39" hidden="1" outlineLevel="2">
      <c r="A608" s="532"/>
      <c r="B608" s="294" t="s">
        <v>311</v>
      </c>
      <c r="C608" s="291" t="s">
        <v>164</v>
      </c>
      <c r="D608" s="295"/>
      <c r="E608" s="295"/>
      <c r="F608" s="295"/>
      <c r="G608" s="295"/>
      <c r="H608" s="295"/>
      <c r="I608" s="295"/>
      <c r="J608" s="295"/>
      <c r="K608" s="295"/>
      <c r="L608" s="295"/>
      <c r="M608" s="295"/>
      <c r="N608" s="295">
        <f>N607</f>
        <v>0</v>
      </c>
      <c r="O608" s="295"/>
      <c r="P608" s="295"/>
      <c r="Q608" s="295"/>
      <c r="R608" s="295"/>
      <c r="S608" s="295"/>
      <c r="T608" s="295"/>
      <c r="U608" s="295"/>
      <c r="V608" s="295"/>
      <c r="W608" s="295"/>
      <c r="X608" s="295"/>
      <c r="Y608" s="411">
        <f>Y607</f>
        <v>0</v>
      </c>
      <c r="Z608" s="411">
        <f t="shared" ref="Z608:AL608" si="1669">Z607</f>
        <v>0</v>
      </c>
      <c r="AA608" s="411">
        <f t="shared" si="1669"/>
        <v>0</v>
      </c>
      <c r="AB608" s="411">
        <f t="shared" si="1669"/>
        <v>0</v>
      </c>
      <c r="AC608" s="411">
        <f t="shared" si="1669"/>
        <v>0</v>
      </c>
      <c r="AD608" s="411">
        <f t="shared" si="1669"/>
        <v>0</v>
      </c>
      <c r="AE608" s="411">
        <f t="shared" si="1669"/>
        <v>0</v>
      </c>
      <c r="AF608" s="411">
        <f t="shared" si="1669"/>
        <v>0</v>
      </c>
      <c r="AG608" s="411">
        <f t="shared" si="1669"/>
        <v>0</v>
      </c>
      <c r="AH608" s="411">
        <f t="shared" si="1669"/>
        <v>0</v>
      </c>
      <c r="AI608" s="411">
        <f t="shared" si="1669"/>
        <v>0</v>
      </c>
      <c r="AJ608" s="411">
        <f t="shared" si="1669"/>
        <v>0</v>
      </c>
      <c r="AK608" s="411">
        <f t="shared" si="1669"/>
        <v>0</v>
      </c>
      <c r="AL608" s="411">
        <f t="shared" si="1669"/>
        <v>0</v>
      </c>
      <c r="AM608" s="306"/>
    </row>
    <row r="609" spans="1:39" ht="15.75" hidden="1" outlineLevel="2">
      <c r="A609" s="532"/>
      <c r="B609" s="323"/>
      <c r="C609" s="300"/>
      <c r="D609" s="291"/>
      <c r="E609" s="291"/>
      <c r="F609" s="291"/>
      <c r="G609" s="291"/>
      <c r="H609" s="291"/>
      <c r="I609" s="291"/>
      <c r="J609" s="291"/>
      <c r="K609" s="291"/>
      <c r="L609" s="291"/>
      <c r="M609" s="291"/>
      <c r="N609" s="300"/>
      <c r="O609" s="291"/>
      <c r="P609" s="291"/>
      <c r="Q609" s="291"/>
      <c r="R609" s="291"/>
      <c r="S609" s="291"/>
      <c r="T609" s="291"/>
      <c r="U609" s="291"/>
      <c r="V609" s="291"/>
      <c r="W609" s="291"/>
      <c r="X609" s="291"/>
      <c r="Y609" s="412"/>
      <c r="Z609" s="412"/>
      <c r="AA609" s="412"/>
      <c r="AB609" s="412"/>
      <c r="AC609" s="412"/>
      <c r="AD609" s="412"/>
      <c r="AE609" s="412"/>
      <c r="AF609" s="412"/>
      <c r="AG609" s="412"/>
      <c r="AH609" s="412"/>
      <c r="AI609" s="412"/>
      <c r="AJ609" s="412"/>
      <c r="AK609" s="412"/>
      <c r="AL609" s="412"/>
      <c r="AM609" s="306"/>
    </row>
    <row r="610" spans="1:39" ht="15.75" hidden="1" outlineLevel="2">
      <c r="A610" s="532"/>
      <c r="B610" s="518" t="s">
        <v>505</v>
      </c>
      <c r="C610" s="291"/>
      <c r="D610" s="291"/>
      <c r="E610" s="291"/>
      <c r="F610" s="291"/>
      <c r="G610" s="291"/>
      <c r="H610" s="291"/>
      <c r="I610" s="291"/>
      <c r="J610" s="291"/>
      <c r="K610" s="291"/>
      <c r="L610" s="291"/>
      <c r="M610" s="291"/>
      <c r="N610" s="291"/>
      <c r="O610" s="291"/>
      <c r="P610" s="291"/>
      <c r="Q610" s="291"/>
      <c r="R610" s="291"/>
      <c r="S610" s="291"/>
      <c r="T610" s="291"/>
      <c r="U610" s="291"/>
      <c r="V610" s="291"/>
      <c r="W610" s="291"/>
      <c r="X610" s="291"/>
      <c r="Y610" s="422"/>
      <c r="Z610" s="425"/>
      <c r="AA610" s="425"/>
      <c r="AB610" s="425"/>
      <c r="AC610" s="425"/>
      <c r="AD610" s="425"/>
      <c r="AE610" s="425"/>
      <c r="AF610" s="425"/>
      <c r="AG610" s="425"/>
      <c r="AH610" s="425"/>
      <c r="AI610" s="425"/>
      <c r="AJ610" s="425"/>
      <c r="AK610" s="425"/>
      <c r="AL610" s="425"/>
      <c r="AM610" s="306"/>
    </row>
    <row r="611" spans="1:39" ht="15.75" hidden="1" outlineLevel="2">
      <c r="A611" s="532"/>
      <c r="B611" s="504" t="s">
        <v>501</v>
      </c>
      <c r="C611" s="291"/>
      <c r="D611" s="291"/>
      <c r="E611" s="291"/>
      <c r="F611" s="291"/>
      <c r="G611" s="291"/>
      <c r="H611" s="291"/>
      <c r="I611" s="291"/>
      <c r="J611" s="291"/>
      <c r="K611" s="291"/>
      <c r="L611" s="291"/>
      <c r="M611" s="291"/>
      <c r="N611" s="291"/>
      <c r="O611" s="291"/>
      <c r="P611" s="291"/>
      <c r="Q611" s="291"/>
      <c r="R611" s="291"/>
      <c r="S611" s="291"/>
      <c r="T611" s="291"/>
      <c r="U611" s="291"/>
      <c r="V611" s="291"/>
      <c r="W611" s="291"/>
      <c r="X611" s="291"/>
      <c r="Y611" s="422"/>
      <c r="Z611" s="425"/>
      <c r="AA611" s="425"/>
      <c r="AB611" s="425"/>
      <c r="AC611" s="425"/>
      <c r="AD611" s="425"/>
      <c r="AE611" s="425"/>
      <c r="AF611" s="425"/>
      <c r="AG611" s="425"/>
      <c r="AH611" s="425"/>
      <c r="AI611" s="425"/>
      <c r="AJ611" s="425"/>
      <c r="AK611" s="425"/>
      <c r="AL611" s="425"/>
      <c r="AM611" s="306"/>
    </row>
    <row r="612" spans="1:39" hidden="1" outlineLevel="2">
      <c r="A612" s="532">
        <v>21</v>
      </c>
      <c r="B612" s="428" t="s">
        <v>114</v>
      </c>
      <c r="C612" s="291" t="s">
        <v>25</v>
      </c>
      <c r="D612" s="295"/>
      <c r="E612" s="295"/>
      <c r="F612" s="295"/>
      <c r="G612" s="295"/>
      <c r="H612" s="295"/>
      <c r="I612" s="295"/>
      <c r="J612" s="295"/>
      <c r="K612" s="295"/>
      <c r="L612" s="295"/>
      <c r="M612" s="295"/>
      <c r="N612" s="291"/>
      <c r="O612" s="295"/>
      <c r="P612" s="295"/>
      <c r="Q612" s="295"/>
      <c r="R612" s="295"/>
      <c r="S612" s="295"/>
      <c r="T612" s="295"/>
      <c r="U612" s="295"/>
      <c r="V612" s="295"/>
      <c r="W612" s="295"/>
      <c r="X612" s="295"/>
      <c r="Y612" s="410"/>
      <c r="Z612" s="410"/>
      <c r="AA612" s="410"/>
      <c r="AB612" s="410"/>
      <c r="AC612" s="410"/>
      <c r="AD612" s="410"/>
      <c r="AE612" s="410"/>
      <c r="AF612" s="410"/>
      <c r="AG612" s="410"/>
      <c r="AH612" s="410"/>
      <c r="AI612" s="410"/>
      <c r="AJ612" s="410"/>
      <c r="AK612" s="410"/>
      <c r="AL612" s="410"/>
      <c r="AM612" s="296">
        <f>SUM(Y612:AL612)</f>
        <v>0</v>
      </c>
    </row>
    <row r="613" spans="1:39" hidden="1" outlineLevel="2">
      <c r="A613" s="532"/>
      <c r="B613" s="294" t="s">
        <v>311</v>
      </c>
      <c r="C613" s="291" t="s">
        <v>164</v>
      </c>
      <c r="D613" s="295"/>
      <c r="E613" s="295"/>
      <c r="F613" s="295"/>
      <c r="G613" s="295"/>
      <c r="H613" s="295"/>
      <c r="I613" s="295"/>
      <c r="J613" s="295"/>
      <c r="K613" s="295"/>
      <c r="L613" s="295"/>
      <c r="M613" s="295"/>
      <c r="N613" s="291"/>
      <c r="O613" s="295"/>
      <c r="P613" s="295"/>
      <c r="Q613" s="295"/>
      <c r="R613" s="295"/>
      <c r="S613" s="295"/>
      <c r="T613" s="295"/>
      <c r="U613" s="295"/>
      <c r="V613" s="295"/>
      <c r="W613" s="295"/>
      <c r="X613" s="295"/>
      <c r="Y613" s="411">
        <f>Y612</f>
        <v>0</v>
      </c>
      <c r="Z613" s="411">
        <f t="shared" ref="Z613" si="1670">Z612</f>
        <v>0</v>
      </c>
      <c r="AA613" s="411">
        <f t="shared" ref="AA613" si="1671">AA612</f>
        <v>0</v>
      </c>
      <c r="AB613" s="411">
        <f t="shared" ref="AB613" si="1672">AB612</f>
        <v>0</v>
      </c>
      <c r="AC613" s="411">
        <f t="shared" ref="AC613" si="1673">AC612</f>
        <v>0</v>
      </c>
      <c r="AD613" s="411">
        <f t="shared" ref="AD613" si="1674">AD612</f>
        <v>0</v>
      </c>
      <c r="AE613" s="411">
        <f t="shared" ref="AE613" si="1675">AE612</f>
        <v>0</v>
      </c>
      <c r="AF613" s="411">
        <f t="shared" ref="AF613" si="1676">AF612</f>
        <v>0</v>
      </c>
      <c r="AG613" s="411">
        <f t="shared" ref="AG613" si="1677">AG612</f>
        <v>0</v>
      </c>
      <c r="AH613" s="411">
        <f t="shared" ref="AH613" si="1678">AH612</f>
        <v>0</v>
      </c>
      <c r="AI613" s="411">
        <f t="shared" ref="AI613" si="1679">AI612</f>
        <v>0</v>
      </c>
      <c r="AJ613" s="411">
        <f t="shared" ref="AJ613" si="1680">AJ612</f>
        <v>0</v>
      </c>
      <c r="AK613" s="411">
        <f t="shared" ref="AK613" si="1681">AK612</f>
        <v>0</v>
      </c>
      <c r="AL613" s="411">
        <f t="shared" ref="AL613" si="1682">AL612</f>
        <v>0</v>
      </c>
      <c r="AM613" s="306"/>
    </row>
    <row r="614" spans="1:39" hidden="1" outlineLevel="2">
      <c r="A614" s="532"/>
      <c r="B614" s="294"/>
      <c r="C614" s="291"/>
      <c r="D614" s="291"/>
      <c r="E614" s="291"/>
      <c r="F614" s="291"/>
      <c r="G614" s="291"/>
      <c r="H614" s="291"/>
      <c r="I614" s="291"/>
      <c r="J614" s="291"/>
      <c r="K614" s="291"/>
      <c r="L614" s="291"/>
      <c r="M614" s="291"/>
      <c r="N614" s="291"/>
      <c r="O614" s="291"/>
      <c r="P614" s="291"/>
      <c r="Q614" s="291"/>
      <c r="R614" s="291"/>
      <c r="S614" s="291"/>
      <c r="T614" s="291"/>
      <c r="U614" s="291"/>
      <c r="V614" s="291"/>
      <c r="W614" s="291"/>
      <c r="X614" s="291"/>
      <c r="Y614" s="422"/>
      <c r="Z614" s="425"/>
      <c r="AA614" s="425"/>
      <c r="AB614" s="425"/>
      <c r="AC614" s="425"/>
      <c r="AD614" s="425"/>
      <c r="AE614" s="425"/>
      <c r="AF614" s="425"/>
      <c r="AG614" s="425"/>
      <c r="AH614" s="425"/>
      <c r="AI614" s="425"/>
      <c r="AJ614" s="425"/>
      <c r="AK614" s="425"/>
      <c r="AL614" s="425"/>
      <c r="AM614" s="306"/>
    </row>
    <row r="615" spans="1:39" ht="30" hidden="1" outlineLevel="2">
      <c r="A615" s="532">
        <v>22</v>
      </c>
      <c r="B615" s="428" t="s">
        <v>115</v>
      </c>
      <c r="C615" s="291" t="s">
        <v>25</v>
      </c>
      <c r="D615" s="295"/>
      <c r="E615" s="295"/>
      <c r="F615" s="295"/>
      <c r="G615" s="295"/>
      <c r="H615" s="295"/>
      <c r="I615" s="295"/>
      <c r="J615" s="295"/>
      <c r="K615" s="295"/>
      <c r="L615" s="295"/>
      <c r="M615" s="295"/>
      <c r="N615" s="291"/>
      <c r="O615" s="295"/>
      <c r="P615" s="295"/>
      <c r="Q615" s="295"/>
      <c r="R615" s="295"/>
      <c r="S615" s="295"/>
      <c r="T615" s="295"/>
      <c r="U615" s="295"/>
      <c r="V615" s="295"/>
      <c r="W615" s="295"/>
      <c r="X615" s="295"/>
      <c r="Y615" s="410"/>
      <c r="Z615" s="410"/>
      <c r="AA615" s="410"/>
      <c r="AB615" s="410"/>
      <c r="AC615" s="410"/>
      <c r="AD615" s="410"/>
      <c r="AE615" s="410"/>
      <c r="AF615" s="410"/>
      <c r="AG615" s="410"/>
      <c r="AH615" s="410"/>
      <c r="AI615" s="410"/>
      <c r="AJ615" s="410"/>
      <c r="AK615" s="410"/>
      <c r="AL615" s="410"/>
      <c r="AM615" s="296">
        <f>SUM(Y615:AL615)</f>
        <v>0</v>
      </c>
    </row>
    <row r="616" spans="1:39" hidden="1" outlineLevel="2">
      <c r="A616" s="532"/>
      <c r="B616" s="294" t="s">
        <v>311</v>
      </c>
      <c r="C616" s="291" t="s">
        <v>164</v>
      </c>
      <c r="D616" s="295"/>
      <c r="E616" s="295"/>
      <c r="F616" s="295"/>
      <c r="G616" s="295"/>
      <c r="H616" s="295"/>
      <c r="I616" s="295"/>
      <c r="J616" s="295"/>
      <c r="K616" s="295"/>
      <c r="L616" s="295"/>
      <c r="M616" s="295"/>
      <c r="N616" s="291"/>
      <c r="O616" s="295"/>
      <c r="P616" s="295"/>
      <c r="Q616" s="295"/>
      <c r="R616" s="295"/>
      <c r="S616" s="295"/>
      <c r="T616" s="295"/>
      <c r="U616" s="295"/>
      <c r="V616" s="295"/>
      <c r="W616" s="295"/>
      <c r="X616" s="295"/>
      <c r="Y616" s="411">
        <f>Y615</f>
        <v>0</v>
      </c>
      <c r="Z616" s="411">
        <f t="shared" ref="Z616" si="1683">Z615</f>
        <v>0</v>
      </c>
      <c r="AA616" s="411">
        <f t="shared" ref="AA616" si="1684">AA615</f>
        <v>0</v>
      </c>
      <c r="AB616" s="411">
        <f t="shared" ref="AB616" si="1685">AB615</f>
        <v>0</v>
      </c>
      <c r="AC616" s="411">
        <f t="shared" ref="AC616" si="1686">AC615</f>
        <v>0</v>
      </c>
      <c r="AD616" s="411">
        <f t="shared" ref="AD616" si="1687">AD615</f>
        <v>0</v>
      </c>
      <c r="AE616" s="411">
        <f t="shared" ref="AE616" si="1688">AE615</f>
        <v>0</v>
      </c>
      <c r="AF616" s="411">
        <f t="shared" ref="AF616" si="1689">AF615</f>
        <v>0</v>
      </c>
      <c r="AG616" s="411">
        <f t="shared" ref="AG616" si="1690">AG615</f>
        <v>0</v>
      </c>
      <c r="AH616" s="411">
        <f t="shared" ref="AH616" si="1691">AH615</f>
        <v>0</v>
      </c>
      <c r="AI616" s="411">
        <f t="shared" ref="AI616" si="1692">AI615</f>
        <v>0</v>
      </c>
      <c r="AJ616" s="411">
        <f t="shared" ref="AJ616" si="1693">AJ615</f>
        <v>0</v>
      </c>
      <c r="AK616" s="411">
        <f t="shared" ref="AK616" si="1694">AK615</f>
        <v>0</v>
      </c>
      <c r="AL616" s="411">
        <f t="shared" ref="AL616" si="1695">AL615</f>
        <v>0</v>
      </c>
      <c r="AM616" s="306"/>
    </row>
    <row r="617" spans="1:39" hidden="1" outlineLevel="2">
      <c r="A617" s="532"/>
      <c r="B617" s="294"/>
      <c r="C617" s="291"/>
      <c r="D617" s="291"/>
      <c r="E617" s="291"/>
      <c r="F617" s="291"/>
      <c r="G617" s="291"/>
      <c r="H617" s="291"/>
      <c r="I617" s="291"/>
      <c r="J617" s="291"/>
      <c r="K617" s="291"/>
      <c r="L617" s="291"/>
      <c r="M617" s="291"/>
      <c r="N617" s="291"/>
      <c r="O617" s="291"/>
      <c r="P617" s="291"/>
      <c r="Q617" s="291"/>
      <c r="R617" s="291"/>
      <c r="S617" s="291"/>
      <c r="T617" s="291"/>
      <c r="U617" s="291"/>
      <c r="V617" s="291"/>
      <c r="W617" s="291"/>
      <c r="X617" s="291"/>
      <c r="Y617" s="422"/>
      <c r="Z617" s="425"/>
      <c r="AA617" s="425"/>
      <c r="AB617" s="425"/>
      <c r="AC617" s="425"/>
      <c r="AD617" s="425"/>
      <c r="AE617" s="425"/>
      <c r="AF617" s="425"/>
      <c r="AG617" s="425"/>
      <c r="AH617" s="425"/>
      <c r="AI617" s="425"/>
      <c r="AJ617" s="425"/>
      <c r="AK617" s="425"/>
      <c r="AL617" s="425"/>
      <c r="AM617" s="306"/>
    </row>
    <row r="618" spans="1:39" ht="30" hidden="1" outlineLevel="2">
      <c r="A618" s="532">
        <v>23</v>
      </c>
      <c r="B618" s="428" t="s">
        <v>116</v>
      </c>
      <c r="C618" s="291" t="s">
        <v>25</v>
      </c>
      <c r="D618" s="295"/>
      <c r="E618" s="295"/>
      <c r="F618" s="295"/>
      <c r="G618" s="295"/>
      <c r="H618" s="295"/>
      <c r="I618" s="295"/>
      <c r="J618" s="295"/>
      <c r="K618" s="295"/>
      <c r="L618" s="295"/>
      <c r="M618" s="295"/>
      <c r="N618" s="291"/>
      <c r="O618" s="295"/>
      <c r="P618" s="295"/>
      <c r="Q618" s="295"/>
      <c r="R618" s="295"/>
      <c r="S618" s="295"/>
      <c r="T618" s="295"/>
      <c r="U618" s="295"/>
      <c r="V618" s="295"/>
      <c r="W618" s="295"/>
      <c r="X618" s="295"/>
      <c r="Y618" s="410"/>
      <c r="Z618" s="410"/>
      <c r="AA618" s="410"/>
      <c r="AB618" s="410"/>
      <c r="AC618" s="410"/>
      <c r="AD618" s="410"/>
      <c r="AE618" s="410"/>
      <c r="AF618" s="410"/>
      <c r="AG618" s="410"/>
      <c r="AH618" s="410"/>
      <c r="AI618" s="410"/>
      <c r="AJ618" s="410"/>
      <c r="AK618" s="410"/>
      <c r="AL618" s="410"/>
      <c r="AM618" s="296">
        <f>SUM(Y618:AL618)</f>
        <v>0</v>
      </c>
    </row>
    <row r="619" spans="1:39" hidden="1" outlineLevel="2">
      <c r="A619" s="532"/>
      <c r="B619" s="294" t="s">
        <v>311</v>
      </c>
      <c r="C619" s="291" t="s">
        <v>164</v>
      </c>
      <c r="D619" s="295"/>
      <c r="E619" s="295"/>
      <c r="F619" s="295"/>
      <c r="G619" s="295"/>
      <c r="H619" s="295"/>
      <c r="I619" s="295"/>
      <c r="J619" s="295"/>
      <c r="K619" s="295"/>
      <c r="L619" s="295"/>
      <c r="M619" s="295"/>
      <c r="N619" s="291"/>
      <c r="O619" s="295"/>
      <c r="P619" s="295"/>
      <c r="Q619" s="295"/>
      <c r="R619" s="295"/>
      <c r="S619" s="295"/>
      <c r="T619" s="295"/>
      <c r="U619" s="295"/>
      <c r="V619" s="295"/>
      <c r="W619" s="295"/>
      <c r="X619" s="295"/>
      <c r="Y619" s="411">
        <f>Y618</f>
        <v>0</v>
      </c>
      <c r="Z619" s="411">
        <f t="shared" ref="Z619" si="1696">Z618</f>
        <v>0</v>
      </c>
      <c r="AA619" s="411">
        <f t="shared" ref="AA619" si="1697">AA618</f>
        <v>0</v>
      </c>
      <c r="AB619" s="411">
        <f t="shared" ref="AB619" si="1698">AB618</f>
        <v>0</v>
      </c>
      <c r="AC619" s="411">
        <f t="shared" ref="AC619" si="1699">AC618</f>
        <v>0</v>
      </c>
      <c r="AD619" s="411">
        <f t="shared" ref="AD619" si="1700">AD618</f>
        <v>0</v>
      </c>
      <c r="AE619" s="411">
        <f t="shared" ref="AE619" si="1701">AE618</f>
        <v>0</v>
      </c>
      <c r="AF619" s="411">
        <f t="shared" ref="AF619" si="1702">AF618</f>
        <v>0</v>
      </c>
      <c r="AG619" s="411">
        <f t="shared" ref="AG619" si="1703">AG618</f>
        <v>0</v>
      </c>
      <c r="AH619" s="411">
        <f t="shared" ref="AH619" si="1704">AH618</f>
        <v>0</v>
      </c>
      <c r="AI619" s="411">
        <f t="shared" ref="AI619" si="1705">AI618</f>
        <v>0</v>
      </c>
      <c r="AJ619" s="411">
        <f t="shared" ref="AJ619" si="1706">AJ618</f>
        <v>0</v>
      </c>
      <c r="AK619" s="411">
        <f t="shared" ref="AK619" si="1707">AK618</f>
        <v>0</v>
      </c>
      <c r="AL619" s="411">
        <f t="shared" ref="AL619" si="1708">AL618</f>
        <v>0</v>
      </c>
      <c r="AM619" s="306"/>
    </row>
    <row r="620" spans="1:39" hidden="1" outlineLevel="2">
      <c r="A620" s="532"/>
      <c r="B620" s="430"/>
      <c r="C620" s="291"/>
      <c r="D620" s="291"/>
      <c r="E620" s="291"/>
      <c r="F620" s="291"/>
      <c r="G620" s="291"/>
      <c r="H620" s="291"/>
      <c r="I620" s="291"/>
      <c r="J620" s="291"/>
      <c r="K620" s="291"/>
      <c r="L620" s="291"/>
      <c r="M620" s="291"/>
      <c r="N620" s="291"/>
      <c r="O620" s="291"/>
      <c r="P620" s="291"/>
      <c r="Q620" s="291"/>
      <c r="R620" s="291"/>
      <c r="S620" s="291"/>
      <c r="T620" s="291"/>
      <c r="U620" s="291"/>
      <c r="V620" s="291"/>
      <c r="W620" s="291"/>
      <c r="X620" s="291"/>
      <c r="Y620" s="422"/>
      <c r="Z620" s="425"/>
      <c r="AA620" s="425"/>
      <c r="AB620" s="425"/>
      <c r="AC620" s="425"/>
      <c r="AD620" s="425"/>
      <c r="AE620" s="425"/>
      <c r="AF620" s="425"/>
      <c r="AG620" s="425"/>
      <c r="AH620" s="425"/>
      <c r="AI620" s="425"/>
      <c r="AJ620" s="425"/>
      <c r="AK620" s="425"/>
      <c r="AL620" s="425"/>
      <c r="AM620" s="306"/>
    </row>
    <row r="621" spans="1:39" ht="30" hidden="1" outlineLevel="2">
      <c r="A621" s="532">
        <v>24</v>
      </c>
      <c r="B621" s="428" t="s">
        <v>117</v>
      </c>
      <c r="C621" s="291" t="s">
        <v>25</v>
      </c>
      <c r="D621" s="295"/>
      <c r="E621" s="295"/>
      <c r="F621" s="295"/>
      <c r="G621" s="295"/>
      <c r="H621" s="295"/>
      <c r="I621" s="295"/>
      <c r="J621" s="295"/>
      <c r="K621" s="295"/>
      <c r="L621" s="295"/>
      <c r="M621" s="295"/>
      <c r="N621" s="291"/>
      <c r="O621" s="295"/>
      <c r="P621" s="295"/>
      <c r="Q621" s="295"/>
      <c r="R621" s="295"/>
      <c r="S621" s="295"/>
      <c r="T621" s="295"/>
      <c r="U621" s="295"/>
      <c r="V621" s="295"/>
      <c r="W621" s="295"/>
      <c r="X621" s="295"/>
      <c r="Y621" s="410"/>
      <c r="Z621" s="410"/>
      <c r="AA621" s="410"/>
      <c r="AB621" s="410"/>
      <c r="AC621" s="410"/>
      <c r="AD621" s="410"/>
      <c r="AE621" s="410"/>
      <c r="AF621" s="410"/>
      <c r="AG621" s="410"/>
      <c r="AH621" s="410"/>
      <c r="AI621" s="410"/>
      <c r="AJ621" s="410"/>
      <c r="AK621" s="410"/>
      <c r="AL621" s="410"/>
      <c r="AM621" s="296">
        <f>SUM(Y621:AL621)</f>
        <v>0</v>
      </c>
    </row>
    <row r="622" spans="1:39" hidden="1" outlineLevel="2">
      <c r="A622" s="532"/>
      <c r="B622" s="294" t="s">
        <v>311</v>
      </c>
      <c r="C622" s="291" t="s">
        <v>164</v>
      </c>
      <c r="D622" s="295"/>
      <c r="E622" s="295"/>
      <c r="F622" s="295"/>
      <c r="G622" s="295"/>
      <c r="H622" s="295"/>
      <c r="I622" s="295"/>
      <c r="J622" s="295"/>
      <c r="K622" s="295"/>
      <c r="L622" s="295"/>
      <c r="M622" s="295"/>
      <c r="N622" s="291"/>
      <c r="O622" s="295"/>
      <c r="P622" s="295"/>
      <c r="Q622" s="295"/>
      <c r="R622" s="295"/>
      <c r="S622" s="295"/>
      <c r="T622" s="295"/>
      <c r="U622" s="295"/>
      <c r="V622" s="295"/>
      <c r="W622" s="295"/>
      <c r="X622" s="295"/>
      <c r="Y622" s="411">
        <f>Y621</f>
        <v>0</v>
      </c>
      <c r="Z622" s="411">
        <f t="shared" ref="Z622" si="1709">Z621</f>
        <v>0</v>
      </c>
      <c r="AA622" s="411">
        <f t="shared" ref="AA622" si="1710">AA621</f>
        <v>0</v>
      </c>
      <c r="AB622" s="411">
        <f t="shared" ref="AB622" si="1711">AB621</f>
        <v>0</v>
      </c>
      <c r="AC622" s="411">
        <f t="shared" ref="AC622" si="1712">AC621</f>
        <v>0</v>
      </c>
      <c r="AD622" s="411">
        <f t="shared" ref="AD622" si="1713">AD621</f>
        <v>0</v>
      </c>
      <c r="AE622" s="411">
        <f t="shared" ref="AE622" si="1714">AE621</f>
        <v>0</v>
      </c>
      <c r="AF622" s="411">
        <f t="shared" ref="AF622" si="1715">AF621</f>
        <v>0</v>
      </c>
      <c r="AG622" s="411">
        <f t="shared" ref="AG622" si="1716">AG621</f>
        <v>0</v>
      </c>
      <c r="AH622" s="411">
        <f t="shared" ref="AH622" si="1717">AH621</f>
        <v>0</v>
      </c>
      <c r="AI622" s="411">
        <f t="shared" ref="AI622" si="1718">AI621</f>
        <v>0</v>
      </c>
      <c r="AJ622" s="411">
        <f t="shared" ref="AJ622" si="1719">AJ621</f>
        <v>0</v>
      </c>
      <c r="AK622" s="411">
        <f t="shared" ref="AK622" si="1720">AK621</f>
        <v>0</v>
      </c>
      <c r="AL622" s="411">
        <f t="shared" ref="AL622" si="1721">AL621</f>
        <v>0</v>
      </c>
      <c r="AM622" s="306"/>
    </row>
    <row r="623" spans="1:39" hidden="1" outlineLevel="2">
      <c r="A623" s="532"/>
      <c r="B623" s="294"/>
      <c r="C623" s="291"/>
      <c r="D623" s="291"/>
      <c r="E623" s="291"/>
      <c r="F623" s="291"/>
      <c r="G623" s="291"/>
      <c r="H623" s="291"/>
      <c r="I623" s="291"/>
      <c r="J623" s="291"/>
      <c r="K623" s="291"/>
      <c r="L623" s="291"/>
      <c r="M623" s="291"/>
      <c r="N623" s="291"/>
      <c r="O623" s="291"/>
      <c r="P623" s="291"/>
      <c r="Q623" s="291"/>
      <c r="R623" s="291"/>
      <c r="S623" s="291"/>
      <c r="T623" s="291"/>
      <c r="U623" s="291"/>
      <c r="V623" s="291"/>
      <c r="W623" s="291"/>
      <c r="X623" s="291"/>
      <c r="Y623" s="412"/>
      <c r="Z623" s="425"/>
      <c r="AA623" s="425"/>
      <c r="AB623" s="425"/>
      <c r="AC623" s="425"/>
      <c r="AD623" s="425"/>
      <c r="AE623" s="425"/>
      <c r="AF623" s="425"/>
      <c r="AG623" s="425"/>
      <c r="AH623" s="425"/>
      <c r="AI623" s="425"/>
      <c r="AJ623" s="425"/>
      <c r="AK623" s="425"/>
      <c r="AL623" s="425"/>
      <c r="AM623" s="306"/>
    </row>
    <row r="624" spans="1:39" ht="15.75" hidden="1" outlineLevel="2">
      <c r="A624" s="532"/>
      <c r="B624" s="288" t="s">
        <v>502</v>
      </c>
      <c r="C624" s="291"/>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12"/>
      <c r="Z624" s="425"/>
      <c r="AA624" s="425"/>
      <c r="AB624" s="425"/>
      <c r="AC624" s="425"/>
      <c r="AD624" s="425"/>
      <c r="AE624" s="425"/>
      <c r="AF624" s="425"/>
      <c r="AG624" s="425"/>
      <c r="AH624" s="425"/>
      <c r="AI624" s="425"/>
      <c r="AJ624" s="425"/>
      <c r="AK624" s="425"/>
      <c r="AL624" s="425"/>
      <c r="AM624" s="306"/>
    </row>
    <row r="625" spans="1:39" hidden="1" outlineLevel="2">
      <c r="A625" s="532">
        <v>25</v>
      </c>
      <c r="B625" s="428" t="s">
        <v>118</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26"/>
      <c r="Z625" s="410"/>
      <c r="AA625" s="410"/>
      <c r="AB625" s="410"/>
      <c r="AC625" s="410"/>
      <c r="AD625" s="410"/>
      <c r="AE625" s="410"/>
      <c r="AF625" s="415"/>
      <c r="AG625" s="415"/>
      <c r="AH625" s="415"/>
      <c r="AI625" s="415"/>
      <c r="AJ625" s="415"/>
      <c r="AK625" s="415"/>
      <c r="AL625" s="415"/>
      <c r="AM625" s="296">
        <f>SUM(Y625:AL625)</f>
        <v>0</v>
      </c>
    </row>
    <row r="626" spans="1:39" hidden="1" outlineLevel="2">
      <c r="A626" s="532"/>
      <c r="B626" s="294" t="s">
        <v>311</v>
      </c>
      <c r="C626" s="291" t="s">
        <v>164</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722">Z625</f>
        <v>0</v>
      </c>
      <c r="AA626" s="411">
        <f t="shared" ref="AA626" si="1723">AA625</f>
        <v>0</v>
      </c>
      <c r="AB626" s="411">
        <f t="shared" ref="AB626" si="1724">AB625</f>
        <v>0</v>
      </c>
      <c r="AC626" s="411">
        <f t="shared" ref="AC626" si="1725">AC625</f>
        <v>0</v>
      </c>
      <c r="AD626" s="411">
        <f t="shared" ref="AD626" si="1726">AD625</f>
        <v>0</v>
      </c>
      <c r="AE626" s="411">
        <f t="shared" ref="AE626" si="1727">AE625</f>
        <v>0</v>
      </c>
      <c r="AF626" s="411">
        <f t="shared" ref="AF626" si="1728">AF625</f>
        <v>0</v>
      </c>
      <c r="AG626" s="411">
        <f t="shared" ref="AG626" si="1729">AG625</f>
        <v>0</v>
      </c>
      <c r="AH626" s="411">
        <f t="shared" ref="AH626" si="1730">AH625</f>
        <v>0</v>
      </c>
      <c r="AI626" s="411">
        <f t="shared" ref="AI626" si="1731">AI625</f>
        <v>0</v>
      </c>
      <c r="AJ626" s="411">
        <f t="shared" ref="AJ626" si="1732">AJ625</f>
        <v>0</v>
      </c>
      <c r="AK626" s="411">
        <f t="shared" ref="AK626" si="1733">AK625</f>
        <v>0</v>
      </c>
      <c r="AL626" s="411">
        <f t="shared" ref="AL626" si="1734">AL625</f>
        <v>0</v>
      </c>
      <c r="AM626" s="306"/>
    </row>
    <row r="627" spans="1:39" hidden="1" outlineLevel="2">
      <c r="A627" s="532"/>
      <c r="B627" s="294"/>
      <c r="C627" s="291"/>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25"/>
      <c r="AA627" s="425"/>
      <c r="AB627" s="425"/>
      <c r="AC627" s="425"/>
      <c r="AD627" s="425"/>
      <c r="AE627" s="425"/>
      <c r="AF627" s="425"/>
      <c r="AG627" s="425"/>
      <c r="AH627" s="425"/>
      <c r="AI627" s="425"/>
      <c r="AJ627" s="425"/>
      <c r="AK627" s="425"/>
      <c r="AL627" s="425"/>
      <c r="AM627" s="306"/>
    </row>
    <row r="628" spans="1:39" hidden="1" outlineLevel="2">
      <c r="A628" s="532">
        <v>26</v>
      </c>
      <c r="B628" s="428" t="s">
        <v>119</v>
      </c>
      <c r="C628" s="291" t="s">
        <v>25</v>
      </c>
      <c r="D628" s="295"/>
      <c r="E628" s="295"/>
      <c r="F628" s="295"/>
      <c r="G628" s="295"/>
      <c r="H628" s="295"/>
      <c r="I628" s="295"/>
      <c r="J628" s="295"/>
      <c r="K628" s="295"/>
      <c r="L628" s="295"/>
      <c r="M628" s="295"/>
      <c r="N628" s="295">
        <v>12</v>
      </c>
      <c r="O628" s="295"/>
      <c r="P628" s="295"/>
      <c r="Q628" s="295"/>
      <c r="R628" s="295"/>
      <c r="S628" s="295"/>
      <c r="T628" s="295"/>
      <c r="U628" s="295"/>
      <c r="V628" s="295"/>
      <c r="W628" s="295"/>
      <c r="X628" s="295"/>
      <c r="Y628" s="426"/>
      <c r="Z628" s="410"/>
      <c r="AA628" s="410"/>
      <c r="AB628" s="410"/>
      <c r="AC628" s="410"/>
      <c r="AD628" s="410"/>
      <c r="AE628" s="410"/>
      <c r="AF628" s="415"/>
      <c r="AG628" s="415"/>
      <c r="AH628" s="415"/>
      <c r="AI628" s="415"/>
      <c r="AJ628" s="415"/>
      <c r="AK628" s="415"/>
      <c r="AL628" s="415"/>
      <c r="AM628" s="296">
        <f>SUM(Y628:AL628)</f>
        <v>0</v>
      </c>
    </row>
    <row r="629" spans="1:39" hidden="1" outlineLevel="2">
      <c r="A629" s="532"/>
      <c r="B629" s="294" t="s">
        <v>311</v>
      </c>
      <c r="C629" s="291" t="s">
        <v>164</v>
      </c>
      <c r="D629" s="295"/>
      <c r="E629" s="295"/>
      <c r="F629" s="295"/>
      <c r="G629" s="295"/>
      <c r="H629" s="295"/>
      <c r="I629" s="295"/>
      <c r="J629" s="295"/>
      <c r="K629" s="295"/>
      <c r="L629" s="295"/>
      <c r="M629" s="295"/>
      <c r="N629" s="295">
        <f>N628</f>
        <v>12</v>
      </c>
      <c r="O629" s="295"/>
      <c r="P629" s="295"/>
      <c r="Q629" s="295"/>
      <c r="R629" s="295"/>
      <c r="S629" s="295"/>
      <c r="T629" s="295"/>
      <c r="U629" s="295"/>
      <c r="V629" s="295"/>
      <c r="W629" s="295"/>
      <c r="X629" s="295"/>
      <c r="Y629" s="411">
        <f>Y628</f>
        <v>0</v>
      </c>
      <c r="Z629" s="411">
        <f t="shared" ref="Z629" si="1735">Z628</f>
        <v>0</v>
      </c>
      <c r="AA629" s="411">
        <f t="shared" ref="AA629" si="1736">AA628</f>
        <v>0</v>
      </c>
      <c r="AB629" s="411">
        <f t="shared" ref="AB629" si="1737">AB628</f>
        <v>0</v>
      </c>
      <c r="AC629" s="411">
        <f t="shared" ref="AC629" si="1738">AC628</f>
        <v>0</v>
      </c>
      <c r="AD629" s="411">
        <f t="shared" ref="AD629" si="1739">AD628</f>
        <v>0</v>
      </c>
      <c r="AE629" s="411">
        <f t="shared" ref="AE629" si="1740">AE628</f>
        <v>0</v>
      </c>
      <c r="AF629" s="411">
        <f t="shared" ref="AF629" si="1741">AF628</f>
        <v>0</v>
      </c>
      <c r="AG629" s="411">
        <f t="shared" ref="AG629" si="1742">AG628</f>
        <v>0</v>
      </c>
      <c r="AH629" s="411">
        <f t="shared" ref="AH629" si="1743">AH628</f>
        <v>0</v>
      </c>
      <c r="AI629" s="411">
        <f t="shared" ref="AI629" si="1744">AI628</f>
        <v>0</v>
      </c>
      <c r="AJ629" s="411">
        <f t="shared" ref="AJ629" si="1745">AJ628</f>
        <v>0</v>
      </c>
      <c r="AK629" s="411">
        <f t="shared" ref="AK629" si="1746">AK628</f>
        <v>0</v>
      </c>
      <c r="AL629" s="411">
        <f t="shared" ref="AL629" si="1747">AL628</f>
        <v>0</v>
      </c>
      <c r="AM629" s="306"/>
    </row>
    <row r="630" spans="1:39" hidden="1" outlineLevel="2">
      <c r="A630" s="532"/>
      <c r="B630" s="294"/>
      <c r="C630" s="291"/>
      <c r="D630" s="291"/>
      <c r="E630" s="291"/>
      <c r="F630" s="291"/>
      <c r="G630" s="291"/>
      <c r="H630" s="291"/>
      <c r="I630" s="291"/>
      <c r="J630" s="291"/>
      <c r="K630" s="291"/>
      <c r="L630" s="291"/>
      <c r="M630" s="291"/>
      <c r="N630" s="291"/>
      <c r="O630" s="291"/>
      <c r="P630" s="291"/>
      <c r="Q630" s="291"/>
      <c r="R630" s="291"/>
      <c r="S630" s="291"/>
      <c r="T630" s="291"/>
      <c r="U630" s="291"/>
      <c r="V630" s="291"/>
      <c r="W630" s="291"/>
      <c r="X630" s="291"/>
      <c r="Y630" s="412"/>
      <c r="Z630" s="425"/>
      <c r="AA630" s="425"/>
      <c r="AB630" s="425"/>
      <c r="AC630" s="425"/>
      <c r="AD630" s="425"/>
      <c r="AE630" s="425"/>
      <c r="AF630" s="425"/>
      <c r="AG630" s="425"/>
      <c r="AH630" s="425"/>
      <c r="AI630" s="425"/>
      <c r="AJ630" s="425"/>
      <c r="AK630" s="425"/>
      <c r="AL630" s="425"/>
      <c r="AM630" s="306"/>
    </row>
    <row r="631" spans="1:39" ht="30" hidden="1" outlineLevel="2">
      <c r="A631" s="532">
        <v>27</v>
      </c>
      <c r="B631" s="428" t="s">
        <v>120</v>
      </c>
      <c r="C631" s="291" t="s">
        <v>25</v>
      </c>
      <c r="D631" s="295"/>
      <c r="E631" s="295"/>
      <c r="F631" s="295"/>
      <c r="G631" s="295"/>
      <c r="H631" s="295"/>
      <c r="I631" s="295"/>
      <c r="J631" s="295"/>
      <c r="K631" s="295"/>
      <c r="L631" s="295"/>
      <c r="M631" s="295"/>
      <c r="N631" s="295">
        <v>12</v>
      </c>
      <c r="O631" s="295"/>
      <c r="P631" s="295"/>
      <c r="Q631" s="295"/>
      <c r="R631" s="295"/>
      <c r="S631" s="295"/>
      <c r="T631" s="295"/>
      <c r="U631" s="295"/>
      <c r="V631" s="295"/>
      <c r="W631" s="295"/>
      <c r="X631" s="295"/>
      <c r="Y631" s="426"/>
      <c r="Z631" s="410"/>
      <c r="AA631" s="410"/>
      <c r="AB631" s="410"/>
      <c r="AC631" s="410"/>
      <c r="AD631" s="410"/>
      <c r="AE631" s="410"/>
      <c r="AF631" s="415"/>
      <c r="AG631" s="415"/>
      <c r="AH631" s="415"/>
      <c r="AI631" s="415"/>
      <c r="AJ631" s="415"/>
      <c r="AK631" s="415"/>
      <c r="AL631" s="415"/>
      <c r="AM631" s="296">
        <f>SUM(Y631:AL631)</f>
        <v>0</v>
      </c>
    </row>
    <row r="632" spans="1:39" hidden="1" outlineLevel="2">
      <c r="A632" s="532"/>
      <c r="B632" s="294" t="s">
        <v>311</v>
      </c>
      <c r="C632" s="291" t="s">
        <v>164</v>
      </c>
      <c r="D632" s="295"/>
      <c r="E632" s="295"/>
      <c r="F632" s="295"/>
      <c r="G632" s="295"/>
      <c r="H632" s="295"/>
      <c r="I632" s="295"/>
      <c r="J632" s="295"/>
      <c r="K632" s="295"/>
      <c r="L632" s="295"/>
      <c r="M632" s="295"/>
      <c r="N632" s="295">
        <f>N631</f>
        <v>12</v>
      </c>
      <c r="O632" s="295"/>
      <c r="P632" s="295"/>
      <c r="Q632" s="295"/>
      <c r="R632" s="295"/>
      <c r="S632" s="295"/>
      <c r="T632" s="295"/>
      <c r="U632" s="295"/>
      <c r="V632" s="295"/>
      <c r="W632" s="295"/>
      <c r="X632" s="295"/>
      <c r="Y632" s="411">
        <f>Y631</f>
        <v>0</v>
      </c>
      <c r="Z632" s="411">
        <f t="shared" ref="Z632" si="1748">Z631</f>
        <v>0</v>
      </c>
      <c r="AA632" s="411">
        <f t="shared" ref="AA632" si="1749">AA631</f>
        <v>0</v>
      </c>
      <c r="AB632" s="411">
        <f t="shared" ref="AB632" si="1750">AB631</f>
        <v>0</v>
      </c>
      <c r="AC632" s="411">
        <f t="shared" ref="AC632" si="1751">AC631</f>
        <v>0</v>
      </c>
      <c r="AD632" s="411">
        <f t="shared" ref="AD632" si="1752">AD631</f>
        <v>0</v>
      </c>
      <c r="AE632" s="411">
        <f t="shared" ref="AE632" si="1753">AE631</f>
        <v>0</v>
      </c>
      <c r="AF632" s="411">
        <f t="shared" ref="AF632" si="1754">AF631</f>
        <v>0</v>
      </c>
      <c r="AG632" s="411">
        <f t="shared" ref="AG632" si="1755">AG631</f>
        <v>0</v>
      </c>
      <c r="AH632" s="411">
        <f t="shared" ref="AH632" si="1756">AH631</f>
        <v>0</v>
      </c>
      <c r="AI632" s="411">
        <f t="shared" ref="AI632" si="1757">AI631</f>
        <v>0</v>
      </c>
      <c r="AJ632" s="411">
        <f t="shared" ref="AJ632" si="1758">AJ631</f>
        <v>0</v>
      </c>
      <c r="AK632" s="411">
        <f t="shared" ref="AK632" si="1759">AK631</f>
        <v>0</v>
      </c>
      <c r="AL632" s="411">
        <f t="shared" ref="AL632" si="1760">AL631</f>
        <v>0</v>
      </c>
      <c r="AM632" s="306"/>
    </row>
    <row r="633" spans="1:39" hidden="1" outlineLevel="2">
      <c r="A633" s="532"/>
      <c r="B633" s="294"/>
      <c r="C633" s="291"/>
      <c r="D633" s="291"/>
      <c r="E633" s="291"/>
      <c r="F633" s="291"/>
      <c r="G633" s="291"/>
      <c r="H633" s="291"/>
      <c r="I633" s="291"/>
      <c r="J633" s="291"/>
      <c r="K633" s="291"/>
      <c r="L633" s="291"/>
      <c r="M633" s="291"/>
      <c r="N633" s="291"/>
      <c r="O633" s="291"/>
      <c r="P633" s="291"/>
      <c r="Q633" s="291"/>
      <c r="R633" s="291"/>
      <c r="S633" s="291"/>
      <c r="T633" s="291"/>
      <c r="U633" s="291"/>
      <c r="V633" s="291"/>
      <c r="W633" s="291"/>
      <c r="X633" s="291"/>
      <c r="Y633" s="412"/>
      <c r="Z633" s="425"/>
      <c r="AA633" s="425"/>
      <c r="AB633" s="425"/>
      <c r="AC633" s="425"/>
      <c r="AD633" s="425"/>
      <c r="AE633" s="425"/>
      <c r="AF633" s="425"/>
      <c r="AG633" s="425"/>
      <c r="AH633" s="425"/>
      <c r="AI633" s="425"/>
      <c r="AJ633" s="425"/>
      <c r="AK633" s="425"/>
      <c r="AL633" s="425"/>
      <c r="AM633" s="306"/>
    </row>
    <row r="634" spans="1:39" ht="30" hidden="1" outlineLevel="2">
      <c r="A634" s="532">
        <v>28</v>
      </c>
      <c r="B634" s="428" t="s">
        <v>121</v>
      </c>
      <c r="C634" s="291" t="s">
        <v>25</v>
      </c>
      <c r="D634" s="295"/>
      <c r="E634" s="295"/>
      <c r="F634" s="295"/>
      <c r="G634" s="295"/>
      <c r="H634" s="295"/>
      <c r="I634" s="295"/>
      <c r="J634" s="295"/>
      <c r="K634" s="295"/>
      <c r="L634" s="295"/>
      <c r="M634" s="295"/>
      <c r="N634" s="295">
        <v>12</v>
      </c>
      <c r="O634" s="295"/>
      <c r="P634" s="295"/>
      <c r="Q634" s="295"/>
      <c r="R634" s="295"/>
      <c r="S634" s="295"/>
      <c r="T634" s="295"/>
      <c r="U634" s="295"/>
      <c r="V634" s="295"/>
      <c r="W634" s="295"/>
      <c r="X634" s="295"/>
      <c r="Y634" s="426"/>
      <c r="Z634" s="410"/>
      <c r="AA634" s="410"/>
      <c r="AB634" s="410"/>
      <c r="AC634" s="410"/>
      <c r="AD634" s="410"/>
      <c r="AE634" s="410"/>
      <c r="AF634" s="415"/>
      <c r="AG634" s="415"/>
      <c r="AH634" s="415"/>
      <c r="AI634" s="415"/>
      <c r="AJ634" s="415"/>
      <c r="AK634" s="415"/>
      <c r="AL634" s="415"/>
      <c r="AM634" s="296">
        <f>SUM(Y634:AL634)</f>
        <v>0</v>
      </c>
    </row>
    <row r="635" spans="1:39" hidden="1" outlineLevel="2">
      <c r="A635" s="532"/>
      <c r="B635" s="294" t="s">
        <v>311</v>
      </c>
      <c r="C635" s="291" t="s">
        <v>164</v>
      </c>
      <c r="D635" s="295"/>
      <c r="E635" s="295"/>
      <c r="F635" s="295"/>
      <c r="G635" s="295"/>
      <c r="H635" s="295"/>
      <c r="I635" s="295"/>
      <c r="J635" s="295"/>
      <c r="K635" s="295"/>
      <c r="L635" s="295"/>
      <c r="M635" s="295"/>
      <c r="N635" s="295">
        <f>N634</f>
        <v>12</v>
      </c>
      <c r="O635" s="295"/>
      <c r="P635" s="295"/>
      <c r="Q635" s="295"/>
      <c r="R635" s="295"/>
      <c r="S635" s="295"/>
      <c r="T635" s="295"/>
      <c r="U635" s="295"/>
      <c r="V635" s="295"/>
      <c r="W635" s="295"/>
      <c r="X635" s="295"/>
      <c r="Y635" s="411">
        <f>Y634</f>
        <v>0</v>
      </c>
      <c r="Z635" s="411">
        <f t="shared" ref="Z635" si="1761">Z634</f>
        <v>0</v>
      </c>
      <c r="AA635" s="411">
        <f t="shared" ref="AA635" si="1762">AA634</f>
        <v>0</v>
      </c>
      <c r="AB635" s="411">
        <f t="shared" ref="AB635" si="1763">AB634</f>
        <v>0</v>
      </c>
      <c r="AC635" s="411">
        <f t="shared" ref="AC635" si="1764">AC634</f>
        <v>0</v>
      </c>
      <c r="AD635" s="411">
        <f t="shared" ref="AD635" si="1765">AD634</f>
        <v>0</v>
      </c>
      <c r="AE635" s="411">
        <f t="shared" ref="AE635" si="1766">AE634</f>
        <v>0</v>
      </c>
      <c r="AF635" s="411">
        <f t="shared" ref="AF635" si="1767">AF634</f>
        <v>0</v>
      </c>
      <c r="AG635" s="411">
        <f t="shared" ref="AG635" si="1768">AG634</f>
        <v>0</v>
      </c>
      <c r="AH635" s="411">
        <f t="shared" ref="AH635" si="1769">AH634</f>
        <v>0</v>
      </c>
      <c r="AI635" s="411">
        <f t="shared" ref="AI635" si="1770">AI634</f>
        <v>0</v>
      </c>
      <c r="AJ635" s="411">
        <f t="shared" ref="AJ635" si="1771">AJ634</f>
        <v>0</v>
      </c>
      <c r="AK635" s="411">
        <f t="shared" ref="AK635" si="1772">AK634</f>
        <v>0</v>
      </c>
      <c r="AL635" s="411">
        <f t="shared" ref="AL635" si="1773">AL634</f>
        <v>0</v>
      </c>
      <c r="AM635" s="306"/>
    </row>
    <row r="636" spans="1:39" hidden="1" outlineLevel="2">
      <c r="A636" s="532"/>
      <c r="B636" s="294"/>
      <c r="C636" s="291"/>
      <c r="D636" s="291"/>
      <c r="E636" s="291"/>
      <c r="F636" s="291"/>
      <c r="G636" s="291"/>
      <c r="H636" s="291"/>
      <c r="I636" s="291"/>
      <c r="J636" s="291"/>
      <c r="K636" s="291"/>
      <c r="L636" s="291"/>
      <c r="M636" s="291"/>
      <c r="N636" s="291"/>
      <c r="O636" s="291"/>
      <c r="P636" s="291"/>
      <c r="Q636" s="291"/>
      <c r="R636" s="291"/>
      <c r="S636" s="291"/>
      <c r="T636" s="291"/>
      <c r="U636" s="291"/>
      <c r="V636" s="291"/>
      <c r="W636" s="291"/>
      <c r="X636" s="291"/>
      <c r="Y636" s="412"/>
      <c r="Z636" s="425"/>
      <c r="AA636" s="425"/>
      <c r="AB636" s="425"/>
      <c r="AC636" s="425"/>
      <c r="AD636" s="425"/>
      <c r="AE636" s="425"/>
      <c r="AF636" s="425"/>
      <c r="AG636" s="425"/>
      <c r="AH636" s="425"/>
      <c r="AI636" s="425"/>
      <c r="AJ636" s="425"/>
      <c r="AK636" s="425"/>
      <c r="AL636" s="425"/>
      <c r="AM636" s="306"/>
    </row>
    <row r="637" spans="1:39" ht="30" hidden="1" outlineLevel="2">
      <c r="A637" s="532">
        <v>29</v>
      </c>
      <c r="B637" s="428" t="s">
        <v>122</v>
      </c>
      <c r="C637" s="291" t="s">
        <v>25</v>
      </c>
      <c r="D637" s="295"/>
      <c r="E637" s="295"/>
      <c r="F637" s="295"/>
      <c r="G637" s="295"/>
      <c r="H637" s="295"/>
      <c r="I637" s="295"/>
      <c r="J637" s="295"/>
      <c r="K637" s="295"/>
      <c r="L637" s="295"/>
      <c r="M637" s="295"/>
      <c r="N637" s="295">
        <v>3</v>
      </c>
      <c r="O637" s="295"/>
      <c r="P637" s="295"/>
      <c r="Q637" s="295"/>
      <c r="R637" s="295"/>
      <c r="S637" s="295"/>
      <c r="T637" s="295"/>
      <c r="U637" s="295"/>
      <c r="V637" s="295"/>
      <c r="W637" s="295"/>
      <c r="X637" s="295"/>
      <c r="Y637" s="426"/>
      <c r="Z637" s="410"/>
      <c r="AA637" s="410"/>
      <c r="AB637" s="410"/>
      <c r="AC637" s="410"/>
      <c r="AD637" s="410"/>
      <c r="AE637" s="410"/>
      <c r="AF637" s="415"/>
      <c r="AG637" s="415"/>
      <c r="AH637" s="415"/>
      <c r="AI637" s="415"/>
      <c r="AJ637" s="415"/>
      <c r="AK637" s="415"/>
      <c r="AL637" s="415"/>
      <c r="AM637" s="296">
        <f>SUM(Y637:AL637)</f>
        <v>0</v>
      </c>
    </row>
    <row r="638" spans="1:39" hidden="1" outlineLevel="2">
      <c r="A638" s="532"/>
      <c r="B638" s="294" t="s">
        <v>311</v>
      </c>
      <c r="C638" s="291" t="s">
        <v>164</v>
      </c>
      <c r="D638" s="295"/>
      <c r="E638" s="295"/>
      <c r="F638" s="295"/>
      <c r="G638" s="295"/>
      <c r="H638" s="295"/>
      <c r="I638" s="295"/>
      <c r="J638" s="295"/>
      <c r="K638" s="295"/>
      <c r="L638" s="295"/>
      <c r="M638" s="295"/>
      <c r="N638" s="295">
        <f>N637</f>
        <v>3</v>
      </c>
      <c r="O638" s="295"/>
      <c r="P638" s="295"/>
      <c r="Q638" s="295"/>
      <c r="R638" s="295"/>
      <c r="S638" s="295"/>
      <c r="T638" s="295"/>
      <c r="U638" s="295"/>
      <c r="V638" s="295"/>
      <c r="W638" s="295"/>
      <c r="X638" s="295"/>
      <c r="Y638" s="411">
        <f>Y637</f>
        <v>0</v>
      </c>
      <c r="Z638" s="411">
        <f t="shared" ref="Z638" si="1774">Z637</f>
        <v>0</v>
      </c>
      <c r="AA638" s="411">
        <f t="shared" ref="AA638" si="1775">AA637</f>
        <v>0</v>
      </c>
      <c r="AB638" s="411">
        <f t="shared" ref="AB638" si="1776">AB637</f>
        <v>0</v>
      </c>
      <c r="AC638" s="411">
        <f t="shared" ref="AC638" si="1777">AC637</f>
        <v>0</v>
      </c>
      <c r="AD638" s="411">
        <f t="shared" ref="AD638" si="1778">AD637</f>
        <v>0</v>
      </c>
      <c r="AE638" s="411">
        <f t="shared" ref="AE638" si="1779">AE637</f>
        <v>0</v>
      </c>
      <c r="AF638" s="411">
        <f t="shared" ref="AF638" si="1780">AF637</f>
        <v>0</v>
      </c>
      <c r="AG638" s="411">
        <f t="shared" ref="AG638" si="1781">AG637</f>
        <v>0</v>
      </c>
      <c r="AH638" s="411">
        <f t="shared" ref="AH638" si="1782">AH637</f>
        <v>0</v>
      </c>
      <c r="AI638" s="411">
        <f t="shared" ref="AI638" si="1783">AI637</f>
        <v>0</v>
      </c>
      <c r="AJ638" s="411">
        <f t="shared" ref="AJ638" si="1784">AJ637</f>
        <v>0</v>
      </c>
      <c r="AK638" s="411">
        <f t="shared" ref="AK638" si="1785">AK637</f>
        <v>0</v>
      </c>
      <c r="AL638" s="411">
        <f t="shared" ref="AL638" si="1786">AL637</f>
        <v>0</v>
      </c>
      <c r="AM638" s="306"/>
    </row>
    <row r="639" spans="1:39" hidden="1" outlineLevel="2">
      <c r="A639" s="532"/>
      <c r="B639" s="294"/>
      <c r="C639" s="291"/>
      <c r="D639" s="291"/>
      <c r="E639" s="291"/>
      <c r="F639" s="291"/>
      <c r="G639" s="291"/>
      <c r="H639" s="291"/>
      <c r="I639" s="291"/>
      <c r="J639" s="291"/>
      <c r="K639" s="291"/>
      <c r="L639" s="291"/>
      <c r="M639" s="291"/>
      <c r="N639" s="291"/>
      <c r="O639" s="291"/>
      <c r="P639" s="291"/>
      <c r="Q639" s="291"/>
      <c r="R639" s="291"/>
      <c r="S639" s="291"/>
      <c r="T639" s="291"/>
      <c r="U639" s="291"/>
      <c r="V639" s="291"/>
      <c r="W639" s="291"/>
      <c r="X639" s="291"/>
      <c r="Y639" s="412"/>
      <c r="Z639" s="425"/>
      <c r="AA639" s="425"/>
      <c r="AB639" s="425"/>
      <c r="AC639" s="425"/>
      <c r="AD639" s="425"/>
      <c r="AE639" s="425"/>
      <c r="AF639" s="425"/>
      <c r="AG639" s="425"/>
      <c r="AH639" s="425"/>
      <c r="AI639" s="425"/>
      <c r="AJ639" s="425"/>
      <c r="AK639" s="425"/>
      <c r="AL639" s="425"/>
      <c r="AM639" s="306"/>
    </row>
    <row r="640" spans="1:39" ht="30" hidden="1" outlineLevel="2">
      <c r="A640" s="532">
        <v>30</v>
      </c>
      <c r="B640" s="428" t="s">
        <v>123</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hidden="1" outlineLevel="2">
      <c r="A641" s="532"/>
      <c r="B641" s="294" t="s">
        <v>311</v>
      </c>
      <c r="C641" s="291" t="s">
        <v>164</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 si="1787">Z640</f>
        <v>0</v>
      </c>
      <c r="AA641" s="411">
        <f t="shared" ref="AA641" si="1788">AA640</f>
        <v>0</v>
      </c>
      <c r="AB641" s="411">
        <f t="shared" ref="AB641" si="1789">AB640</f>
        <v>0</v>
      </c>
      <c r="AC641" s="411">
        <f t="shared" ref="AC641" si="1790">AC640</f>
        <v>0</v>
      </c>
      <c r="AD641" s="411">
        <f t="shared" ref="AD641" si="1791">AD640</f>
        <v>0</v>
      </c>
      <c r="AE641" s="411">
        <f t="shared" ref="AE641" si="1792">AE640</f>
        <v>0</v>
      </c>
      <c r="AF641" s="411">
        <f t="shared" ref="AF641" si="1793">AF640</f>
        <v>0</v>
      </c>
      <c r="AG641" s="411">
        <f t="shared" ref="AG641" si="1794">AG640</f>
        <v>0</v>
      </c>
      <c r="AH641" s="411">
        <f t="shared" ref="AH641" si="1795">AH640</f>
        <v>0</v>
      </c>
      <c r="AI641" s="411">
        <f t="shared" ref="AI641" si="1796">AI640</f>
        <v>0</v>
      </c>
      <c r="AJ641" s="411">
        <f t="shared" ref="AJ641" si="1797">AJ640</f>
        <v>0</v>
      </c>
      <c r="AK641" s="411">
        <f t="shared" ref="AK641" si="1798">AK640</f>
        <v>0</v>
      </c>
      <c r="AL641" s="411">
        <f t="shared" ref="AL641" si="1799">AL640</f>
        <v>0</v>
      </c>
      <c r="AM641" s="306"/>
    </row>
    <row r="642" spans="1:39" hidden="1" outlineLevel="2">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12"/>
      <c r="Z642" s="425"/>
      <c r="AA642" s="425"/>
      <c r="AB642" s="425"/>
      <c r="AC642" s="425"/>
      <c r="AD642" s="425"/>
      <c r="AE642" s="425"/>
      <c r="AF642" s="425"/>
      <c r="AG642" s="425"/>
      <c r="AH642" s="425"/>
      <c r="AI642" s="425"/>
      <c r="AJ642" s="425"/>
      <c r="AK642" s="425"/>
      <c r="AL642" s="425"/>
      <c r="AM642" s="306"/>
    </row>
    <row r="643" spans="1:39" ht="30" hidden="1" outlineLevel="2">
      <c r="A643" s="532">
        <v>31</v>
      </c>
      <c r="B643" s="428" t="s">
        <v>124</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hidden="1" outlineLevel="2">
      <c r="A644" s="532"/>
      <c r="B644" s="294" t="s">
        <v>311</v>
      </c>
      <c r="C644" s="291" t="s">
        <v>164</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 si="1800">Z643</f>
        <v>0</v>
      </c>
      <c r="AA644" s="411">
        <f t="shared" ref="AA644" si="1801">AA643</f>
        <v>0</v>
      </c>
      <c r="AB644" s="411">
        <f t="shared" ref="AB644" si="1802">AB643</f>
        <v>0</v>
      </c>
      <c r="AC644" s="411">
        <f t="shared" ref="AC644" si="1803">AC643</f>
        <v>0</v>
      </c>
      <c r="AD644" s="411">
        <f t="shared" ref="AD644" si="1804">AD643</f>
        <v>0</v>
      </c>
      <c r="AE644" s="411">
        <f t="shared" ref="AE644" si="1805">AE643</f>
        <v>0</v>
      </c>
      <c r="AF644" s="411">
        <f t="shared" ref="AF644" si="1806">AF643</f>
        <v>0</v>
      </c>
      <c r="AG644" s="411">
        <f t="shared" ref="AG644" si="1807">AG643</f>
        <v>0</v>
      </c>
      <c r="AH644" s="411">
        <f t="shared" ref="AH644" si="1808">AH643</f>
        <v>0</v>
      </c>
      <c r="AI644" s="411">
        <f t="shared" ref="AI644" si="1809">AI643</f>
        <v>0</v>
      </c>
      <c r="AJ644" s="411">
        <f t="shared" ref="AJ644" si="1810">AJ643</f>
        <v>0</v>
      </c>
      <c r="AK644" s="411">
        <f t="shared" ref="AK644" si="1811">AK643</f>
        <v>0</v>
      </c>
      <c r="AL644" s="411">
        <f t="shared" ref="AL644" si="1812">AL643</f>
        <v>0</v>
      </c>
      <c r="AM644" s="306"/>
    </row>
    <row r="645" spans="1:39" hidden="1" outlineLevel="2">
      <c r="A645" s="532"/>
      <c r="B645" s="428"/>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12"/>
      <c r="Z645" s="425"/>
      <c r="AA645" s="425"/>
      <c r="AB645" s="425"/>
      <c r="AC645" s="425"/>
      <c r="AD645" s="425"/>
      <c r="AE645" s="425"/>
      <c r="AF645" s="425"/>
      <c r="AG645" s="425"/>
      <c r="AH645" s="425"/>
      <c r="AI645" s="425"/>
      <c r="AJ645" s="425"/>
      <c r="AK645" s="425"/>
      <c r="AL645" s="425"/>
      <c r="AM645" s="306"/>
    </row>
    <row r="646" spans="1:39" ht="30" hidden="1" outlineLevel="2">
      <c r="A646" s="532">
        <v>32</v>
      </c>
      <c r="B646" s="428" t="s">
        <v>125</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hidden="1" outlineLevel="2">
      <c r="A647" s="532"/>
      <c r="B647" s="294" t="s">
        <v>311</v>
      </c>
      <c r="C647" s="291" t="s">
        <v>164</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 si="1813">Z646</f>
        <v>0</v>
      </c>
      <c r="AA647" s="411">
        <f t="shared" ref="AA647" si="1814">AA646</f>
        <v>0</v>
      </c>
      <c r="AB647" s="411">
        <f t="shared" ref="AB647" si="1815">AB646</f>
        <v>0</v>
      </c>
      <c r="AC647" s="411">
        <f t="shared" ref="AC647" si="1816">AC646</f>
        <v>0</v>
      </c>
      <c r="AD647" s="411">
        <f t="shared" ref="AD647" si="1817">AD646</f>
        <v>0</v>
      </c>
      <c r="AE647" s="411">
        <f t="shared" ref="AE647" si="1818">AE646</f>
        <v>0</v>
      </c>
      <c r="AF647" s="411">
        <f t="shared" ref="AF647" si="1819">AF646</f>
        <v>0</v>
      </c>
      <c r="AG647" s="411">
        <f t="shared" ref="AG647" si="1820">AG646</f>
        <v>0</v>
      </c>
      <c r="AH647" s="411">
        <f t="shared" ref="AH647" si="1821">AH646</f>
        <v>0</v>
      </c>
      <c r="AI647" s="411">
        <f t="shared" ref="AI647" si="1822">AI646</f>
        <v>0</v>
      </c>
      <c r="AJ647" s="411">
        <f t="shared" ref="AJ647" si="1823">AJ646</f>
        <v>0</v>
      </c>
      <c r="AK647" s="411">
        <f t="shared" ref="AK647" si="1824">AK646</f>
        <v>0</v>
      </c>
      <c r="AL647" s="411">
        <f t="shared" ref="AL647" si="1825">AL646</f>
        <v>0</v>
      </c>
      <c r="AM647" s="306"/>
    </row>
    <row r="648" spans="1:39" hidden="1" outlineLevel="2">
      <c r="A648" s="532"/>
      <c r="B648" s="428"/>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25"/>
      <c r="AA648" s="425"/>
      <c r="AB648" s="425"/>
      <c r="AC648" s="425"/>
      <c r="AD648" s="425"/>
      <c r="AE648" s="425"/>
      <c r="AF648" s="425"/>
      <c r="AG648" s="425"/>
      <c r="AH648" s="425"/>
      <c r="AI648" s="425"/>
      <c r="AJ648" s="425"/>
      <c r="AK648" s="425"/>
      <c r="AL648" s="425"/>
      <c r="AM648" s="306"/>
    </row>
    <row r="649" spans="1:39" ht="15.75" hidden="1" outlineLevel="2">
      <c r="A649" s="532"/>
      <c r="B649" s="288" t="s">
        <v>503</v>
      </c>
      <c r="C649" s="291"/>
      <c r="D649" s="291"/>
      <c r="E649" s="291"/>
      <c r="F649" s="291"/>
      <c r="G649" s="291"/>
      <c r="H649" s="291"/>
      <c r="I649" s="291"/>
      <c r="J649" s="291"/>
      <c r="K649" s="291"/>
      <c r="L649" s="291"/>
      <c r="M649" s="291"/>
      <c r="N649" s="291"/>
      <c r="O649" s="291"/>
      <c r="P649" s="291"/>
      <c r="Q649" s="291"/>
      <c r="R649" s="291"/>
      <c r="S649" s="291"/>
      <c r="T649" s="291"/>
      <c r="U649" s="291"/>
      <c r="V649" s="291"/>
      <c r="W649" s="291"/>
      <c r="X649" s="291"/>
      <c r="Y649" s="412"/>
      <c r="Z649" s="425"/>
      <c r="AA649" s="425"/>
      <c r="AB649" s="425"/>
      <c r="AC649" s="425"/>
      <c r="AD649" s="425"/>
      <c r="AE649" s="425"/>
      <c r="AF649" s="425"/>
      <c r="AG649" s="425"/>
      <c r="AH649" s="425"/>
      <c r="AI649" s="425"/>
      <c r="AJ649" s="425"/>
      <c r="AK649" s="425"/>
      <c r="AL649" s="425"/>
      <c r="AM649" s="306"/>
    </row>
    <row r="650" spans="1:39" hidden="1" outlineLevel="2">
      <c r="A650" s="532">
        <v>33</v>
      </c>
      <c r="B650" s="428" t="s">
        <v>126</v>
      </c>
      <c r="C650" s="291" t="s">
        <v>25</v>
      </c>
      <c r="D650" s="295"/>
      <c r="E650" s="295"/>
      <c r="F650" s="295"/>
      <c r="G650" s="295"/>
      <c r="H650" s="295"/>
      <c r="I650" s="295"/>
      <c r="J650" s="295"/>
      <c r="K650" s="295"/>
      <c r="L650" s="295"/>
      <c r="M650" s="295"/>
      <c r="N650" s="295">
        <v>0</v>
      </c>
      <c r="O650" s="295"/>
      <c r="P650" s="295"/>
      <c r="Q650" s="295"/>
      <c r="R650" s="295"/>
      <c r="S650" s="295"/>
      <c r="T650" s="295"/>
      <c r="U650" s="295"/>
      <c r="V650" s="295"/>
      <c r="W650" s="295"/>
      <c r="X650" s="295"/>
      <c r="Y650" s="426"/>
      <c r="Z650" s="410"/>
      <c r="AA650" s="410"/>
      <c r="AB650" s="410"/>
      <c r="AC650" s="410"/>
      <c r="AD650" s="410"/>
      <c r="AE650" s="410"/>
      <c r="AF650" s="415"/>
      <c r="AG650" s="415"/>
      <c r="AH650" s="415"/>
      <c r="AI650" s="415"/>
      <c r="AJ650" s="415"/>
      <c r="AK650" s="415"/>
      <c r="AL650" s="415"/>
      <c r="AM650" s="296">
        <f>SUM(Y650:AL650)</f>
        <v>0</v>
      </c>
    </row>
    <row r="651" spans="1:39" hidden="1" outlineLevel="2">
      <c r="A651" s="532"/>
      <c r="B651" s="294" t="s">
        <v>311</v>
      </c>
      <c r="C651" s="291" t="s">
        <v>164</v>
      </c>
      <c r="D651" s="295"/>
      <c r="E651" s="295"/>
      <c r="F651" s="295"/>
      <c r="G651" s="295"/>
      <c r="H651" s="295"/>
      <c r="I651" s="295"/>
      <c r="J651" s="295"/>
      <c r="K651" s="295"/>
      <c r="L651" s="295"/>
      <c r="M651" s="295"/>
      <c r="N651" s="295">
        <f>N650</f>
        <v>0</v>
      </c>
      <c r="O651" s="295"/>
      <c r="P651" s="295"/>
      <c r="Q651" s="295"/>
      <c r="R651" s="295"/>
      <c r="S651" s="295"/>
      <c r="T651" s="295"/>
      <c r="U651" s="295"/>
      <c r="V651" s="295"/>
      <c r="W651" s="295"/>
      <c r="X651" s="295"/>
      <c r="Y651" s="411">
        <f>Y650</f>
        <v>0</v>
      </c>
      <c r="Z651" s="411">
        <f t="shared" ref="Z651" si="1826">Z650</f>
        <v>0</v>
      </c>
      <c r="AA651" s="411">
        <f t="shared" ref="AA651" si="1827">AA650</f>
        <v>0</v>
      </c>
      <c r="AB651" s="411">
        <f t="shared" ref="AB651" si="1828">AB650</f>
        <v>0</v>
      </c>
      <c r="AC651" s="411">
        <f t="shared" ref="AC651" si="1829">AC650</f>
        <v>0</v>
      </c>
      <c r="AD651" s="411">
        <f t="shared" ref="AD651" si="1830">AD650</f>
        <v>0</v>
      </c>
      <c r="AE651" s="411">
        <f t="shared" ref="AE651" si="1831">AE650</f>
        <v>0</v>
      </c>
      <c r="AF651" s="411">
        <f t="shared" ref="AF651" si="1832">AF650</f>
        <v>0</v>
      </c>
      <c r="AG651" s="411">
        <f t="shared" ref="AG651" si="1833">AG650</f>
        <v>0</v>
      </c>
      <c r="AH651" s="411">
        <f t="shared" ref="AH651" si="1834">AH650</f>
        <v>0</v>
      </c>
      <c r="AI651" s="411">
        <f t="shared" ref="AI651" si="1835">AI650</f>
        <v>0</v>
      </c>
      <c r="AJ651" s="411">
        <f t="shared" ref="AJ651" si="1836">AJ650</f>
        <v>0</v>
      </c>
      <c r="AK651" s="411">
        <f t="shared" ref="AK651" si="1837">AK650</f>
        <v>0</v>
      </c>
      <c r="AL651" s="411">
        <f t="shared" ref="AL651" si="1838">AL650</f>
        <v>0</v>
      </c>
      <c r="AM651" s="306"/>
    </row>
    <row r="652" spans="1:39" hidden="1" outlineLevel="2">
      <c r="A652" s="532"/>
      <c r="B652" s="428"/>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12"/>
      <c r="Z652" s="425"/>
      <c r="AA652" s="425"/>
      <c r="AB652" s="425"/>
      <c r="AC652" s="425"/>
      <c r="AD652" s="425"/>
      <c r="AE652" s="425"/>
      <c r="AF652" s="425"/>
      <c r="AG652" s="425"/>
      <c r="AH652" s="425"/>
      <c r="AI652" s="425"/>
      <c r="AJ652" s="425"/>
      <c r="AK652" s="425"/>
      <c r="AL652" s="425"/>
      <c r="AM652" s="306"/>
    </row>
    <row r="653" spans="1:39" hidden="1" outlineLevel="2">
      <c r="A653" s="532">
        <v>34</v>
      </c>
      <c r="B653" s="428" t="s">
        <v>127</v>
      </c>
      <c r="C653" s="291" t="s">
        <v>25</v>
      </c>
      <c r="D653" s="295"/>
      <c r="E653" s="295"/>
      <c r="F653" s="295"/>
      <c r="G653" s="295"/>
      <c r="H653" s="295"/>
      <c r="I653" s="295"/>
      <c r="J653" s="295"/>
      <c r="K653" s="295"/>
      <c r="L653" s="295"/>
      <c r="M653" s="295"/>
      <c r="N653" s="295">
        <v>0</v>
      </c>
      <c r="O653" s="295"/>
      <c r="P653" s="295"/>
      <c r="Q653" s="295"/>
      <c r="R653" s="295"/>
      <c r="S653" s="295"/>
      <c r="T653" s="295"/>
      <c r="U653" s="295"/>
      <c r="V653" s="295"/>
      <c r="W653" s="295"/>
      <c r="X653" s="295"/>
      <c r="Y653" s="426"/>
      <c r="Z653" s="410"/>
      <c r="AA653" s="410"/>
      <c r="AB653" s="410"/>
      <c r="AC653" s="410"/>
      <c r="AD653" s="410"/>
      <c r="AE653" s="410"/>
      <c r="AF653" s="415"/>
      <c r="AG653" s="415"/>
      <c r="AH653" s="415"/>
      <c r="AI653" s="415"/>
      <c r="AJ653" s="415"/>
      <c r="AK653" s="415"/>
      <c r="AL653" s="415"/>
      <c r="AM653" s="296">
        <f>SUM(Y653:AL653)</f>
        <v>0</v>
      </c>
    </row>
    <row r="654" spans="1:39" hidden="1" outlineLevel="2">
      <c r="A654" s="532"/>
      <c r="B654" s="294" t="s">
        <v>311</v>
      </c>
      <c r="C654" s="291" t="s">
        <v>164</v>
      </c>
      <c r="D654" s="295"/>
      <c r="E654" s="295"/>
      <c r="F654" s="295"/>
      <c r="G654" s="295"/>
      <c r="H654" s="295"/>
      <c r="I654" s="295"/>
      <c r="J654" s="295"/>
      <c r="K654" s="295"/>
      <c r="L654" s="295"/>
      <c r="M654" s="295"/>
      <c r="N654" s="295">
        <f>N653</f>
        <v>0</v>
      </c>
      <c r="O654" s="295"/>
      <c r="P654" s="295"/>
      <c r="Q654" s="295"/>
      <c r="R654" s="295"/>
      <c r="S654" s="295"/>
      <c r="T654" s="295"/>
      <c r="U654" s="295"/>
      <c r="V654" s="295"/>
      <c r="W654" s="295"/>
      <c r="X654" s="295"/>
      <c r="Y654" s="411">
        <f>Y653</f>
        <v>0</v>
      </c>
      <c r="Z654" s="411">
        <f t="shared" ref="Z654" si="1839">Z653</f>
        <v>0</v>
      </c>
      <c r="AA654" s="411">
        <f t="shared" ref="AA654" si="1840">AA653</f>
        <v>0</v>
      </c>
      <c r="AB654" s="411">
        <f t="shared" ref="AB654" si="1841">AB653</f>
        <v>0</v>
      </c>
      <c r="AC654" s="411">
        <f t="shared" ref="AC654" si="1842">AC653</f>
        <v>0</v>
      </c>
      <c r="AD654" s="411">
        <f t="shared" ref="AD654" si="1843">AD653</f>
        <v>0</v>
      </c>
      <c r="AE654" s="411">
        <f t="shared" ref="AE654" si="1844">AE653</f>
        <v>0</v>
      </c>
      <c r="AF654" s="411">
        <f t="shared" ref="AF654" si="1845">AF653</f>
        <v>0</v>
      </c>
      <c r="AG654" s="411">
        <f t="shared" ref="AG654" si="1846">AG653</f>
        <v>0</v>
      </c>
      <c r="AH654" s="411">
        <f t="shared" ref="AH654" si="1847">AH653</f>
        <v>0</v>
      </c>
      <c r="AI654" s="411">
        <f t="shared" ref="AI654" si="1848">AI653</f>
        <v>0</v>
      </c>
      <c r="AJ654" s="411">
        <f t="shared" ref="AJ654" si="1849">AJ653</f>
        <v>0</v>
      </c>
      <c r="AK654" s="411">
        <f t="shared" ref="AK654" si="1850">AK653</f>
        <v>0</v>
      </c>
      <c r="AL654" s="411">
        <f t="shared" ref="AL654" si="1851">AL653</f>
        <v>0</v>
      </c>
      <c r="AM654" s="306"/>
    </row>
    <row r="655" spans="1:39" hidden="1" outlineLevel="2">
      <c r="A655" s="532"/>
      <c r="B655" s="428"/>
      <c r="C655" s="291"/>
      <c r="D655" s="291"/>
      <c r="E655" s="291"/>
      <c r="F655" s="291"/>
      <c r="G655" s="291"/>
      <c r="H655" s="291"/>
      <c r="I655" s="291"/>
      <c r="J655" s="291"/>
      <c r="K655" s="291"/>
      <c r="L655" s="291"/>
      <c r="M655" s="291"/>
      <c r="N655" s="291"/>
      <c r="O655" s="291"/>
      <c r="P655" s="291"/>
      <c r="Q655" s="291"/>
      <c r="R655" s="291"/>
      <c r="S655" s="291"/>
      <c r="T655" s="291"/>
      <c r="U655" s="291"/>
      <c r="V655" s="291"/>
      <c r="W655" s="291"/>
      <c r="X655" s="291"/>
      <c r="Y655" s="412"/>
      <c r="Z655" s="425"/>
      <c r="AA655" s="425"/>
      <c r="AB655" s="425"/>
      <c r="AC655" s="425"/>
      <c r="AD655" s="425"/>
      <c r="AE655" s="425"/>
      <c r="AF655" s="425"/>
      <c r="AG655" s="425"/>
      <c r="AH655" s="425"/>
      <c r="AI655" s="425"/>
      <c r="AJ655" s="425"/>
      <c r="AK655" s="425"/>
      <c r="AL655" s="425"/>
      <c r="AM655" s="306"/>
    </row>
    <row r="656" spans="1:39" hidden="1" outlineLevel="2">
      <c r="A656" s="532">
        <v>35</v>
      </c>
      <c r="B656" s="428" t="s">
        <v>128</v>
      </c>
      <c r="C656" s="291" t="s">
        <v>25</v>
      </c>
      <c r="D656" s="295"/>
      <c r="E656" s="295"/>
      <c r="F656" s="295"/>
      <c r="G656" s="295"/>
      <c r="H656" s="295"/>
      <c r="I656" s="295"/>
      <c r="J656" s="295"/>
      <c r="K656" s="295"/>
      <c r="L656" s="295"/>
      <c r="M656" s="295"/>
      <c r="N656" s="295">
        <v>0</v>
      </c>
      <c r="O656" s="295"/>
      <c r="P656" s="295"/>
      <c r="Q656" s="295"/>
      <c r="R656" s="295"/>
      <c r="S656" s="295"/>
      <c r="T656" s="295"/>
      <c r="U656" s="295"/>
      <c r="V656" s="295"/>
      <c r="W656" s="295"/>
      <c r="X656" s="295"/>
      <c r="Y656" s="426"/>
      <c r="Z656" s="410"/>
      <c r="AA656" s="410"/>
      <c r="AB656" s="410"/>
      <c r="AC656" s="410"/>
      <c r="AD656" s="410"/>
      <c r="AE656" s="410"/>
      <c r="AF656" s="415"/>
      <c r="AG656" s="415"/>
      <c r="AH656" s="415"/>
      <c r="AI656" s="415"/>
      <c r="AJ656" s="415"/>
      <c r="AK656" s="415"/>
      <c r="AL656" s="415"/>
      <c r="AM656" s="296">
        <f>SUM(Y656:AL656)</f>
        <v>0</v>
      </c>
    </row>
    <row r="657" spans="1:39" hidden="1" outlineLevel="2">
      <c r="A657" s="532"/>
      <c r="B657" s="294" t="s">
        <v>311</v>
      </c>
      <c r="C657" s="291" t="s">
        <v>164</v>
      </c>
      <c r="D657" s="295"/>
      <c r="E657" s="295"/>
      <c r="F657" s="295"/>
      <c r="G657" s="295"/>
      <c r="H657" s="295"/>
      <c r="I657" s="295"/>
      <c r="J657" s="295"/>
      <c r="K657" s="295"/>
      <c r="L657" s="295"/>
      <c r="M657" s="295"/>
      <c r="N657" s="295">
        <f>N656</f>
        <v>0</v>
      </c>
      <c r="O657" s="295"/>
      <c r="P657" s="295"/>
      <c r="Q657" s="295"/>
      <c r="R657" s="295"/>
      <c r="S657" s="295"/>
      <c r="T657" s="295"/>
      <c r="U657" s="295"/>
      <c r="V657" s="295"/>
      <c r="W657" s="295"/>
      <c r="X657" s="295"/>
      <c r="Y657" s="411">
        <f>Y656</f>
        <v>0</v>
      </c>
      <c r="Z657" s="411">
        <f t="shared" ref="Z657" si="1852">Z656</f>
        <v>0</v>
      </c>
      <c r="AA657" s="411">
        <f t="shared" ref="AA657" si="1853">AA656</f>
        <v>0</v>
      </c>
      <c r="AB657" s="411">
        <f t="shared" ref="AB657" si="1854">AB656</f>
        <v>0</v>
      </c>
      <c r="AC657" s="411">
        <f t="shared" ref="AC657" si="1855">AC656</f>
        <v>0</v>
      </c>
      <c r="AD657" s="411">
        <f t="shared" ref="AD657" si="1856">AD656</f>
        <v>0</v>
      </c>
      <c r="AE657" s="411">
        <f t="shared" ref="AE657" si="1857">AE656</f>
        <v>0</v>
      </c>
      <c r="AF657" s="411">
        <f t="shared" ref="AF657" si="1858">AF656</f>
        <v>0</v>
      </c>
      <c r="AG657" s="411">
        <f t="shared" ref="AG657" si="1859">AG656</f>
        <v>0</v>
      </c>
      <c r="AH657" s="411">
        <f t="shared" ref="AH657" si="1860">AH656</f>
        <v>0</v>
      </c>
      <c r="AI657" s="411">
        <f t="shared" ref="AI657" si="1861">AI656</f>
        <v>0</v>
      </c>
      <c r="AJ657" s="411">
        <f t="shared" ref="AJ657" si="1862">AJ656</f>
        <v>0</v>
      </c>
      <c r="AK657" s="411">
        <f t="shared" ref="AK657" si="1863">AK656</f>
        <v>0</v>
      </c>
      <c r="AL657" s="411">
        <f t="shared" ref="AL657" si="1864">AL656</f>
        <v>0</v>
      </c>
      <c r="AM657" s="306"/>
    </row>
    <row r="658" spans="1:39" hidden="1" outlineLevel="2">
      <c r="A658" s="532"/>
      <c r="B658" s="431"/>
      <c r="C658" s="291"/>
      <c r="D658" s="291"/>
      <c r="E658" s="291"/>
      <c r="F658" s="291"/>
      <c r="G658" s="291"/>
      <c r="H658" s="291"/>
      <c r="I658" s="291"/>
      <c r="J658" s="291"/>
      <c r="K658" s="291"/>
      <c r="L658" s="291"/>
      <c r="M658" s="291"/>
      <c r="N658" s="291"/>
      <c r="O658" s="291"/>
      <c r="P658" s="291"/>
      <c r="Q658" s="291"/>
      <c r="R658" s="291"/>
      <c r="S658" s="291"/>
      <c r="T658" s="291"/>
      <c r="U658" s="291"/>
      <c r="V658" s="291"/>
      <c r="W658" s="291"/>
      <c r="X658" s="291"/>
      <c r="Y658" s="412"/>
      <c r="Z658" s="425"/>
      <c r="AA658" s="425"/>
      <c r="AB658" s="425"/>
      <c r="AC658" s="425"/>
      <c r="AD658" s="425"/>
      <c r="AE658" s="425"/>
      <c r="AF658" s="425"/>
      <c r="AG658" s="425"/>
      <c r="AH658" s="425"/>
      <c r="AI658" s="425"/>
      <c r="AJ658" s="425"/>
      <c r="AK658" s="425"/>
      <c r="AL658" s="425"/>
      <c r="AM658" s="306"/>
    </row>
    <row r="659" spans="1:39" ht="15.75" hidden="1" outlineLevel="2">
      <c r="A659" s="532"/>
      <c r="B659" s="288" t="s">
        <v>504</v>
      </c>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12"/>
      <c r="Z659" s="425"/>
      <c r="AA659" s="425"/>
      <c r="AB659" s="425"/>
      <c r="AC659" s="425"/>
      <c r="AD659" s="425"/>
      <c r="AE659" s="425"/>
      <c r="AF659" s="425"/>
      <c r="AG659" s="425"/>
      <c r="AH659" s="425"/>
      <c r="AI659" s="425"/>
      <c r="AJ659" s="425"/>
      <c r="AK659" s="425"/>
      <c r="AL659" s="425"/>
      <c r="AM659" s="306"/>
    </row>
    <row r="660" spans="1:39" ht="45" hidden="1" outlineLevel="2">
      <c r="A660" s="532">
        <v>36</v>
      </c>
      <c r="B660" s="428" t="s">
        <v>129</v>
      </c>
      <c r="C660" s="291" t="s">
        <v>25</v>
      </c>
      <c r="D660" s="295"/>
      <c r="E660" s="295"/>
      <c r="F660" s="295"/>
      <c r="G660" s="295"/>
      <c r="H660" s="295"/>
      <c r="I660" s="295"/>
      <c r="J660" s="295"/>
      <c r="K660" s="295"/>
      <c r="L660" s="295"/>
      <c r="M660" s="295"/>
      <c r="N660" s="295">
        <v>0</v>
      </c>
      <c r="O660" s="295"/>
      <c r="P660" s="295"/>
      <c r="Q660" s="295"/>
      <c r="R660" s="295"/>
      <c r="S660" s="295"/>
      <c r="T660" s="295"/>
      <c r="U660" s="295"/>
      <c r="V660" s="295"/>
      <c r="W660" s="295"/>
      <c r="X660" s="295"/>
      <c r="Y660" s="426"/>
      <c r="Z660" s="410"/>
      <c r="AA660" s="410"/>
      <c r="AB660" s="410"/>
      <c r="AC660" s="410"/>
      <c r="AD660" s="410"/>
      <c r="AE660" s="410"/>
      <c r="AF660" s="415"/>
      <c r="AG660" s="415"/>
      <c r="AH660" s="415"/>
      <c r="AI660" s="415"/>
      <c r="AJ660" s="415"/>
      <c r="AK660" s="415"/>
      <c r="AL660" s="415"/>
      <c r="AM660" s="296">
        <f>SUM(Y660:AL660)</f>
        <v>0</v>
      </c>
    </row>
    <row r="661" spans="1:39" hidden="1" outlineLevel="2">
      <c r="A661" s="532"/>
      <c r="B661" s="294" t="s">
        <v>311</v>
      </c>
      <c r="C661" s="291" t="s">
        <v>164</v>
      </c>
      <c r="D661" s="295"/>
      <c r="E661" s="295"/>
      <c r="F661" s="295"/>
      <c r="G661" s="295"/>
      <c r="H661" s="295"/>
      <c r="I661" s="295"/>
      <c r="J661" s="295"/>
      <c r="K661" s="295"/>
      <c r="L661" s="295"/>
      <c r="M661" s="295"/>
      <c r="N661" s="295">
        <f>N660</f>
        <v>0</v>
      </c>
      <c r="O661" s="295"/>
      <c r="P661" s="295"/>
      <c r="Q661" s="295"/>
      <c r="R661" s="295"/>
      <c r="S661" s="295"/>
      <c r="T661" s="295"/>
      <c r="U661" s="295"/>
      <c r="V661" s="295"/>
      <c r="W661" s="295"/>
      <c r="X661" s="295"/>
      <c r="Y661" s="411">
        <f>Y660</f>
        <v>0</v>
      </c>
      <c r="Z661" s="411">
        <f t="shared" ref="Z661" si="1865">Z660</f>
        <v>0</v>
      </c>
      <c r="AA661" s="411">
        <f t="shared" ref="AA661" si="1866">AA660</f>
        <v>0</v>
      </c>
      <c r="AB661" s="411">
        <f t="shared" ref="AB661" si="1867">AB660</f>
        <v>0</v>
      </c>
      <c r="AC661" s="411">
        <f t="shared" ref="AC661" si="1868">AC660</f>
        <v>0</v>
      </c>
      <c r="AD661" s="411">
        <f t="shared" ref="AD661" si="1869">AD660</f>
        <v>0</v>
      </c>
      <c r="AE661" s="411">
        <f t="shared" ref="AE661" si="1870">AE660</f>
        <v>0</v>
      </c>
      <c r="AF661" s="411">
        <f t="shared" ref="AF661" si="1871">AF660</f>
        <v>0</v>
      </c>
      <c r="AG661" s="411">
        <f t="shared" ref="AG661" si="1872">AG660</f>
        <v>0</v>
      </c>
      <c r="AH661" s="411">
        <f t="shared" ref="AH661" si="1873">AH660</f>
        <v>0</v>
      </c>
      <c r="AI661" s="411">
        <f t="shared" ref="AI661" si="1874">AI660</f>
        <v>0</v>
      </c>
      <c r="AJ661" s="411">
        <f t="shared" ref="AJ661" si="1875">AJ660</f>
        <v>0</v>
      </c>
      <c r="AK661" s="411">
        <f t="shared" ref="AK661" si="1876">AK660</f>
        <v>0</v>
      </c>
      <c r="AL661" s="411">
        <f t="shared" ref="AL661" si="1877">AL660</f>
        <v>0</v>
      </c>
      <c r="AM661" s="306"/>
    </row>
    <row r="662" spans="1:39" hidden="1" outlineLevel="2">
      <c r="A662" s="532"/>
      <c r="B662" s="428"/>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12"/>
      <c r="Z662" s="425"/>
      <c r="AA662" s="425"/>
      <c r="AB662" s="425"/>
      <c r="AC662" s="425"/>
      <c r="AD662" s="425"/>
      <c r="AE662" s="425"/>
      <c r="AF662" s="425"/>
      <c r="AG662" s="425"/>
      <c r="AH662" s="425"/>
      <c r="AI662" s="425"/>
      <c r="AJ662" s="425"/>
      <c r="AK662" s="425"/>
      <c r="AL662" s="425"/>
      <c r="AM662" s="306"/>
    </row>
    <row r="663" spans="1:39" ht="30" hidden="1" outlineLevel="2">
      <c r="A663" s="532">
        <v>37</v>
      </c>
      <c r="B663" s="428" t="s">
        <v>130</v>
      </c>
      <c r="C663" s="291" t="s">
        <v>25</v>
      </c>
      <c r="D663" s="295"/>
      <c r="E663" s="295"/>
      <c r="F663" s="295"/>
      <c r="G663" s="295"/>
      <c r="H663" s="295"/>
      <c r="I663" s="295"/>
      <c r="J663" s="295"/>
      <c r="K663" s="295"/>
      <c r="L663" s="295"/>
      <c r="M663" s="295"/>
      <c r="N663" s="295">
        <v>0</v>
      </c>
      <c r="O663" s="295"/>
      <c r="P663" s="295"/>
      <c r="Q663" s="295"/>
      <c r="R663" s="295"/>
      <c r="S663" s="295"/>
      <c r="T663" s="295"/>
      <c r="U663" s="295"/>
      <c r="V663" s="295"/>
      <c r="W663" s="295"/>
      <c r="X663" s="295"/>
      <c r="Y663" s="426"/>
      <c r="Z663" s="410"/>
      <c r="AA663" s="410"/>
      <c r="AB663" s="410"/>
      <c r="AC663" s="410"/>
      <c r="AD663" s="410"/>
      <c r="AE663" s="410"/>
      <c r="AF663" s="415"/>
      <c r="AG663" s="415"/>
      <c r="AH663" s="415"/>
      <c r="AI663" s="415"/>
      <c r="AJ663" s="415"/>
      <c r="AK663" s="415"/>
      <c r="AL663" s="415"/>
      <c r="AM663" s="296">
        <f>SUM(Y663:AL663)</f>
        <v>0</v>
      </c>
    </row>
    <row r="664" spans="1:39" hidden="1" outlineLevel="2">
      <c r="A664" s="532"/>
      <c r="B664" s="294" t="s">
        <v>311</v>
      </c>
      <c r="C664" s="291" t="s">
        <v>164</v>
      </c>
      <c r="D664" s="295"/>
      <c r="E664" s="295"/>
      <c r="F664" s="295"/>
      <c r="G664" s="295"/>
      <c r="H664" s="295"/>
      <c r="I664" s="295"/>
      <c r="J664" s="295"/>
      <c r="K664" s="295"/>
      <c r="L664" s="295"/>
      <c r="M664" s="295"/>
      <c r="N664" s="295">
        <f>N663</f>
        <v>0</v>
      </c>
      <c r="O664" s="295"/>
      <c r="P664" s="295"/>
      <c r="Q664" s="295"/>
      <c r="R664" s="295"/>
      <c r="S664" s="295"/>
      <c r="T664" s="295"/>
      <c r="U664" s="295"/>
      <c r="V664" s="295"/>
      <c r="W664" s="295"/>
      <c r="X664" s="295"/>
      <c r="Y664" s="411">
        <f>Y663</f>
        <v>0</v>
      </c>
      <c r="Z664" s="411">
        <f t="shared" ref="Z664" si="1878">Z663</f>
        <v>0</v>
      </c>
      <c r="AA664" s="411">
        <f t="shared" ref="AA664" si="1879">AA663</f>
        <v>0</v>
      </c>
      <c r="AB664" s="411">
        <f t="shared" ref="AB664" si="1880">AB663</f>
        <v>0</v>
      </c>
      <c r="AC664" s="411">
        <f t="shared" ref="AC664" si="1881">AC663</f>
        <v>0</v>
      </c>
      <c r="AD664" s="411">
        <f t="shared" ref="AD664" si="1882">AD663</f>
        <v>0</v>
      </c>
      <c r="AE664" s="411">
        <f t="shared" ref="AE664" si="1883">AE663</f>
        <v>0</v>
      </c>
      <c r="AF664" s="411">
        <f t="shared" ref="AF664" si="1884">AF663</f>
        <v>0</v>
      </c>
      <c r="AG664" s="411">
        <f t="shared" ref="AG664" si="1885">AG663</f>
        <v>0</v>
      </c>
      <c r="AH664" s="411">
        <f t="shared" ref="AH664" si="1886">AH663</f>
        <v>0</v>
      </c>
      <c r="AI664" s="411">
        <f t="shared" ref="AI664" si="1887">AI663</f>
        <v>0</v>
      </c>
      <c r="AJ664" s="411">
        <f t="shared" ref="AJ664" si="1888">AJ663</f>
        <v>0</v>
      </c>
      <c r="AK664" s="411">
        <f t="shared" ref="AK664" si="1889">AK663</f>
        <v>0</v>
      </c>
      <c r="AL664" s="411">
        <f t="shared" ref="AL664" si="1890">AL663</f>
        <v>0</v>
      </c>
      <c r="AM664" s="306"/>
    </row>
    <row r="665" spans="1:39" hidden="1" outlineLevel="2">
      <c r="A665" s="532"/>
      <c r="B665" s="428"/>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idden="1" outlineLevel="2">
      <c r="A666" s="532">
        <v>38</v>
      </c>
      <c r="B666" s="428" t="s">
        <v>131</v>
      </c>
      <c r="C666" s="291" t="s">
        <v>25</v>
      </c>
      <c r="D666" s="295"/>
      <c r="E666" s="295"/>
      <c r="F666" s="295"/>
      <c r="G666" s="295"/>
      <c r="H666" s="295"/>
      <c r="I666" s="295"/>
      <c r="J666" s="295"/>
      <c r="K666" s="295"/>
      <c r="L666" s="295"/>
      <c r="M666" s="295"/>
      <c r="N666" s="295">
        <v>0</v>
      </c>
      <c r="O666" s="295"/>
      <c r="P666" s="295"/>
      <c r="Q666" s="295"/>
      <c r="R666" s="295"/>
      <c r="S666" s="295"/>
      <c r="T666" s="295"/>
      <c r="U666" s="295"/>
      <c r="V666" s="295"/>
      <c r="W666" s="295"/>
      <c r="X666" s="295"/>
      <c r="Y666" s="426"/>
      <c r="Z666" s="410"/>
      <c r="AA666" s="410"/>
      <c r="AB666" s="410"/>
      <c r="AC666" s="410"/>
      <c r="AD666" s="410"/>
      <c r="AE666" s="410"/>
      <c r="AF666" s="415"/>
      <c r="AG666" s="415"/>
      <c r="AH666" s="415"/>
      <c r="AI666" s="415"/>
      <c r="AJ666" s="415"/>
      <c r="AK666" s="415"/>
      <c r="AL666" s="415"/>
      <c r="AM666" s="296">
        <f>SUM(Y666:AL666)</f>
        <v>0</v>
      </c>
    </row>
    <row r="667" spans="1:39" hidden="1" outlineLevel="2">
      <c r="A667" s="532"/>
      <c r="B667" s="294" t="s">
        <v>311</v>
      </c>
      <c r="C667" s="291" t="s">
        <v>164</v>
      </c>
      <c r="D667" s="295"/>
      <c r="E667" s="295"/>
      <c r="F667" s="295"/>
      <c r="G667" s="295"/>
      <c r="H667" s="295"/>
      <c r="I667" s="295"/>
      <c r="J667" s="295"/>
      <c r="K667" s="295"/>
      <c r="L667" s="295"/>
      <c r="M667" s="295"/>
      <c r="N667" s="295">
        <f>N666</f>
        <v>0</v>
      </c>
      <c r="O667" s="295"/>
      <c r="P667" s="295"/>
      <c r="Q667" s="295"/>
      <c r="R667" s="295"/>
      <c r="S667" s="295"/>
      <c r="T667" s="295"/>
      <c r="U667" s="295"/>
      <c r="V667" s="295"/>
      <c r="W667" s="295"/>
      <c r="X667" s="295"/>
      <c r="Y667" s="411">
        <f>Y666</f>
        <v>0</v>
      </c>
      <c r="Z667" s="411">
        <f t="shared" ref="Z667" si="1891">Z666</f>
        <v>0</v>
      </c>
      <c r="AA667" s="411">
        <f t="shared" ref="AA667" si="1892">AA666</f>
        <v>0</v>
      </c>
      <c r="AB667" s="411">
        <f t="shared" ref="AB667" si="1893">AB666</f>
        <v>0</v>
      </c>
      <c r="AC667" s="411">
        <f t="shared" ref="AC667" si="1894">AC666</f>
        <v>0</v>
      </c>
      <c r="AD667" s="411">
        <f t="shared" ref="AD667" si="1895">AD666</f>
        <v>0</v>
      </c>
      <c r="AE667" s="411">
        <f t="shared" ref="AE667" si="1896">AE666</f>
        <v>0</v>
      </c>
      <c r="AF667" s="411">
        <f t="shared" ref="AF667" si="1897">AF666</f>
        <v>0</v>
      </c>
      <c r="AG667" s="411">
        <f t="shared" ref="AG667" si="1898">AG666</f>
        <v>0</v>
      </c>
      <c r="AH667" s="411">
        <f t="shared" ref="AH667" si="1899">AH666</f>
        <v>0</v>
      </c>
      <c r="AI667" s="411">
        <f t="shared" ref="AI667" si="1900">AI666</f>
        <v>0</v>
      </c>
      <c r="AJ667" s="411">
        <f t="shared" ref="AJ667" si="1901">AJ666</f>
        <v>0</v>
      </c>
      <c r="AK667" s="411">
        <f t="shared" ref="AK667" si="1902">AK666</f>
        <v>0</v>
      </c>
      <c r="AL667" s="411">
        <f t="shared" ref="AL667" si="1903">AL666</f>
        <v>0</v>
      </c>
      <c r="AM667" s="306"/>
    </row>
    <row r="668" spans="1:39" hidden="1" outlineLevel="2">
      <c r="A668" s="532"/>
      <c r="B668" s="428"/>
      <c r="C668" s="291"/>
      <c r="D668" s="291"/>
      <c r="E668" s="291"/>
      <c r="F668" s="291"/>
      <c r="G668" s="291"/>
      <c r="H668" s="291"/>
      <c r="I668" s="291"/>
      <c r="J668" s="291"/>
      <c r="K668" s="291"/>
      <c r="L668" s="291"/>
      <c r="M668" s="291"/>
      <c r="N668" s="291"/>
      <c r="O668" s="291"/>
      <c r="P668" s="291"/>
      <c r="Q668" s="291"/>
      <c r="R668" s="291"/>
      <c r="S668" s="291"/>
      <c r="T668" s="291"/>
      <c r="U668" s="291"/>
      <c r="V668" s="291"/>
      <c r="W668" s="291"/>
      <c r="X668" s="291"/>
      <c r="Y668" s="412"/>
      <c r="Z668" s="425"/>
      <c r="AA668" s="425"/>
      <c r="AB668" s="425"/>
      <c r="AC668" s="425"/>
      <c r="AD668" s="425"/>
      <c r="AE668" s="425"/>
      <c r="AF668" s="425"/>
      <c r="AG668" s="425"/>
      <c r="AH668" s="425"/>
      <c r="AI668" s="425"/>
      <c r="AJ668" s="425"/>
      <c r="AK668" s="425"/>
      <c r="AL668" s="425"/>
      <c r="AM668" s="306"/>
    </row>
    <row r="669" spans="1:39" ht="30" hidden="1" outlineLevel="2">
      <c r="A669" s="532">
        <v>39</v>
      </c>
      <c r="B669" s="428" t="s">
        <v>132</v>
      </c>
      <c r="C669" s="291" t="s">
        <v>25</v>
      </c>
      <c r="D669" s="295"/>
      <c r="E669" s="295"/>
      <c r="F669" s="295"/>
      <c r="G669" s="295"/>
      <c r="H669" s="295"/>
      <c r="I669" s="295"/>
      <c r="J669" s="295"/>
      <c r="K669" s="295"/>
      <c r="L669" s="295"/>
      <c r="M669" s="295"/>
      <c r="N669" s="295">
        <v>0</v>
      </c>
      <c r="O669" s="295"/>
      <c r="P669" s="295"/>
      <c r="Q669" s="295"/>
      <c r="R669" s="295"/>
      <c r="S669" s="295"/>
      <c r="T669" s="295"/>
      <c r="U669" s="295"/>
      <c r="V669" s="295"/>
      <c r="W669" s="295"/>
      <c r="X669" s="295"/>
      <c r="Y669" s="426"/>
      <c r="Z669" s="410"/>
      <c r="AA669" s="410"/>
      <c r="AB669" s="410"/>
      <c r="AC669" s="410"/>
      <c r="AD669" s="410"/>
      <c r="AE669" s="410"/>
      <c r="AF669" s="415"/>
      <c r="AG669" s="415"/>
      <c r="AH669" s="415"/>
      <c r="AI669" s="415"/>
      <c r="AJ669" s="415"/>
      <c r="AK669" s="415"/>
      <c r="AL669" s="415"/>
      <c r="AM669" s="296">
        <f>SUM(Y669:AL669)</f>
        <v>0</v>
      </c>
    </row>
    <row r="670" spans="1:39" hidden="1" outlineLevel="2">
      <c r="A670" s="532"/>
      <c r="B670" s="294" t="s">
        <v>311</v>
      </c>
      <c r="C670" s="291" t="s">
        <v>164</v>
      </c>
      <c r="D670" s="295"/>
      <c r="E670" s="295"/>
      <c r="F670" s="295"/>
      <c r="G670" s="295"/>
      <c r="H670" s="295"/>
      <c r="I670" s="295"/>
      <c r="J670" s="295"/>
      <c r="K670" s="295"/>
      <c r="L670" s="295"/>
      <c r="M670" s="295"/>
      <c r="N670" s="295">
        <f>N669</f>
        <v>0</v>
      </c>
      <c r="O670" s="295"/>
      <c r="P670" s="295"/>
      <c r="Q670" s="295"/>
      <c r="R670" s="295"/>
      <c r="S670" s="295"/>
      <c r="T670" s="295"/>
      <c r="U670" s="295"/>
      <c r="V670" s="295"/>
      <c r="W670" s="295"/>
      <c r="X670" s="295"/>
      <c r="Y670" s="411">
        <f>Y669</f>
        <v>0</v>
      </c>
      <c r="Z670" s="411">
        <f t="shared" ref="Z670" si="1904">Z669</f>
        <v>0</v>
      </c>
      <c r="AA670" s="411">
        <f t="shared" ref="AA670" si="1905">AA669</f>
        <v>0</v>
      </c>
      <c r="AB670" s="411">
        <f t="shared" ref="AB670" si="1906">AB669</f>
        <v>0</v>
      </c>
      <c r="AC670" s="411">
        <f t="shared" ref="AC670" si="1907">AC669</f>
        <v>0</v>
      </c>
      <c r="AD670" s="411">
        <f t="shared" ref="AD670" si="1908">AD669</f>
        <v>0</v>
      </c>
      <c r="AE670" s="411">
        <f t="shared" ref="AE670" si="1909">AE669</f>
        <v>0</v>
      </c>
      <c r="AF670" s="411">
        <f t="shared" ref="AF670" si="1910">AF669</f>
        <v>0</v>
      </c>
      <c r="AG670" s="411">
        <f t="shared" ref="AG670" si="1911">AG669</f>
        <v>0</v>
      </c>
      <c r="AH670" s="411">
        <f t="shared" ref="AH670" si="1912">AH669</f>
        <v>0</v>
      </c>
      <c r="AI670" s="411">
        <f t="shared" ref="AI670" si="1913">AI669</f>
        <v>0</v>
      </c>
      <c r="AJ670" s="411">
        <f t="shared" ref="AJ670" si="1914">AJ669</f>
        <v>0</v>
      </c>
      <c r="AK670" s="411">
        <f t="shared" ref="AK670" si="1915">AK669</f>
        <v>0</v>
      </c>
      <c r="AL670" s="411">
        <f t="shared" ref="AL670" si="1916">AL669</f>
        <v>0</v>
      </c>
      <c r="AM670" s="306"/>
    </row>
    <row r="671" spans="1:39" hidden="1" outlineLevel="2">
      <c r="A671" s="532"/>
      <c r="B671" s="428"/>
      <c r="C671" s="291"/>
      <c r="D671" s="291"/>
      <c r="E671" s="291"/>
      <c r="F671" s="291"/>
      <c r="G671" s="291"/>
      <c r="H671" s="291"/>
      <c r="I671" s="291"/>
      <c r="J671" s="291"/>
      <c r="K671" s="291"/>
      <c r="L671" s="291"/>
      <c r="M671" s="291"/>
      <c r="N671" s="291"/>
      <c r="O671" s="291"/>
      <c r="P671" s="291"/>
      <c r="Q671" s="291"/>
      <c r="R671" s="291"/>
      <c r="S671" s="291"/>
      <c r="T671" s="291"/>
      <c r="U671" s="291"/>
      <c r="V671" s="291"/>
      <c r="W671" s="291"/>
      <c r="X671" s="291"/>
      <c r="Y671" s="412"/>
      <c r="Z671" s="425"/>
      <c r="AA671" s="425"/>
      <c r="AB671" s="425"/>
      <c r="AC671" s="425"/>
      <c r="AD671" s="425"/>
      <c r="AE671" s="425"/>
      <c r="AF671" s="425"/>
      <c r="AG671" s="425"/>
      <c r="AH671" s="425"/>
      <c r="AI671" s="425"/>
      <c r="AJ671" s="425"/>
      <c r="AK671" s="425"/>
      <c r="AL671" s="425"/>
      <c r="AM671" s="306"/>
    </row>
    <row r="672" spans="1:39" ht="30" hidden="1" outlineLevel="2">
      <c r="A672" s="532">
        <v>40</v>
      </c>
      <c r="B672" s="428" t="s">
        <v>133</v>
      </c>
      <c r="C672" s="291" t="s">
        <v>25</v>
      </c>
      <c r="D672" s="295"/>
      <c r="E672" s="295"/>
      <c r="F672" s="295"/>
      <c r="G672" s="295"/>
      <c r="H672" s="295"/>
      <c r="I672" s="295"/>
      <c r="J672" s="295"/>
      <c r="K672" s="295"/>
      <c r="L672" s="295"/>
      <c r="M672" s="295"/>
      <c r="N672" s="295">
        <v>0</v>
      </c>
      <c r="O672" s="295"/>
      <c r="P672" s="295"/>
      <c r="Q672" s="295"/>
      <c r="R672" s="295"/>
      <c r="S672" s="295"/>
      <c r="T672" s="295"/>
      <c r="U672" s="295"/>
      <c r="V672" s="295"/>
      <c r="W672" s="295"/>
      <c r="X672" s="295"/>
      <c r="Y672" s="426"/>
      <c r="Z672" s="410"/>
      <c r="AA672" s="410"/>
      <c r="AB672" s="410"/>
      <c r="AC672" s="410"/>
      <c r="AD672" s="410"/>
      <c r="AE672" s="410"/>
      <c r="AF672" s="415"/>
      <c r="AG672" s="415"/>
      <c r="AH672" s="415"/>
      <c r="AI672" s="415"/>
      <c r="AJ672" s="415"/>
      <c r="AK672" s="415"/>
      <c r="AL672" s="415"/>
      <c r="AM672" s="296">
        <f>SUM(Y672:AL672)</f>
        <v>0</v>
      </c>
    </row>
    <row r="673" spans="1:39" hidden="1" outlineLevel="2">
      <c r="A673" s="532"/>
      <c r="B673" s="294" t="s">
        <v>311</v>
      </c>
      <c r="C673" s="291" t="s">
        <v>164</v>
      </c>
      <c r="D673" s="295"/>
      <c r="E673" s="295"/>
      <c r="F673" s="295"/>
      <c r="G673" s="295"/>
      <c r="H673" s="295"/>
      <c r="I673" s="295"/>
      <c r="J673" s="295"/>
      <c r="K673" s="295"/>
      <c r="L673" s="295"/>
      <c r="M673" s="295"/>
      <c r="N673" s="295">
        <f>N672</f>
        <v>0</v>
      </c>
      <c r="O673" s="295"/>
      <c r="P673" s="295"/>
      <c r="Q673" s="295"/>
      <c r="R673" s="295"/>
      <c r="S673" s="295"/>
      <c r="T673" s="295"/>
      <c r="U673" s="295"/>
      <c r="V673" s="295"/>
      <c r="W673" s="295"/>
      <c r="X673" s="295"/>
      <c r="Y673" s="411">
        <f>Y672</f>
        <v>0</v>
      </c>
      <c r="Z673" s="411">
        <f t="shared" ref="Z673" si="1917">Z672</f>
        <v>0</v>
      </c>
      <c r="AA673" s="411">
        <f t="shared" ref="AA673" si="1918">AA672</f>
        <v>0</v>
      </c>
      <c r="AB673" s="411">
        <f t="shared" ref="AB673" si="1919">AB672</f>
        <v>0</v>
      </c>
      <c r="AC673" s="411">
        <f t="shared" ref="AC673" si="1920">AC672</f>
        <v>0</v>
      </c>
      <c r="AD673" s="411">
        <f t="shared" ref="AD673" si="1921">AD672</f>
        <v>0</v>
      </c>
      <c r="AE673" s="411">
        <f t="shared" ref="AE673" si="1922">AE672</f>
        <v>0</v>
      </c>
      <c r="AF673" s="411">
        <f t="shared" ref="AF673" si="1923">AF672</f>
        <v>0</v>
      </c>
      <c r="AG673" s="411">
        <f t="shared" ref="AG673" si="1924">AG672</f>
        <v>0</v>
      </c>
      <c r="AH673" s="411">
        <f t="shared" ref="AH673" si="1925">AH672</f>
        <v>0</v>
      </c>
      <c r="AI673" s="411">
        <f t="shared" ref="AI673" si="1926">AI672</f>
        <v>0</v>
      </c>
      <c r="AJ673" s="411">
        <f t="shared" ref="AJ673" si="1927">AJ672</f>
        <v>0</v>
      </c>
      <c r="AK673" s="411">
        <f t="shared" ref="AK673" si="1928">AK672</f>
        <v>0</v>
      </c>
      <c r="AL673" s="411">
        <f t="shared" ref="AL673" si="1929">AL672</f>
        <v>0</v>
      </c>
      <c r="AM673" s="306"/>
    </row>
    <row r="674" spans="1:39" hidden="1" outlineLevel="2">
      <c r="A674" s="532"/>
      <c r="B674" s="428"/>
      <c r="C674" s="291"/>
      <c r="D674" s="291"/>
      <c r="E674" s="291"/>
      <c r="F674" s="291"/>
      <c r="G674" s="291"/>
      <c r="H674" s="291"/>
      <c r="I674" s="291"/>
      <c r="J674" s="291"/>
      <c r="K674" s="291"/>
      <c r="L674" s="291"/>
      <c r="M674" s="291"/>
      <c r="N674" s="291"/>
      <c r="O674" s="291"/>
      <c r="P674" s="291"/>
      <c r="Q674" s="291"/>
      <c r="R674" s="291"/>
      <c r="S674" s="291"/>
      <c r="T674" s="291"/>
      <c r="U674" s="291"/>
      <c r="V674" s="291"/>
      <c r="W674" s="291"/>
      <c r="X674" s="291"/>
      <c r="Y674" s="412"/>
      <c r="Z674" s="425"/>
      <c r="AA674" s="425"/>
      <c r="AB674" s="425"/>
      <c r="AC674" s="425"/>
      <c r="AD674" s="425"/>
      <c r="AE674" s="425"/>
      <c r="AF674" s="425"/>
      <c r="AG674" s="425"/>
      <c r="AH674" s="425"/>
      <c r="AI674" s="425"/>
      <c r="AJ674" s="425"/>
      <c r="AK674" s="425"/>
      <c r="AL674" s="425"/>
      <c r="AM674" s="306"/>
    </row>
    <row r="675" spans="1:39" ht="45" hidden="1" outlineLevel="2">
      <c r="A675" s="532">
        <v>41</v>
      </c>
      <c r="B675" s="428" t="s">
        <v>134</v>
      </c>
      <c r="C675" s="291" t="s">
        <v>25</v>
      </c>
      <c r="D675" s="295"/>
      <c r="E675" s="295"/>
      <c r="F675" s="295"/>
      <c r="G675" s="295"/>
      <c r="H675" s="295"/>
      <c r="I675" s="295"/>
      <c r="J675" s="295"/>
      <c r="K675" s="295"/>
      <c r="L675" s="295"/>
      <c r="M675" s="295"/>
      <c r="N675" s="295">
        <v>0</v>
      </c>
      <c r="O675" s="295"/>
      <c r="P675" s="295"/>
      <c r="Q675" s="295"/>
      <c r="R675" s="295"/>
      <c r="S675" s="295"/>
      <c r="T675" s="295"/>
      <c r="U675" s="295"/>
      <c r="V675" s="295"/>
      <c r="W675" s="295"/>
      <c r="X675" s="295"/>
      <c r="Y675" s="426"/>
      <c r="Z675" s="410"/>
      <c r="AA675" s="410"/>
      <c r="AB675" s="410"/>
      <c r="AC675" s="410"/>
      <c r="AD675" s="410"/>
      <c r="AE675" s="410"/>
      <c r="AF675" s="415"/>
      <c r="AG675" s="415"/>
      <c r="AH675" s="415"/>
      <c r="AI675" s="415"/>
      <c r="AJ675" s="415"/>
      <c r="AK675" s="415"/>
      <c r="AL675" s="415"/>
      <c r="AM675" s="296">
        <f>SUM(Y675:AL675)</f>
        <v>0</v>
      </c>
    </row>
    <row r="676" spans="1:39" hidden="1" outlineLevel="2">
      <c r="A676" s="532"/>
      <c r="B676" s="294" t="s">
        <v>311</v>
      </c>
      <c r="C676" s="291" t="s">
        <v>164</v>
      </c>
      <c r="D676" s="295"/>
      <c r="E676" s="295"/>
      <c r="F676" s="295"/>
      <c r="G676" s="295"/>
      <c r="H676" s="295"/>
      <c r="I676" s="295"/>
      <c r="J676" s="295"/>
      <c r="K676" s="295"/>
      <c r="L676" s="295"/>
      <c r="M676" s="295"/>
      <c r="N676" s="295">
        <f>N675</f>
        <v>0</v>
      </c>
      <c r="O676" s="295"/>
      <c r="P676" s="295"/>
      <c r="Q676" s="295"/>
      <c r="R676" s="295"/>
      <c r="S676" s="295"/>
      <c r="T676" s="295"/>
      <c r="U676" s="295"/>
      <c r="V676" s="295"/>
      <c r="W676" s="295"/>
      <c r="X676" s="295"/>
      <c r="Y676" s="411">
        <f>Y675</f>
        <v>0</v>
      </c>
      <c r="Z676" s="411">
        <f t="shared" ref="Z676" si="1930">Z675</f>
        <v>0</v>
      </c>
      <c r="AA676" s="411">
        <f t="shared" ref="AA676" si="1931">AA675</f>
        <v>0</v>
      </c>
      <c r="AB676" s="411">
        <f t="shared" ref="AB676" si="1932">AB675</f>
        <v>0</v>
      </c>
      <c r="AC676" s="411">
        <f t="shared" ref="AC676" si="1933">AC675</f>
        <v>0</v>
      </c>
      <c r="AD676" s="411">
        <f t="shared" ref="AD676" si="1934">AD675</f>
        <v>0</v>
      </c>
      <c r="AE676" s="411">
        <f t="shared" ref="AE676" si="1935">AE675</f>
        <v>0</v>
      </c>
      <c r="AF676" s="411">
        <f t="shared" ref="AF676" si="1936">AF675</f>
        <v>0</v>
      </c>
      <c r="AG676" s="411">
        <f t="shared" ref="AG676" si="1937">AG675</f>
        <v>0</v>
      </c>
      <c r="AH676" s="411">
        <f t="shared" ref="AH676" si="1938">AH675</f>
        <v>0</v>
      </c>
      <c r="AI676" s="411">
        <f t="shared" ref="AI676" si="1939">AI675</f>
        <v>0</v>
      </c>
      <c r="AJ676" s="411">
        <f t="shared" ref="AJ676" si="1940">AJ675</f>
        <v>0</v>
      </c>
      <c r="AK676" s="411">
        <f t="shared" ref="AK676" si="1941">AK675</f>
        <v>0</v>
      </c>
      <c r="AL676" s="411">
        <f t="shared" ref="AL676" si="1942">AL675</f>
        <v>0</v>
      </c>
      <c r="AM676" s="306"/>
    </row>
    <row r="677" spans="1:39" hidden="1" outlineLevel="2">
      <c r="A677" s="532"/>
      <c r="B677" s="428"/>
      <c r="C677" s="291"/>
      <c r="D677" s="291"/>
      <c r="E677" s="291"/>
      <c r="F677" s="291"/>
      <c r="G677" s="291"/>
      <c r="H677" s="291"/>
      <c r="I677" s="291"/>
      <c r="J677" s="291"/>
      <c r="K677" s="291"/>
      <c r="L677" s="291"/>
      <c r="M677" s="291"/>
      <c r="N677" s="291"/>
      <c r="O677" s="291"/>
      <c r="P677" s="291"/>
      <c r="Q677" s="291"/>
      <c r="R677" s="291"/>
      <c r="S677" s="291"/>
      <c r="T677" s="291"/>
      <c r="U677" s="291"/>
      <c r="V677" s="291"/>
      <c r="W677" s="291"/>
      <c r="X677" s="291"/>
      <c r="Y677" s="412"/>
      <c r="Z677" s="425"/>
      <c r="AA677" s="425"/>
      <c r="AB677" s="425"/>
      <c r="AC677" s="425"/>
      <c r="AD677" s="425"/>
      <c r="AE677" s="425"/>
      <c r="AF677" s="425"/>
      <c r="AG677" s="425"/>
      <c r="AH677" s="425"/>
      <c r="AI677" s="425"/>
      <c r="AJ677" s="425"/>
      <c r="AK677" s="425"/>
      <c r="AL677" s="425"/>
      <c r="AM677" s="306"/>
    </row>
    <row r="678" spans="1:39" ht="45" hidden="1" outlineLevel="2">
      <c r="A678" s="532">
        <v>42</v>
      </c>
      <c r="B678" s="428" t="s">
        <v>135</v>
      </c>
      <c r="C678" s="291" t="s">
        <v>25</v>
      </c>
      <c r="D678" s="295"/>
      <c r="E678" s="295"/>
      <c r="F678" s="295"/>
      <c r="G678" s="295"/>
      <c r="H678" s="295"/>
      <c r="I678" s="295"/>
      <c r="J678" s="295"/>
      <c r="K678" s="295"/>
      <c r="L678" s="295"/>
      <c r="M678" s="295"/>
      <c r="N678" s="291"/>
      <c r="O678" s="295"/>
      <c r="P678" s="295"/>
      <c r="Q678" s="295"/>
      <c r="R678" s="295"/>
      <c r="S678" s="295"/>
      <c r="T678" s="295"/>
      <c r="U678" s="295"/>
      <c r="V678" s="295"/>
      <c r="W678" s="295"/>
      <c r="X678" s="295"/>
      <c r="Y678" s="426"/>
      <c r="Z678" s="410"/>
      <c r="AA678" s="410"/>
      <c r="AB678" s="410"/>
      <c r="AC678" s="410"/>
      <c r="AD678" s="410"/>
      <c r="AE678" s="410"/>
      <c r="AF678" s="415"/>
      <c r="AG678" s="415"/>
      <c r="AH678" s="415"/>
      <c r="AI678" s="415"/>
      <c r="AJ678" s="415"/>
      <c r="AK678" s="415"/>
      <c r="AL678" s="415"/>
      <c r="AM678" s="296">
        <f>SUM(Y678:AL678)</f>
        <v>0</v>
      </c>
    </row>
    <row r="679" spans="1:39" hidden="1" outlineLevel="2">
      <c r="A679" s="532"/>
      <c r="B679" s="294" t="s">
        <v>311</v>
      </c>
      <c r="C679" s="291" t="s">
        <v>164</v>
      </c>
      <c r="D679" s="295"/>
      <c r="E679" s="295"/>
      <c r="F679" s="295"/>
      <c r="G679" s="295"/>
      <c r="H679" s="295"/>
      <c r="I679" s="295"/>
      <c r="J679" s="295"/>
      <c r="K679" s="295"/>
      <c r="L679" s="295"/>
      <c r="M679" s="295"/>
      <c r="N679" s="468"/>
      <c r="O679" s="295"/>
      <c r="P679" s="295"/>
      <c r="Q679" s="295"/>
      <c r="R679" s="295"/>
      <c r="S679" s="295"/>
      <c r="T679" s="295"/>
      <c r="U679" s="295"/>
      <c r="V679" s="295"/>
      <c r="W679" s="295"/>
      <c r="X679" s="295"/>
      <c r="Y679" s="411">
        <f>Y678</f>
        <v>0</v>
      </c>
      <c r="Z679" s="411">
        <f t="shared" ref="Z679" si="1943">Z678</f>
        <v>0</v>
      </c>
      <c r="AA679" s="411">
        <f t="shared" ref="AA679" si="1944">AA678</f>
        <v>0</v>
      </c>
      <c r="AB679" s="411">
        <f t="shared" ref="AB679" si="1945">AB678</f>
        <v>0</v>
      </c>
      <c r="AC679" s="411">
        <f t="shared" ref="AC679" si="1946">AC678</f>
        <v>0</v>
      </c>
      <c r="AD679" s="411">
        <f t="shared" ref="AD679" si="1947">AD678</f>
        <v>0</v>
      </c>
      <c r="AE679" s="411">
        <f t="shared" ref="AE679" si="1948">AE678</f>
        <v>0</v>
      </c>
      <c r="AF679" s="411">
        <f t="shared" ref="AF679" si="1949">AF678</f>
        <v>0</v>
      </c>
      <c r="AG679" s="411">
        <f t="shared" ref="AG679" si="1950">AG678</f>
        <v>0</v>
      </c>
      <c r="AH679" s="411">
        <f t="shared" ref="AH679" si="1951">AH678</f>
        <v>0</v>
      </c>
      <c r="AI679" s="411">
        <f t="shared" ref="AI679" si="1952">AI678</f>
        <v>0</v>
      </c>
      <c r="AJ679" s="411">
        <f t="shared" ref="AJ679" si="1953">AJ678</f>
        <v>0</v>
      </c>
      <c r="AK679" s="411">
        <f t="shared" ref="AK679" si="1954">AK678</f>
        <v>0</v>
      </c>
      <c r="AL679" s="411">
        <f t="shared" ref="AL679" si="1955">AL678</f>
        <v>0</v>
      </c>
      <c r="AM679" s="306"/>
    </row>
    <row r="680" spans="1:39" hidden="1" outlineLevel="2">
      <c r="A680" s="532"/>
      <c r="B680" s="428"/>
      <c r="C680" s="291"/>
      <c r="D680" s="291"/>
      <c r="E680" s="291"/>
      <c r="F680" s="291"/>
      <c r="G680" s="291"/>
      <c r="H680" s="291"/>
      <c r="I680" s="291"/>
      <c r="J680" s="291"/>
      <c r="K680" s="291"/>
      <c r="L680" s="291"/>
      <c r="M680" s="291"/>
      <c r="N680" s="291"/>
      <c r="O680" s="291"/>
      <c r="P680" s="291"/>
      <c r="Q680" s="291"/>
      <c r="R680" s="291"/>
      <c r="S680" s="291"/>
      <c r="T680" s="291"/>
      <c r="U680" s="291"/>
      <c r="V680" s="291"/>
      <c r="W680" s="291"/>
      <c r="X680" s="291"/>
      <c r="Y680" s="412"/>
      <c r="Z680" s="425"/>
      <c r="AA680" s="425"/>
      <c r="AB680" s="425"/>
      <c r="AC680" s="425"/>
      <c r="AD680" s="425"/>
      <c r="AE680" s="425"/>
      <c r="AF680" s="425"/>
      <c r="AG680" s="425"/>
      <c r="AH680" s="425"/>
      <c r="AI680" s="425"/>
      <c r="AJ680" s="425"/>
      <c r="AK680" s="425"/>
      <c r="AL680" s="425"/>
      <c r="AM680" s="306"/>
    </row>
    <row r="681" spans="1:39" ht="30" hidden="1" outlineLevel="2">
      <c r="A681" s="532">
        <v>43</v>
      </c>
      <c r="B681" s="428" t="s">
        <v>136</v>
      </c>
      <c r="C681" s="291" t="s">
        <v>25</v>
      </c>
      <c r="D681" s="295"/>
      <c r="E681" s="295"/>
      <c r="F681" s="295"/>
      <c r="G681" s="295"/>
      <c r="H681" s="295"/>
      <c r="I681" s="295"/>
      <c r="J681" s="295"/>
      <c r="K681" s="295"/>
      <c r="L681" s="295"/>
      <c r="M681" s="295"/>
      <c r="N681" s="295">
        <v>0</v>
      </c>
      <c r="O681" s="295"/>
      <c r="P681" s="295"/>
      <c r="Q681" s="295"/>
      <c r="R681" s="295"/>
      <c r="S681" s="295"/>
      <c r="T681" s="295"/>
      <c r="U681" s="295"/>
      <c r="V681" s="295"/>
      <c r="W681" s="295"/>
      <c r="X681" s="295"/>
      <c r="Y681" s="426"/>
      <c r="Z681" s="410"/>
      <c r="AA681" s="410"/>
      <c r="AB681" s="410"/>
      <c r="AC681" s="410"/>
      <c r="AD681" s="410"/>
      <c r="AE681" s="410"/>
      <c r="AF681" s="415"/>
      <c r="AG681" s="415"/>
      <c r="AH681" s="415"/>
      <c r="AI681" s="415"/>
      <c r="AJ681" s="415"/>
      <c r="AK681" s="415"/>
      <c r="AL681" s="415"/>
      <c r="AM681" s="296">
        <f>SUM(Y681:AL681)</f>
        <v>0</v>
      </c>
    </row>
    <row r="682" spans="1:39" hidden="1" outlineLevel="2">
      <c r="A682" s="532"/>
      <c r="B682" s="294" t="s">
        <v>311</v>
      </c>
      <c r="C682" s="291" t="s">
        <v>164</v>
      </c>
      <c r="D682" s="295"/>
      <c r="E682" s="295"/>
      <c r="F682" s="295"/>
      <c r="G682" s="295"/>
      <c r="H682" s="295"/>
      <c r="I682" s="295"/>
      <c r="J682" s="295"/>
      <c r="K682" s="295"/>
      <c r="L682" s="295"/>
      <c r="M682" s="295"/>
      <c r="N682" s="295">
        <f>N681</f>
        <v>0</v>
      </c>
      <c r="O682" s="295"/>
      <c r="P682" s="295"/>
      <c r="Q682" s="295"/>
      <c r="R682" s="295"/>
      <c r="S682" s="295"/>
      <c r="T682" s="295"/>
      <c r="U682" s="295"/>
      <c r="V682" s="295"/>
      <c r="W682" s="295"/>
      <c r="X682" s="295"/>
      <c r="Y682" s="411">
        <f>Y681</f>
        <v>0</v>
      </c>
      <c r="Z682" s="411">
        <f t="shared" ref="Z682" si="1956">Z681</f>
        <v>0</v>
      </c>
      <c r="AA682" s="411">
        <f t="shared" ref="AA682" si="1957">AA681</f>
        <v>0</v>
      </c>
      <c r="AB682" s="411">
        <f t="shared" ref="AB682" si="1958">AB681</f>
        <v>0</v>
      </c>
      <c r="AC682" s="411">
        <f t="shared" ref="AC682" si="1959">AC681</f>
        <v>0</v>
      </c>
      <c r="AD682" s="411">
        <f t="shared" ref="AD682" si="1960">AD681</f>
        <v>0</v>
      </c>
      <c r="AE682" s="411">
        <f t="shared" ref="AE682" si="1961">AE681</f>
        <v>0</v>
      </c>
      <c r="AF682" s="411">
        <f t="shared" ref="AF682" si="1962">AF681</f>
        <v>0</v>
      </c>
      <c r="AG682" s="411">
        <f t="shared" ref="AG682" si="1963">AG681</f>
        <v>0</v>
      </c>
      <c r="AH682" s="411">
        <f t="shared" ref="AH682" si="1964">AH681</f>
        <v>0</v>
      </c>
      <c r="AI682" s="411">
        <f t="shared" ref="AI682" si="1965">AI681</f>
        <v>0</v>
      </c>
      <c r="AJ682" s="411">
        <f t="shared" ref="AJ682" si="1966">AJ681</f>
        <v>0</v>
      </c>
      <c r="AK682" s="411">
        <f t="shared" ref="AK682" si="1967">AK681</f>
        <v>0</v>
      </c>
      <c r="AL682" s="411">
        <f t="shared" ref="AL682" si="1968">AL681</f>
        <v>0</v>
      </c>
      <c r="AM682" s="306"/>
    </row>
    <row r="683" spans="1:39" hidden="1" outlineLevel="2">
      <c r="A683" s="532"/>
      <c r="B683" s="428"/>
      <c r="C683" s="291"/>
      <c r="D683" s="291"/>
      <c r="E683" s="291"/>
      <c r="F683" s="291"/>
      <c r="G683" s="291"/>
      <c r="H683" s="291"/>
      <c r="I683" s="291"/>
      <c r="J683" s="291"/>
      <c r="K683" s="291"/>
      <c r="L683" s="291"/>
      <c r="M683" s="291"/>
      <c r="N683" s="291"/>
      <c r="O683" s="291"/>
      <c r="P683" s="291"/>
      <c r="Q683" s="291"/>
      <c r="R683" s="291"/>
      <c r="S683" s="291"/>
      <c r="T683" s="291"/>
      <c r="U683" s="291"/>
      <c r="V683" s="291"/>
      <c r="W683" s="291"/>
      <c r="X683" s="291"/>
      <c r="Y683" s="412"/>
      <c r="Z683" s="425"/>
      <c r="AA683" s="425"/>
      <c r="AB683" s="425"/>
      <c r="AC683" s="425"/>
      <c r="AD683" s="425"/>
      <c r="AE683" s="425"/>
      <c r="AF683" s="425"/>
      <c r="AG683" s="425"/>
      <c r="AH683" s="425"/>
      <c r="AI683" s="425"/>
      <c r="AJ683" s="425"/>
      <c r="AK683" s="425"/>
      <c r="AL683" s="425"/>
      <c r="AM683" s="306"/>
    </row>
    <row r="684" spans="1:39" ht="45" hidden="1" outlineLevel="2">
      <c r="A684" s="532">
        <v>44</v>
      </c>
      <c r="B684" s="428" t="s">
        <v>137</v>
      </c>
      <c r="C684" s="291" t="s">
        <v>25</v>
      </c>
      <c r="D684" s="295"/>
      <c r="E684" s="295"/>
      <c r="F684" s="295"/>
      <c r="G684" s="295"/>
      <c r="H684" s="295"/>
      <c r="I684" s="295"/>
      <c r="J684" s="295"/>
      <c r="K684" s="295"/>
      <c r="L684" s="295"/>
      <c r="M684" s="295"/>
      <c r="N684" s="295">
        <v>0</v>
      </c>
      <c r="O684" s="295"/>
      <c r="P684" s="295"/>
      <c r="Q684" s="295"/>
      <c r="R684" s="295"/>
      <c r="S684" s="295"/>
      <c r="T684" s="295"/>
      <c r="U684" s="295"/>
      <c r="V684" s="295"/>
      <c r="W684" s="295"/>
      <c r="X684" s="295"/>
      <c r="Y684" s="426"/>
      <c r="Z684" s="410"/>
      <c r="AA684" s="410"/>
      <c r="AB684" s="410"/>
      <c r="AC684" s="410"/>
      <c r="AD684" s="410"/>
      <c r="AE684" s="410"/>
      <c r="AF684" s="415"/>
      <c r="AG684" s="415"/>
      <c r="AH684" s="415"/>
      <c r="AI684" s="415"/>
      <c r="AJ684" s="415"/>
      <c r="AK684" s="415"/>
      <c r="AL684" s="415"/>
      <c r="AM684" s="296">
        <f>SUM(Y684:AL684)</f>
        <v>0</v>
      </c>
    </row>
    <row r="685" spans="1:39" hidden="1" outlineLevel="2">
      <c r="A685" s="532"/>
      <c r="B685" s="294" t="s">
        <v>311</v>
      </c>
      <c r="C685" s="291" t="s">
        <v>164</v>
      </c>
      <c r="D685" s="295"/>
      <c r="E685" s="295"/>
      <c r="F685" s="295"/>
      <c r="G685" s="295"/>
      <c r="H685" s="295"/>
      <c r="I685" s="295"/>
      <c r="J685" s="295"/>
      <c r="K685" s="295"/>
      <c r="L685" s="295"/>
      <c r="M685" s="295"/>
      <c r="N685" s="295">
        <f>N684</f>
        <v>0</v>
      </c>
      <c r="O685" s="295"/>
      <c r="P685" s="295"/>
      <c r="Q685" s="295"/>
      <c r="R685" s="295"/>
      <c r="S685" s="295"/>
      <c r="T685" s="295"/>
      <c r="U685" s="295"/>
      <c r="V685" s="295"/>
      <c r="W685" s="295"/>
      <c r="X685" s="295"/>
      <c r="Y685" s="411">
        <f>Y684</f>
        <v>0</v>
      </c>
      <c r="Z685" s="411">
        <f t="shared" ref="Z685" si="1969">Z684</f>
        <v>0</v>
      </c>
      <c r="AA685" s="411">
        <f t="shared" ref="AA685" si="1970">AA684</f>
        <v>0</v>
      </c>
      <c r="AB685" s="411">
        <f t="shared" ref="AB685" si="1971">AB684</f>
        <v>0</v>
      </c>
      <c r="AC685" s="411">
        <f t="shared" ref="AC685" si="1972">AC684</f>
        <v>0</v>
      </c>
      <c r="AD685" s="411">
        <f t="shared" ref="AD685" si="1973">AD684</f>
        <v>0</v>
      </c>
      <c r="AE685" s="411">
        <f t="shared" ref="AE685" si="1974">AE684</f>
        <v>0</v>
      </c>
      <c r="AF685" s="411">
        <f t="shared" ref="AF685" si="1975">AF684</f>
        <v>0</v>
      </c>
      <c r="AG685" s="411">
        <f t="shared" ref="AG685" si="1976">AG684</f>
        <v>0</v>
      </c>
      <c r="AH685" s="411">
        <f t="shared" ref="AH685" si="1977">AH684</f>
        <v>0</v>
      </c>
      <c r="AI685" s="411">
        <f t="shared" ref="AI685" si="1978">AI684</f>
        <v>0</v>
      </c>
      <c r="AJ685" s="411">
        <f t="shared" ref="AJ685" si="1979">AJ684</f>
        <v>0</v>
      </c>
      <c r="AK685" s="411">
        <f t="shared" ref="AK685" si="1980">AK684</f>
        <v>0</v>
      </c>
      <c r="AL685" s="411">
        <f t="shared" ref="AL685" si="1981">AL684</f>
        <v>0</v>
      </c>
      <c r="AM685" s="306"/>
    </row>
    <row r="686" spans="1:39" hidden="1" outlineLevel="2">
      <c r="A686" s="532"/>
      <c r="B686" s="428"/>
      <c r="C686" s="291"/>
      <c r="D686" s="291"/>
      <c r="E686" s="291"/>
      <c r="F686" s="291"/>
      <c r="G686" s="291"/>
      <c r="H686" s="291"/>
      <c r="I686" s="291"/>
      <c r="J686" s="291"/>
      <c r="K686" s="291"/>
      <c r="L686" s="291"/>
      <c r="M686" s="291"/>
      <c r="N686" s="291"/>
      <c r="O686" s="291"/>
      <c r="P686" s="291"/>
      <c r="Q686" s="291"/>
      <c r="R686" s="291"/>
      <c r="S686" s="291"/>
      <c r="T686" s="291"/>
      <c r="U686" s="291"/>
      <c r="V686" s="291"/>
      <c r="W686" s="291"/>
      <c r="X686" s="291"/>
      <c r="Y686" s="412"/>
      <c r="Z686" s="425"/>
      <c r="AA686" s="425"/>
      <c r="AB686" s="425"/>
      <c r="AC686" s="425"/>
      <c r="AD686" s="425"/>
      <c r="AE686" s="425"/>
      <c r="AF686" s="425"/>
      <c r="AG686" s="425"/>
      <c r="AH686" s="425"/>
      <c r="AI686" s="425"/>
      <c r="AJ686" s="425"/>
      <c r="AK686" s="425"/>
      <c r="AL686" s="425"/>
      <c r="AM686" s="306"/>
    </row>
    <row r="687" spans="1:39" ht="30" hidden="1" outlineLevel="2">
      <c r="A687" s="532">
        <v>45</v>
      </c>
      <c r="B687" s="428" t="s">
        <v>138</v>
      </c>
      <c r="C687" s="291" t="s">
        <v>25</v>
      </c>
      <c r="D687" s="295"/>
      <c r="E687" s="295"/>
      <c r="F687" s="295"/>
      <c r="G687" s="295"/>
      <c r="H687" s="295"/>
      <c r="I687" s="295"/>
      <c r="J687" s="295"/>
      <c r="K687" s="295"/>
      <c r="L687" s="295"/>
      <c r="M687" s="295"/>
      <c r="N687" s="295">
        <v>0</v>
      </c>
      <c r="O687" s="295"/>
      <c r="P687" s="295"/>
      <c r="Q687" s="295"/>
      <c r="R687" s="295"/>
      <c r="S687" s="295"/>
      <c r="T687" s="295"/>
      <c r="U687" s="295"/>
      <c r="V687" s="295"/>
      <c r="W687" s="295"/>
      <c r="X687" s="295"/>
      <c r="Y687" s="426"/>
      <c r="Z687" s="410"/>
      <c r="AA687" s="410"/>
      <c r="AB687" s="410"/>
      <c r="AC687" s="410"/>
      <c r="AD687" s="410"/>
      <c r="AE687" s="410"/>
      <c r="AF687" s="415"/>
      <c r="AG687" s="415"/>
      <c r="AH687" s="415"/>
      <c r="AI687" s="415"/>
      <c r="AJ687" s="415"/>
      <c r="AK687" s="415"/>
      <c r="AL687" s="415"/>
      <c r="AM687" s="296">
        <f>SUM(Y687:AL687)</f>
        <v>0</v>
      </c>
    </row>
    <row r="688" spans="1:39" hidden="1" outlineLevel="2">
      <c r="A688" s="532"/>
      <c r="B688" s="294" t="s">
        <v>311</v>
      </c>
      <c r="C688" s="291" t="s">
        <v>164</v>
      </c>
      <c r="D688" s="295"/>
      <c r="E688" s="295"/>
      <c r="F688" s="295"/>
      <c r="G688" s="295"/>
      <c r="H688" s="295"/>
      <c r="I688" s="295"/>
      <c r="J688" s="295"/>
      <c r="K688" s="295"/>
      <c r="L688" s="295"/>
      <c r="M688" s="295"/>
      <c r="N688" s="295">
        <f>N687</f>
        <v>0</v>
      </c>
      <c r="O688" s="295"/>
      <c r="P688" s="295"/>
      <c r="Q688" s="295"/>
      <c r="R688" s="295"/>
      <c r="S688" s="295"/>
      <c r="T688" s="295"/>
      <c r="U688" s="295"/>
      <c r="V688" s="295"/>
      <c r="W688" s="295"/>
      <c r="X688" s="295"/>
      <c r="Y688" s="411">
        <f>Y687</f>
        <v>0</v>
      </c>
      <c r="Z688" s="411">
        <f t="shared" ref="Z688" si="1982">Z687</f>
        <v>0</v>
      </c>
      <c r="AA688" s="411">
        <f t="shared" ref="AA688" si="1983">AA687</f>
        <v>0</v>
      </c>
      <c r="AB688" s="411">
        <f t="shared" ref="AB688" si="1984">AB687</f>
        <v>0</v>
      </c>
      <c r="AC688" s="411">
        <f t="shared" ref="AC688" si="1985">AC687</f>
        <v>0</v>
      </c>
      <c r="AD688" s="411">
        <f t="shared" ref="AD688" si="1986">AD687</f>
        <v>0</v>
      </c>
      <c r="AE688" s="411">
        <f t="shared" ref="AE688" si="1987">AE687</f>
        <v>0</v>
      </c>
      <c r="AF688" s="411">
        <f t="shared" ref="AF688" si="1988">AF687</f>
        <v>0</v>
      </c>
      <c r="AG688" s="411">
        <f t="shared" ref="AG688" si="1989">AG687</f>
        <v>0</v>
      </c>
      <c r="AH688" s="411">
        <f t="shared" ref="AH688" si="1990">AH687</f>
        <v>0</v>
      </c>
      <c r="AI688" s="411">
        <f t="shared" ref="AI688" si="1991">AI687</f>
        <v>0</v>
      </c>
      <c r="AJ688" s="411">
        <f t="shared" ref="AJ688" si="1992">AJ687</f>
        <v>0</v>
      </c>
      <c r="AK688" s="411">
        <f t="shared" ref="AK688" si="1993">AK687</f>
        <v>0</v>
      </c>
      <c r="AL688" s="411">
        <f t="shared" ref="AL688" si="1994">AL687</f>
        <v>0</v>
      </c>
      <c r="AM688" s="306"/>
    </row>
    <row r="689" spans="1:39" hidden="1" outlineLevel="2">
      <c r="A689" s="532"/>
      <c r="B689" s="428"/>
      <c r="C689" s="291"/>
      <c r="D689" s="291"/>
      <c r="E689" s="291"/>
      <c r="F689" s="291"/>
      <c r="G689" s="291"/>
      <c r="H689" s="291"/>
      <c r="I689" s="291"/>
      <c r="J689" s="291"/>
      <c r="K689" s="291"/>
      <c r="L689" s="291"/>
      <c r="M689" s="291"/>
      <c r="N689" s="291"/>
      <c r="O689" s="291"/>
      <c r="P689" s="291"/>
      <c r="Q689" s="291"/>
      <c r="R689" s="291"/>
      <c r="S689" s="291"/>
      <c r="T689" s="291"/>
      <c r="U689" s="291"/>
      <c r="V689" s="291"/>
      <c r="W689" s="291"/>
      <c r="X689" s="291"/>
      <c r="Y689" s="412"/>
      <c r="Z689" s="425"/>
      <c r="AA689" s="425"/>
      <c r="AB689" s="425"/>
      <c r="AC689" s="425"/>
      <c r="AD689" s="425"/>
      <c r="AE689" s="425"/>
      <c r="AF689" s="425"/>
      <c r="AG689" s="425"/>
      <c r="AH689" s="425"/>
      <c r="AI689" s="425"/>
      <c r="AJ689" s="425"/>
      <c r="AK689" s="425"/>
      <c r="AL689" s="425"/>
      <c r="AM689" s="306"/>
    </row>
    <row r="690" spans="1:39" ht="30" hidden="1" outlineLevel="2">
      <c r="A690" s="532">
        <v>46</v>
      </c>
      <c r="B690" s="428" t="s">
        <v>139</v>
      </c>
      <c r="C690" s="291" t="s">
        <v>25</v>
      </c>
      <c r="D690" s="295"/>
      <c r="E690" s="295"/>
      <c r="F690" s="295"/>
      <c r="G690" s="295"/>
      <c r="H690" s="295"/>
      <c r="I690" s="295"/>
      <c r="J690" s="295"/>
      <c r="K690" s="295"/>
      <c r="L690" s="295"/>
      <c r="M690" s="295"/>
      <c r="N690" s="295">
        <v>0</v>
      </c>
      <c r="O690" s="295"/>
      <c r="P690" s="295"/>
      <c r="Q690" s="295"/>
      <c r="R690" s="295"/>
      <c r="S690" s="295"/>
      <c r="T690" s="295"/>
      <c r="U690" s="295"/>
      <c r="V690" s="295"/>
      <c r="W690" s="295"/>
      <c r="X690" s="295"/>
      <c r="Y690" s="426"/>
      <c r="Z690" s="410"/>
      <c r="AA690" s="410"/>
      <c r="AB690" s="410"/>
      <c r="AC690" s="410"/>
      <c r="AD690" s="410"/>
      <c r="AE690" s="410"/>
      <c r="AF690" s="415"/>
      <c r="AG690" s="415"/>
      <c r="AH690" s="415"/>
      <c r="AI690" s="415"/>
      <c r="AJ690" s="415"/>
      <c r="AK690" s="415"/>
      <c r="AL690" s="415"/>
      <c r="AM690" s="296">
        <f>SUM(Y690:AL690)</f>
        <v>0</v>
      </c>
    </row>
    <row r="691" spans="1:39" hidden="1" outlineLevel="2">
      <c r="A691" s="532"/>
      <c r="B691" s="294" t="s">
        <v>311</v>
      </c>
      <c r="C691" s="291" t="s">
        <v>164</v>
      </c>
      <c r="D691" s="295"/>
      <c r="E691" s="295"/>
      <c r="F691" s="295"/>
      <c r="G691" s="295"/>
      <c r="H691" s="295"/>
      <c r="I691" s="295"/>
      <c r="J691" s="295"/>
      <c r="K691" s="295"/>
      <c r="L691" s="295"/>
      <c r="M691" s="295"/>
      <c r="N691" s="295">
        <f>N690</f>
        <v>0</v>
      </c>
      <c r="O691" s="295"/>
      <c r="P691" s="295"/>
      <c r="Q691" s="295"/>
      <c r="R691" s="295"/>
      <c r="S691" s="295"/>
      <c r="T691" s="295"/>
      <c r="U691" s="295"/>
      <c r="V691" s="295"/>
      <c r="W691" s="295"/>
      <c r="X691" s="295"/>
      <c r="Y691" s="411">
        <f>Y690</f>
        <v>0</v>
      </c>
      <c r="Z691" s="411">
        <f t="shared" ref="Z691" si="1995">Z690</f>
        <v>0</v>
      </c>
      <c r="AA691" s="411">
        <f t="shared" ref="AA691" si="1996">AA690</f>
        <v>0</v>
      </c>
      <c r="AB691" s="411">
        <f t="shared" ref="AB691" si="1997">AB690</f>
        <v>0</v>
      </c>
      <c r="AC691" s="411">
        <f t="shared" ref="AC691" si="1998">AC690</f>
        <v>0</v>
      </c>
      <c r="AD691" s="411">
        <f t="shared" ref="AD691" si="1999">AD690</f>
        <v>0</v>
      </c>
      <c r="AE691" s="411">
        <f t="shared" ref="AE691" si="2000">AE690</f>
        <v>0</v>
      </c>
      <c r="AF691" s="411">
        <f t="shared" ref="AF691" si="2001">AF690</f>
        <v>0</v>
      </c>
      <c r="AG691" s="411">
        <f t="shared" ref="AG691" si="2002">AG690</f>
        <v>0</v>
      </c>
      <c r="AH691" s="411">
        <f t="shared" ref="AH691" si="2003">AH690</f>
        <v>0</v>
      </c>
      <c r="AI691" s="411">
        <f t="shared" ref="AI691" si="2004">AI690</f>
        <v>0</v>
      </c>
      <c r="AJ691" s="411">
        <f t="shared" ref="AJ691" si="2005">AJ690</f>
        <v>0</v>
      </c>
      <c r="AK691" s="411">
        <f t="shared" ref="AK691" si="2006">AK690</f>
        <v>0</v>
      </c>
      <c r="AL691" s="411">
        <f t="shared" ref="AL691" si="2007">AL690</f>
        <v>0</v>
      </c>
      <c r="AM691" s="306"/>
    </row>
    <row r="692" spans="1:39" hidden="1" outlineLevel="2">
      <c r="A692" s="532"/>
      <c r="B692" s="428"/>
      <c r="C692" s="291"/>
      <c r="D692" s="291"/>
      <c r="E692" s="291"/>
      <c r="F692" s="291"/>
      <c r="G692" s="291"/>
      <c r="H692" s="291"/>
      <c r="I692" s="291"/>
      <c r="J692" s="291"/>
      <c r="K692" s="291"/>
      <c r="L692" s="291"/>
      <c r="M692" s="291"/>
      <c r="N692" s="291"/>
      <c r="O692" s="291"/>
      <c r="P692" s="291"/>
      <c r="Q692" s="291"/>
      <c r="R692" s="291"/>
      <c r="S692" s="291"/>
      <c r="T692" s="291"/>
      <c r="U692" s="291"/>
      <c r="V692" s="291"/>
      <c r="W692" s="291"/>
      <c r="X692" s="291"/>
      <c r="Y692" s="412"/>
      <c r="Z692" s="425"/>
      <c r="AA692" s="425"/>
      <c r="AB692" s="425"/>
      <c r="AC692" s="425"/>
      <c r="AD692" s="425"/>
      <c r="AE692" s="425"/>
      <c r="AF692" s="425"/>
      <c r="AG692" s="425"/>
      <c r="AH692" s="425"/>
      <c r="AI692" s="425"/>
      <c r="AJ692" s="425"/>
      <c r="AK692" s="425"/>
      <c r="AL692" s="425"/>
      <c r="AM692" s="306"/>
    </row>
    <row r="693" spans="1:39" ht="30" hidden="1" outlineLevel="2">
      <c r="A693" s="532">
        <v>47</v>
      </c>
      <c r="B693" s="428" t="s">
        <v>140</v>
      </c>
      <c r="C693" s="291" t="s">
        <v>25</v>
      </c>
      <c r="D693" s="295"/>
      <c r="E693" s="295"/>
      <c r="F693" s="295"/>
      <c r="G693" s="295"/>
      <c r="H693" s="295"/>
      <c r="I693" s="295"/>
      <c r="J693" s="295"/>
      <c r="K693" s="295"/>
      <c r="L693" s="295"/>
      <c r="M693" s="295"/>
      <c r="N693" s="295">
        <v>0</v>
      </c>
      <c r="O693" s="295"/>
      <c r="P693" s="295"/>
      <c r="Q693" s="295"/>
      <c r="R693" s="295"/>
      <c r="S693" s="295"/>
      <c r="T693" s="295"/>
      <c r="U693" s="295"/>
      <c r="V693" s="295"/>
      <c r="W693" s="295"/>
      <c r="X693" s="295"/>
      <c r="Y693" s="426"/>
      <c r="Z693" s="410"/>
      <c r="AA693" s="410"/>
      <c r="AB693" s="410"/>
      <c r="AC693" s="410"/>
      <c r="AD693" s="410"/>
      <c r="AE693" s="410"/>
      <c r="AF693" s="415"/>
      <c r="AG693" s="415"/>
      <c r="AH693" s="415"/>
      <c r="AI693" s="415"/>
      <c r="AJ693" s="415"/>
      <c r="AK693" s="415"/>
      <c r="AL693" s="415"/>
      <c r="AM693" s="296">
        <f>SUM(Y693:AL693)</f>
        <v>0</v>
      </c>
    </row>
    <row r="694" spans="1:39" hidden="1" outlineLevel="2">
      <c r="A694" s="532"/>
      <c r="B694" s="294" t="s">
        <v>311</v>
      </c>
      <c r="C694" s="291" t="s">
        <v>164</v>
      </c>
      <c r="D694" s="295"/>
      <c r="E694" s="295"/>
      <c r="F694" s="295"/>
      <c r="G694" s="295"/>
      <c r="H694" s="295"/>
      <c r="I694" s="295"/>
      <c r="J694" s="295"/>
      <c r="K694" s="295"/>
      <c r="L694" s="295"/>
      <c r="M694" s="295"/>
      <c r="N694" s="295">
        <f>N693</f>
        <v>0</v>
      </c>
      <c r="O694" s="295"/>
      <c r="P694" s="295"/>
      <c r="Q694" s="295"/>
      <c r="R694" s="295"/>
      <c r="S694" s="295"/>
      <c r="T694" s="295"/>
      <c r="U694" s="295"/>
      <c r="V694" s="295"/>
      <c r="W694" s="295"/>
      <c r="X694" s="295"/>
      <c r="Y694" s="411">
        <f>Y693</f>
        <v>0</v>
      </c>
      <c r="Z694" s="411">
        <f t="shared" ref="Z694" si="2008">Z693</f>
        <v>0</v>
      </c>
      <c r="AA694" s="411">
        <f t="shared" ref="AA694" si="2009">AA693</f>
        <v>0</v>
      </c>
      <c r="AB694" s="411">
        <f t="shared" ref="AB694" si="2010">AB693</f>
        <v>0</v>
      </c>
      <c r="AC694" s="411">
        <f t="shared" ref="AC694" si="2011">AC693</f>
        <v>0</v>
      </c>
      <c r="AD694" s="411">
        <f t="shared" ref="AD694" si="2012">AD693</f>
        <v>0</v>
      </c>
      <c r="AE694" s="411">
        <f t="shared" ref="AE694" si="2013">AE693</f>
        <v>0</v>
      </c>
      <c r="AF694" s="411">
        <f t="shared" ref="AF694" si="2014">AF693</f>
        <v>0</v>
      </c>
      <c r="AG694" s="411">
        <f t="shared" ref="AG694" si="2015">AG693</f>
        <v>0</v>
      </c>
      <c r="AH694" s="411">
        <f t="shared" ref="AH694" si="2016">AH693</f>
        <v>0</v>
      </c>
      <c r="AI694" s="411">
        <f t="shared" ref="AI694" si="2017">AI693</f>
        <v>0</v>
      </c>
      <c r="AJ694" s="411">
        <f t="shared" ref="AJ694" si="2018">AJ693</f>
        <v>0</v>
      </c>
      <c r="AK694" s="411">
        <f t="shared" ref="AK694" si="2019">AK693</f>
        <v>0</v>
      </c>
      <c r="AL694" s="411">
        <f t="shared" ref="AL694" si="2020">AL693</f>
        <v>0</v>
      </c>
      <c r="AM694" s="306"/>
    </row>
    <row r="695" spans="1:39" hidden="1" outlineLevel="2">
      <c r="A695" s="532"/>
      <c r="B695" s="428"/>
      <c r="C695" s="291"/>
      <c r="D695" s="291"/>
      <c r="E695" s="291"/>
      <c r="F695" s="291"/>
      <c r="G695" s="291"/>
      <c r="H695" s="291"/>
      <c r="I695" s="291"/>
      <c r="J695" s="291"/>
      <c r="K695" s="291"/>
      <c r="L695" s="291"/>
      <c r="M695" s="291"/>
      <c r="N695" s="291"/>
      <c r="O695" s="291"/>
      <c r="P695" s="291"/>
      <c r="Q695" s="291"/>
      <c r="R695" s="291"/>
      <c r="S695" s="291"/>
      <c r="T695" s="291"/>
      <c r="U695" s="291"/>
      <c r="V695" s="291"/>
      <c r="W695" s="291"/>
      <c r="X695" s="291"/>
      <c r="Y695" s="412"/>
      <c r="Z695" s="425"/>
      <c r="AA695" s="425"/>
      <c r="AB695" s="425"/>
      <c r="AC695" s="425"/>
      <c r="AD695" s="425"/>
      <c r="AE695" s="425"/>
      <c r="AF695" s="425"/>
      <c r="AG695" s="425"/>
      <c r="AH695" s="425"/>
      <c r="AI695" s="425"/>
      <c r="AJ695" s="425"/>
      <c r="AK695" s="425"/>
      <c r="AL695" s="425"/>
      <c r="AM695" s="306"/>
    </row>
    <row r="696" spans="1:39" ht="45" hidden="1" outlineLevel="2">
      <c r="A696" s="532">
        <v>48</v>
      </c>
      <c r="B696" s="428" t="s">
        <v>141</v>
      </c>
      <c r="C696" s="291" t="s">
        <v>25</v>
      </c>
      <c r="D696" s="295"/>
      <c r="E696" s="295"/>
      <c r="F696" s="295"/>
      <c r="G696" s="295"/>
      <c r="H696" s="295"/>
      <c r="I696" s="295"/>
      <c r="J696" s="295"/>
      <c r="K696" s="295"/>
      <c r="L696" s="295"/>
      <c r="M696" s="295"/>
      <c r="N696" s="295">
        <v>0</v>
      </c>
      <c r="O696" s="295"/>
      <c r="P696" s="295"/>
      <c r="Q696" s="295"/>
      <c r="R696" s="295"/>
      <c r="S696" s="295"/>
      <c r="T696" s="295"/>
      <c r="U696" s="295"/>
      <c r="V696" s="295"/>
      <c r="W696" s="295"/>
      <c r="X696" s="295"/>
      <c r="Y696" s="426"/>
      <c r="Z696" s="410"/>
      <c r="AA696" s="410"/>
      <c r="AB696" s="410"/>
      <c r="AC696" s="410"/>
      <c r="AD696" s="410"/>
      <c r="AE696" s="410"/>
      <c r="AF696" s="415"/>
      <c r="AG696" s="415"/>
      <c r="AH696" s="415"/>
      <c r="AI696" s="415"/>
      <c r="AJ696" s="415"/>
      <c r="AK696" s="415"/>
      <c r="AL696" s="415"/>
      <c r="AM696" s="296">
        <f>SUM(Y696:AL696)</f>
        <v>0</v>
      </c>
    </row>
    <row r="697" spans="1:39" hidden="1" outlineLevel="2">
      <c r="A697" s="532"/>
      <c r="B697" s="294" t="s">
        <v>311</v>
      </c>
      <c r="C697" s="291" t="s">
        <v>164</v>
      </c>
      <c r="D697" s="295"/>
      <c r="E697" s="295"/>
      <c r="F697" s="295"/>
      <c r="G697" s="295"/>
      <c r="H697" s="295"/>
      <c r="I697" s="295"/>
      <c r="J697" s="295"/>
      <c r="K697" s="295"/>
      <c r="L697" s="295"/>
      <c r="M697" s="295"/>
      <c r="N697" s="295">
        <f>N696</f>
        <v>0</v>
      </c>
      <c r="O697" s="295"/>
      <c r="P697" s="295"/>
      <c r="Q697" s="295"/>
      <c r="R697" s="295"/>
      <c r="S697" s="295"/>
      <c r="T697" s="295"/>
      <c r="U697" s="295"/>
      <c r="V697" s="295"/>
      <c r="W697" s="295"/>
      <c r="X697" s="295"/>
      <c r="Y697" s="411">
        <f>Y696</f>
        <v>0</v>
      </c>
      <c r="Z697" s="411">
        <f t="shared" ref="Z697" si="2021">Z696</f>
        <v>0</v>
      </c>
      <c r="AA697" s="411">
        <f t="shared" ref="AA697" si="2022">AA696</f>
        <v>0</v>
      </c>
      <c r="AB697" s="411">
        <f t="shared" ref="AB697" si="2023">AB696</f>
        <v>0</v>
      </c>
      <c r="AC697" s="411">
        <f t="shared" ref="AC697" si="2024">AC696</f>
        <v>0</v>
      </c>
      <c r="AD697" s="411">
        <f t="shared" ref="AD697" si="2025">AD696</f>
        <v>0</v>
      </c>
      <c r="AE697" s="411">
        <f t="shared" ref="AE697" si="2026">AE696</f>
        <v>0</v>
      </c>
      <c r="AF697" s="411">
        <f t="shared" ref="AF697" si="2027">AF696</f>
        <v>0</v>
      </c>
      <c r="AG697" s="411">
        <f t="shared" ref="AG697" si="2028">AG696</f>
        <v>0</v>
      </c>
      <c r="AH697" s="411">
        <f t="shared" ref="AH697" si="2029">AH696</f>
        <v>0</v>
      </c>
      <c r="AI697" s="411">
        <f t="shared" ref="AI697" si="2030">AI696</f>
        <v>0</v>
      </c>
      <c r="AJ697" s="411">
        <f t="shared" ref="AJ697" si="2031">AJ696</f>
        <v>0</v>
      </c>
      <c r="AK697" s="411">
        <f t="shared" ref="AK697" si="2032">AK696</f>
        <v>0</v>
      </c>
      <c r="AL697" s="411">
        <f t="shared" ref="AL697" si="2033">AL696</f>
        <v>0</v>
      </c>
      <c r="AM697" s="306"/>
    </row>
    <row r="698" spans="1:39" hidden="1" outlineLevel="2">
      <c r="A698" s="532"/>
      <c r="B698" s="428"/>
      <c r="C698" s="291"/>
      <c r="D698" s="291"/>
      <c r="E698" s="291"/>
      <c r="F698" s="291"/>
      <c r="G698" s="291"/>
      <c r="H698" s="291"/>
      <c r="I698" s="291"/>
      <c r="J698" s="291"/>
      <c r="K698" s="291"/>
      <c r="L698" s="291"/>
      <c r="M698" s="291"/>
      <c r="N698" s="291"/>
      <c r="O698" s="291"/>
      <c r="P698" s="291"/>
      <c r="Q698" s="291"/>
      <c r="R698" s="291"/>
      <c r="S698" s="291"/>
      <c r="T698" s="291"/>
      <c r="U698" s="291"/>
      <c r="V698" s="291"/>
      <c r="W698" s="291"/>
      <c r="X698" s="291"/>
      <c r="Y698" s="412"/>
      <c r="Z698" s="425"/>
      <c r="AA698" s="425"/>
      <c r="AB698" s="425"/>
      <c r="AC698" s="425"/>
      <c r="AD698" s="425"/>
      <c r="AE698" s="425"/>
      <c r="AF698" s="425"/>
      <c r="AG698" s="425"/>
      <c r="AH698" s="425"/>
      <c r="AI698" s="425"/>
      <c r="AJ698" s="425"/>
      <c r="AK698" s="425"/>
      <c r="AL698" s="425"/>
      <c r="AM698" s="306"/>
    </row>
    <row r="699" spans="1:39" ht="30" hidden="1" outlineLevel="2">
      <c r="A699" s="532">
        <v>49</v>
      </c>
      <c r="B699" s="428" t="s">
        <v>142</v>
      </c>
      <c r="C699" s="291" t="s">
        <v>25</v>
      </c>
      <c r="D699" s="295"/>
      <c r="E699" s="295"/>
      <c r="F699" s="295"/>
      <c r="G699" s="295"/>
      <c r="H699" s="295"/>
      <c r="I699" s="295"/>
      <c r="J699" s="295"/>
      <c r="K699" s="295"/>
      <c r="L699" s="295"/>
      <c r="M699" s="295"/>
      <c r="N699" s="295">
        <v>0</v>
      </c>
      <c r="O699" s="295"/>
      <c r="P699" s="295"/>
      <c r="Q699" s="295"/>
      <c r="R699" s="295"/>
      <c r="S699" s="295"/>
      <c r="T699" s="295"/>
      <c r="U699" s="295"/>
      <c r="V699" s="295"/>
      <c r="W699" s="295"/>
      <c r="X699" s="295"/>
      <c r="Y699" s="426"/>
      <c r="Z699" s="410"/>
      <c r="AA699" s="410"/>
      <c r="AB699" s="410"/>
      <c r="AC699" s="410"/>
      <c r="AD699" s="410"/>
      <c r="AE699" s="410"/>
      <c r="AF699" s="415"/>
      <c r="AG699" s="415"/>
      <c r="AH699" s="415"/>
      <c r="AI699" s="415"/>
      <c r="AJ699" s="415"/>
      <c r="AK699" s="415"/>
      <c r="AL699" s="415"/>
      <c r="AM699" s="296">
        <f>SUM(Y699:AL699)</f>
        <v>0</v>
      </c>
    </row>
    <row r="700" spans="1:39" hidden="1" outlineLevel="2">
      <c r="A700" s="532"/>
      <c r="B700" s="294" t="s">
        <v>311</v>
      </c>
      <c r="C700" s="291" t="s">
        <v>164</v>
      </c>
      <c r="D700" s="295"/>
      <c r="E700" s="295"/>
      <c r="F700" s="295"/>
      <c r="G700" s="295"/>
      <c r="H700" s="295"/>
      <c r="I700" s="295"/>
      <c r="J700" s="295"/>
      <c r="K700" s="295"/>
      <c r="L700" s="295"/>
      <c r="M700" s="295"/>
      <c r="N700" s="295">
        <f>N699</f>
        <v>0</v>
      </c>
      <c r="O700" s="295"/>
      <c r="P700" s="295"/>
      <c r="Q700" s="295"/>
      <c r="R700" s="295"/>
      <c r="S700" s="295"/>
      <c r="T700" s="295"/>
      <c r="U700" s="295"/>
      <c r="V700" s="295"/>
      <c r="W700" s="295"/>
      <c r="X700" s="295"/>
      <c r="Y700" s="411">
        <f>Y699</f>
        <v>0</v>
      </c>
      <c r="Z700" s="411">
        <f t="shared" ref="Z700" si="2034">Z699</f>
        <v>0</v>
      </c>
      <c r="AA700" s="411">
        <f t="shared" ref="AA700" si="2035">AA699</f>
        <v>0</v>
      </c>
      <c r="AB700" s="411">
        <f t="shared" ref="AB700" si="2036">AB699</f>
        <v>0</v>
      </c>
      <c r="AC700" s="411">
        <f t="shared" ref="AC700" si="2037">AC699</f>
        <v>0</v>
      </c>
      <c r="AD700" s="411">
        <f t="shared" ref="AD700" si="2038">AD699</f>
        <v>0</v>
      </c>
      <c r="AE700" s="411">
        <f t="shared" ref="AE700" si="2039">AE699</f>
        <v>0</v>
      </c>
      <c r="AF700" s="411">
        <f t="shared" ref="AF700" si="2040">AF699</f>
        <v>0</v>
      </c>
      <c r="AG700" s="411">
        <f t="shared" ref="AG700" si="2041">AG699</f>
        <v>0</v>
      </c>
      <c r="AH700" s="411">
        <f t="shared" ref="AH700" si="2042">AH699</f>
        <v>0</v>
      </c>
      <c r="AI700" s="411">
        <f t="shared" ref="AI700" si="2043">AI699</f>
        <v>0</v>
      </c>
      <c r="AJ700" s="411">
        <f t="shared" ref="AJ700" si="2044">AJ699</f>
        <v>0</v>
      </c>
      <c r="AK700" s="411">
        <f t="shared" ref="AK700" si="2045">AK699</f>
        <v>0</v>
      </c>
      <c r="AL700" s="411">
        <f t="shared" ref="AL700" si="2046">AL699</f>
        <v>0</v>
      </c>
      <c r="AM700" s="306"/>
    </row>
    <row r="701" spans="1:39" hidden="1" outlineLevel="2">
      <c r="A701" s="532"/>
      <c r="B701" s="294"/>
      <c r="C701" s="305"/>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12"/>
      <c r="AA701" s="412"/>
      <c r="AB701" s="412"/>
      <c r="AC701" s="412"/>
      <c r="AD701" s="412"/>
      <c r="AE701" s="412"/>
      <c r="AF701" s="412"/>
      <c r="AG701" s="412"/>
      <c r="AH701" s="412"/>
      <c r="AI701" s="412"/>
      <c r="AJ701" s="412"/>
      <c r="AK701" s="412"/>
      <c r="AL701" s="412"/>
      <c r="AM701" s="306"/>
    </row>
    <row r="702" spans="1:39" ht="15.75" hidden="1" outlineLevel="1" collapsed="1">
      <c r="B702" s="327" t="s">
        <v>312</v>
      </c>
      <c r="C702" s="329"/>
      <c r="D702" s="329">
        <f>SUM(D545:D700)</f>
        <v>0</v>
      </c>
      <c r="E702" s="329"/>
      <c r="F702" s="329"/>
      <c r="G702" s="329"/>
      <c r="H702" s="329"/>
      <c r="I702" s="329"/>
      <c r="J702" s="329"/>
      <c r="K702" s="329"/>
      <c r="L702" s="329"/>
      <c r="M702" s="329"/>
      <c r="N702" s="329"/>
      <c r="O702" s="329">
        <f>SUM(O545:O700)</f>
        <v>0</v>
      </c>
      <c r="P702" s="329"/>
      <c r="Q702" s="329"/>
      <c r="R702" s="329"/>
      <c r="S702" s="329"/>
      <c r="T702" s="329"/>
      <c r="U702" s="329"/>
      <c r="V702" s="329"/>
      <c r="W702" s="329"/>
      <c r="X702" s="329"/>
      <c r="Y702" s="329">
        <f>IF(Y543="kWh",SUMPRODUCT(D545:D700,Y545:Y700))</f>
        <v>0</v>
      </c>
      <c r="Z702" s="329">
        <f>IF(Z543="kWh",SUMPRODUCT(D545:D700,Z545:Z700))</f>
        <v>0</v>
      </c>
      <c r="AA702" s="329">
        <f>IF(AA543="kw",SUMPRODUCT(N545:N700,O545:O700,AA545:AA700),SUMPRODUCT(D545:D700,AA545:AA700))</f>
        <v>0</v>
      </c>
      <c r="AB702" s="329">
        <f>IF(AB543="kw",SUMPRODUCT(N545:N700,O545:O700,AB545:AB700),SUMPRODUCT(D545:D700,AB545:AB700))</f>
        <v>0</v>
      </c>
      <c r="AC702" s="329">
        <f>IF(AC543="kw",SUMPRODUCT(N545:N700,O545:O700,AC545:AC700),SUMPRODUCT(D545:D700,AC545:AC700))</f>
        <v>0</v>
      </c>
      <c r="AD702" s="329">
        <f>IF(AD543="kw",SUMPRODUCT(N545:N700,O545:O700,AD545:AD700),SUMPRODUCT(D545:D700,AD545:AD700))</f>
        <v>0</v>
      </c>
      <c r="AE702" s="329">
        <f>IF(AE543="kw",SUMPRODUCT(N545:N700,O545:O700,AE545:AE700),SUMPRODUCT(D545:D700,AE545:AE700))</f>
        <v>0</v>
      </c>
      <c r="AF702" s="329">
        <f>IF(AF543="kw",SUMPRODUCT(N545:N700,O545:O700,AF545:AF700),SUMPRODUCT(D545:D700,AF545:AF700))</f>
        <v>0</v>
      </c>
      <c r="AG702" s="329">
        <f>IF(AG543="kw",SUMPRODUCT(N545:N700,O545:O700,AG545:AG700),SUMPRODUCT(D545:D700,AG545:AG700))</f>
        <v>0</v>
      </c>
      <c r="AH702" s="329">
        <f>IF(AH543="kw",SUMPRODUCT(N545:N700,O545:O700,AH545:AH700),SUMPRODUCT(D545:D700,AH545:AH700))</f>
        <v>0</v>
      </c>
      <c r="AI702" s="329">
        <f>IF(AI543="kw",SUMPRODUCT(N545:N700,O545:O700,AI545:AI700),SUMPRODUCT(D545:D700,AI545:AI700))</f>
        <v>0</v>
      </c>
      <c r="AJ702" s="329">
        <f>IF(AJ543="kw",SUMPRODUCT(N545:N700,O545:O700,AJ545:AJ700),SUMPRODUCT(D545:D700,AJ545:AJ700))</f>
        <v>0</v>
      </c>
      <c r="AK702" s="329">
        <f>IF(AK543="kw",SUMPRODUCT(N545:N700,O545:O700,AK545:AK700),SUMPRODUCT(D545:D700,AK545:AK700))</f>
        <v>0</v>
      </c>
      <c r="AL702" s="329">
        <f>IF(AL543="kw",SUMPRODUCT(N545:N700,O545:O700,AL545:AL700),SUMPRODUCT(D545:D700,AL545:AL700))</f>
        <v>0</v>
      </c>
      <c r="AM702" s="330"/>
    </row>
    <row r="703" spans="1:39" ht="15.75" hidden="1" outlineLevel="1">
      <c r="B703" s="391" t="s">
        <v>313</v>
      </c>
      <c r="C703" s="392"/>
      <c r="D703" s="392"/>
      <c r="E703" s="392"/>
      <c r="F703" s="392"/>
      <c r="G703" s="392"/>
      <c r="H703" s="392"/>
      <c r="I703" s="392"/>
      <c r="J703" s="392"/>
      <c r="K703" s="392"/>
      <c r="L703" s="392"/>
      <c r="M703" s="392"/>
      <c r="N703" s="392"/>
      <c r="O703" s="392"/>
      <c r="P703" s="392"/>
      <c r="Q703" s="392"/>
      <c r="R703" s="392"/>
      <c r="S703" s="392"/>
      <c r="T703" s="392"/>
      <c r="U703" s="392"/>
      <c r="V703" s="392"/>
      <c r="W703" s="392"/>
      <c r="X703" s="392"/>
      <c r="Y703" s="392">
        <f>HLOOKUP(Y359,'2. LRAMVA Threshold'!$B$42:$Q$53,10,FALSE)</f>
        <v>0</v>
      </c>
      <c r="Z703" s="392">
        <f>HLOOKUP(Z359,'2. LRAMVA Threshold'!$B$42:$Q$53,10,FALSE)</f>
        <v>0</v>
      </c>
      <c r="AA703" s="392">
        <f>HLOOKUP(AA359,'2. LRAMVA Threshold'!$B$42:$Q$53,10,FALSE)</f>
        <v>0</v>
      </c>
      <c r="AB703" s="392">
        <f>HLOOKUP(AB359,'2. LRAMVA Threshold'!$B$42:$Q$53,10,FALSE)</f>
        <v>0</v>
      </c>
      <c r="AC703" s="392">
        <f>HLOOKUP(AC359,'2. LRAMVA Threshold'!$B$42:$Q$53,10,FALSE)</f>
        <v>0</v>
      </c>
      <c r="AD703" s="392">
        <f>HLOOKUP(AD359,'2. LRAMVA Threshold'!$B$42:$Q$53,10,FALSE)</f>
        <v>0</v>
      </c>
      <c r="AE703" s="392">
        <f>HLOOKUP(AE359,'2. LRAMVA Threshold'!$B$42:$Q$53,10,FALSE)</f>
        <v>0</v>
      </c>
      <c r="AF703" s="392">
        <f>HLOOKUP(AF359,'2. LRAMVA Threshold'!$B$42:$Q$53,10,FALSE)</f>
        <v>0</v>
      </c>
      <c r="AG703" s="392">
        <f>HLOOKUP(AG359,'2. LRAMVA Threshold'!$B$42:$Q$53,10,FALSE)</f>
        <v>0</v>
      </c>
      <c r="AH703" s="392">
        <f>HLOOKUP(AH359,'2. LRAMVA Threshold'!$B$42:$Q$53,10,FALSE)</f>
        <v>0</v>
      </c>
      <c r="AI703" s="392">
        <f>HLOOKUP(AI359,'2. LRAMVA Threshold'!$B$42:$Q$53,10,FALSE)</f>
        <v>0</v>
      </c>
      <c r="AJ703" s="392">
        <f>HLOOKUP(AJ359,'2. LRAMVA Threshold'!$B$42:$Q$53,10,FALSE)</f>
        <v>0</v>
      </c>
      <c r="AK703" s="392">
        <f>HLOOKUP(AK359,'2. LRAMVA Threshold'!$B$42:$Q$53,10,FALSE)</f>
        <v>0</v>
      </c>
      <c r="AL703" s="392">
        <f>HLOOKUP(AL359,'2. LRAMVA Threshold'!$B$42:$Q$53,10,FALSE)</f>
        <v>0</v>
      </c>
      <c r="AM703" s="442"/>
    </row>
    <row r="704" spans="1:39" hidden="1" outlineLevel="1">
      <c r="B704" s="394"/>
      <c r="C704" s="432"/>
      <c r="D704" s="433"/>
      <c r="E704" s="433"/>
      <c r="F704" s="433"/>
      <c r="G704" s="433"/>
      <c r="H704" s="433"/>
      <c r="I704" s="433"/>
      <c r="J704" s="433"/>
      <c r="K704" s="433"/>
      <c r="L704" s="433"/>
      <c r="M704" s="433"/>
      <c r="N704" s="433"/>
      <c r="O704" s="434"/>
      <c r="P704" s="433"/>
      <c r="Q704" s="433"/>
      <c r="R704" s="433"/>
      <c r="S704" s="435"/>
      <c r="T704" s="435"/>
      <c r="U704" s="435"/>
      <c r="V704" s="435"/>
      <c r="W704" s="433"/>
      <c r="X704" s="433"/>
      <c r="Y704" s="436"/>
      <c r="Z704" s="436"/>
      <c r="AA704" s="436"/>
      <c r="AB704" s="436"/>
      <c r="AC704" s="436"/>
      <c r="AD704" s="436"/>
      <c r="AE704" s="436"/>
      <c r="AF704" s="399"/>
      <c r="AG704" s="399"/>
      <c r="AH704" s="399"/>
      <c r="AI704" s="399"/>
      <c r="AJ704" s="399"/>
      <c r="AK704" s="399"/>
      <c r="AL704" s="399"/>
      <c r="AM704" s="400"/>
    </row>
    <row r="705" spans="2:40" hidden="1" outlineLevel="1">
      <c r="B705" s="324" t="s">
        <v>314</v>
      </c>
      <c r="C705" s="338"/>
      <c r="D705" s="338"/>
      <c r="E705" s="376"/>
      <c r="F705" s="376"/>
      <c r="G705" s="376"/>
      <c r="H705" s="376"/>
      <c r="I705" s="376"/>
      <c r="J705" s="376"/>
      <c r="K705" s="376"/>
      <c r="L705" s="376"/>
      <c r="M705" s="376"/>
      <c r="N705" s="376"/>
      <c r="O705" s="291"/>
      <c r="P705" s="340"/>
      <c r="Q705" s="340"/>
      <c r="R705" s="340"/>
      <c r="S705" s="339"/>
      <c r="T705" s="339"/>
      <c r="U705" s="339"/>
      <c r="V705" s="339"/>
      <c r="W705" s="340"/>
      <c r="X705" s="340"/>
      <c r="Y705" s="341">
        <f>HLOOKUP(Y$35,'3.  Distribution Rates'!$C$138:$P$149,10,FALSE)</f>
        <v>0</v>
      </c>
      <c r="Z705" s="341">
        <f>HLOOKUP(Z$35,'3.  Distribution Rates'!$C$138:$P$149,10,FALSE)</f>
        <v>0</v>
      </c>
      <c r="AA705" s="341">
        <f>HLOOKUP(AA$35,'3.  Distribution Rates'!$C$138:$P$149,10,FALSE)</f>
        <v>0</v>
      </c>
      <c r="AB705" s="341">
        <f>HLOOKUP(AB$35,'3.  Distribution Rates'!$C$138:$P$149,10,FALSE)</f>
        <v>0</v>
      </c>
      <c r="AC705" s="341">
        <f>HLOOKUP(AC$35,'3.  Distribution Rates'!$C$138:$P$149,10,FALSE)</f>
        <v>0</v>
      </c>
      <c r="AD705" s="341">
        <f>HLOOKUP(AD$35,'3.  Distribution Rates'!$C$138:$P$149,10,FALSE)</f>
        <v>0</v>
      </c>
      <c r="AE705" s="341">
        <f>HLOOKUP(AE$35,'3.  Distribution Rates'!$C$138:$P$149,10,FALSE)</f>
        <v>0</v>
      </c>
      <c r="AF705" s="341">
        <f>HLOOKUP(AF$35,'3.  Distribution Rates'!$C$138:$P$149,10,FALSE)</f>
        <v>0</v>
      </c>
      <c r="AG705" s="341">
        <f>HLOOKUP(AG$35,'3.  Distribution Rates'!$C$138:$P$149,10,FALSE)</f>
        <v>0</v>
      </c>
      <c r="AH705" s="341">
        <f>HLOOKUP(AH$35,'3.  Distribution Rates'!$C$138:$P$149,10,FALSE)</f>
        <v>0</v>
      </c>
      <c r="AI705" s="341">
        <f>HLOOKUP(AI$35,'3.  Distribution Rates'!$C$138:$P$149,10,FALSE)</f>
        <v>0</v>
      </c>
      <c r="AJ705" s="341">
        <f>HLOOKUP(AJ$35,'3.  Distribution Rates'!$C$138:$P$149,10,FALSE)</f>
        <v>0</v>
      </c>
      <c r="AK705" s="341">
        <f>HLOOKUP(AK$35,'3.  Distribution Rates'!$C$138:$P$149,10,FALSE)</f>
        <v>0</v>
      </c>
      <c r="AL705" s="341">
        <f>HLOOKUP(AL$35,'3.  Distribution Rates'!$C$138:$P$149,10,FALSE)</f>
        <v>0</v>
      </c>
      <c r="AM705" s="348"/>
      <c r="AN705" s="443"/>
    </row>
    <row r="706" spans="2:40" hidden="1" outlineLevel="1">
      <c r="B706" s="324" t="s">
        <v>315</v>
      </c>
      <c r="C706" s="345"/>
      <c r="D706" s="309"/>
      <c r="E706" s="279"/>
      <c r="F706" s="279"/>
      <c r="G706" s="279"/>
      <c r="H706" s="279"/>
      <c r="I706" s="279"/>
      <c r="J706" s="279"/>
      <c r="K706" s="279"/>
      <c r="L706" s="279"/>
      <c r="M706" s="279"/>
      <c r="N706" s="279"/>
      <c r="O706" s="291"/>
      <c r="P706" s="279"/>
      <c r="Q706" s="279"/>
      <c r="R706" s="279"/>
      <c r="S706" s="309"/>
      <c r="T706" s="309"/>
      <c r="U706" s="309"/>
      <c r="V706" s="309"/>
      <c r="W706" s="279"/>
      <c r="X706" s="279"/>
      <c r="Y706" s="378">
        <f>'4.  2011-2014 LRAM'!Y141*Y705</f>
        <v>0</v>
      </c>
      <c r="Z706" s="378">
        <f>'4.  2011-2014 LRAM'!Z141*Z705</f>
        <v>0</v>
      </c>
      <c r="AA706" s="378">
        <f>'4.  2011-2014 LRAM'!AA141*AA705</f>
        <v>0</v>
      </c>
      <c r="AB706" s="378">
        <f>'4.  2011-2014 LRAM'!AB141*AB705</f>
        <v>0</v>
      </c>
      <c r="AC706" s="378">
        <f>'4.  2011-2014 LRAM'!AC141*AC705</f>
        <v>0</v>
      </c>
      <c r="AD706" s="378">
        <f>'4.  2011-2014 LRAM'!AD141*AD705</f>
        <v>0</v>
      </c>
      <c r="AE706" s="378">
        <f>'4.  2011-2014 LRAM'!AE141*AE705</f>
        <v>0</v>
      </c>
      <c r="AF706" s="378">
        <f>'4.  2011-2014 LRAM'!AF141*AF705</f>
        <v>0</v>
      </c>
      <c r="AG706" s="378">
        <f>'4.  2011-2014 LRAM'!AG141*AG705</f>
        <v>0</v>
      </c>
      <c r="AH706" s="378">
        <f>'4.  2011-2014 LRAM'!AH141*AH705</f>
        <v>0</v>
      </c>
      <c r="AI706" s="378">
        <f>'4.  2011-2014 LRAM'!AI141*AI705</f>
        <v>0</v>
      </c>
      <c r="AJ706" s="378">
        <f>'4.  2011-2014 LRAM'!AJ141*AJ705</f>
        <v>0</v>
      </c>
      <c r="AK706" s="378">
        <f>'4.  2011-2014 LRAM'!AK141*AK705</f>
        <v>0</v>
      </c>
      <c r="AL706" s="378">
        <f>'4.  2011-2014 LRAM'!AL141*AL705</f>
        <v>0</v>
      </c>
      <c r="AM706" s="628">
        <f t="shared" ref="AM706:AM713" si="2047">SUM(Y706:AL706)</f>
        <v>0</v>
      </c>
      <c r="AN706" s="443"/>
    </row>
    <row r="707" spans="2:40" hidden="1" outlineLevel="1">
      <c r="B707" s="324" t="s">
        <v>316</v>
      </c>
      <c r="C707" s="345"/>
      <c r="D707" s="309"/>
      <c r="E707" s="279"/>
      <c r="F707" s="279"/>
      <c r="G707" s="279"/>
      <c r="H707" s="279"/>
      <c r="I707" s="279"/>
      <c r="J707" s="279"/>
      <c r="K707" s="279"/>
      <c r="L707" s="279"/>
      <c r="M707" s="279"/>
      <c r="N707" s="279"/>
      <c r="O707" s="291"/>
      <c r="P707" s="279"/>
      <c r="Q707" s="279"/>
      <c r="R707" s="279"/>
      <c r="S707" s="309"/>
      <c r="T707" s="309"/>
      <c r="U707" s="309"/>
      <c r="V707" s="309"/>
      <c r="W707" s="279"/>
      <c r="X707" s="279"/>
      <c r="Y707" s="378">
        <f>'4.  2011-2014 LRAM'!Y270*Y705</f>
        <v>0</v>
      </c>
      <c r="Z707" s="378">
        <f>'4.  2011-2014 LRAM'!Z270*Z705</f>
        <v>0</v>
      </c>
      <c r="AA707" s="378">
        <f>'4.  2011-2014 LRAM'!AA270*AA705</f>
        <v>0</v>
      </c>
      <c r="AB707" s="378">
        <f>'4.  2011-2014 LRAM'!AB270*AB705</f>
        <v>0</v>
      </c>
      <c r="AC707" s="378">
        <f>'4.  2011-2014 LRAM'!AC270*AC705</f>
        <v>0</v>
      </c>
      <c r="AD707" s="378">
        <f>'4.  2011-2014 LRAM'!AD270*AD705</f>
        <v>0</v>
      </c>
      <c r="AE707" s="378">
        <f>'4.  2011-2014 LRAM'!AE270*AE705</f>
        <v>0</v>
      </c>
      <c r="AF707" s="378">
        <f>'4.  2011-2014 LRAM'!AF270*AF705</f>
        <v>0</v>
      </c>
      <c r="AG707" s="378">
        <f>'4.  2011-2014 LRAM'!AG270*AG705</f>
        <v>0</v>
      </c>
      <c r="AH707" s="378">
        <f>'4.  2011-2014 LRAM'!AH270*AH705</f>
        <v>0</v>
      </c>
      <c r="AI707" s="378">
        <f>'4.  2011-2014 LRAM'!AI270*AI705</f>
        <v>0</v>
      </c>
      <c r="AJ707" s="378">
        <f>'4.  2011-2014 LRAM'!AJ270*AJ705</f>
        <v>0</v>
      </c>
      <c r="AK707" s="378">
        <f>'4.  2011-2014 LRAM'!AK270*AK705</f>
        <v>0</v>
      </c>
      <c r="AL707" s="378">
        <f>'4.  2011-2014 LRAM'!AL270*AL705</f>
        <v>0</v>
      </c>
      <c r="AM707" s="628">
        <f t="shared" si="2047"/>
        <v>0</v>
      </c>
      <c r="AN707" s="443"/>
    </row>
    <row r="708" spans="2:40" hidden="1" outlineLevel="1">
      <c r="B708" s="324" t="s">
        <v>317</v>
      </c>
      <c r="C708" s="345"/>
      <c r="D708" s="309"/>
      <c r="E708" s="279"/>
      <c r="F708" s="279"/>
      <c r="G708" s="279"/>
      <c r="H708" s="279"/>
      <c r="I708" s="279"/>
      <c r="J708" s="279"/>
      <c r="K708" s="279"/>
      <c r="L708" s="279"/>
      <c r="M708" s="279"/>
      <c r="N708" s="279"/>
      <c r="O708" s="291"/>
      <c r="P708" s="279"/>
      <c r="Q708" s="279"/>
      <c r="R708" s="279"/>
      <c r="S708" s="309"/>
      <c r="T708" s="309"/>
      <c r="U708" s="309"/>
      <c r="V708" s="309"/>
      <c r="W708" s="279"/>
      <c r="X708" s="279"/>
      <c r="Y708" s="378">
        <f>'4.  2011-2014 LRAM'!Y399*Y705</f>
        <v>0</v>
      </c>
      <c r="Z708" s="378">
        <f>'4.  2011-2014 LRAM'!Z399*Z705</f>
        <v>0</v>
      </c>
      <c r="AA708" s="378">
        <f>'4.  2011-2014 LRAM'!AA399*AA705</f>
        <v>0</v>
      </c>
      <c r="AB708" s="378">
        <f>'4.  2011-2014 LRAM'!AB399*AB705</f>
        <v>0</v>
      </c>
      <c r="AC708" s="378">
        <f>'4.  2011-2014 LRAM'!AC399*AC705</f>
        <v>0</v>
      </c>
      <c r="AD708" s="378">
        <f>'4.  2011-2014 LRAM'!AD399*AD705</f>
        <v>0</v>
      </c>
      <c r="AE708" s="378">
        <f>'4.  2011-2014 LRAM'!AE399*AE705</f>
        <v>0</v>
      </c>
      <c r="AF708" s="378">
        <f>'4.  2011-2014 LRAM'!AF399*AF705</f>
        <v>0</v>
      </c>
      <c r="AG708" s="378">
        <f>'4.  2011-2014 LRAM'!AG399*AG705</f>
        <v>0</v>
      </c>
      <c r="AH708" s="378">
        <f>'4.  2011-2014 LRAM'!AH399*AH705</f>
        <v>0</v>
      </c>
      <c r="AI708" s="378">
        <f>'4.  2011-2014 LRAM'!AI399*AI705</f>
        <v>0</v>
      </c>
      <c r="AJ708" s="378">
        <f>'4.  2011-2014 LRAM'!AJ399*AJ705</f>
        <v>0</v>
      </c>
      <c r="AK708" s="378">
        <f>'4.  2011-2014 LRAM'!AK399*AK705</f>
        <v>0</v>
      </c>
      <c r="AL708" s="378">
        <f>'4.  2011-2014 LRAM'!AL399*AL705</f>
        <v>0</v>
      </c>
      <c r="AM708" s="628">
        <f t="shared" si="2047"/>
        <v>0</v>
      </c>
      <c r="AN708" s="443"/>
    </row>
    <row r="709" spans="2:40" hidden="1" outlineLevel="1">
      <c r="B709" s="324" t="s">
        <v>318</v>
      </c>
      <c r="C709" s="345"/>
      <c r="D709" s="309"/>
      <c r="E709" s="279"/>
      <c r="F709" s="279"/>
      <c r="G709" s="279"/>
      <c r="H709" s="279"/>
      <c r="I709" s="279"/>
      <c r="J709" s="279"/>
      <c r="K709" s="279"/>
      <c r="L709" s="279"/>
      <c r="M709" s="279"/>
      <c r="N709" s="279"/>
      <c r="O709" s="291"/>
      <c r="P709" s="279"/>
      <c r="Q709" s="279"/>
      <c r="R709" s="279"/>
      <c r="S709" s="309"/>
      <c r="T709" s="309"/>
      <c r="U709" s="309"/>
      <c r="V709" s="309"/>
      <c r="W709" s="279"/>
      <c r="X709" s="279"/>
      <c r="Y709" s="378">
        <f>'4.  2011-2014 LRAM'!Y529*Y705</f>
        <v>0</v>
      </c>
      <c r="Z709" s="378">
        <f>'4.  2011-2014 LRAM'!Z529*Z705</f>
        <v>0</v>
      </c>
      <c r="AA709" s="378">
        <f>'4.  2011-2014 LRAM'!AA529*AA705</f>
        <v>0</v>
      </c>
      <c r="AB709" s="378">
        <f>'4.  2011-2014 LRAM'!AB529*AB705</f>
        <v>0</v>
      </c>
      <c r="AC709" s="378">
        <f>'4.  2011-2014 LRAM'!AC529*AC705</f>
        <v>0</v>
      </c>
      <c r="AD709" s="378">
        <f>'4.  2011-2014 LRAM'!AD529*AD705</f>
        <v>0</v>
      </c>
      <c r="AE709" s="378">
        <f>'4.  2011-2014 LRAM'!AE529*AE705</f>
        <v>0</v>
      </c>
      <c r="AF709" s="378">
        <f>'4.  2011-2014 LRAM'!AF529*AF705</f>
        <v>0</v>
      </c>
      <c r="AG709" s="378">
        <f>'4.  2011-2014 LRAM'!AG529*AG705</f>
        <v>0</v>
      </c>
      <c r="AH709" s="378">
        <f>'4.  2011-2014 LRAM'!AH529*AH705</f>
        <v>0</v>
      </c>
      <c r="AI709" s="378">
        <f>'4.  2011-2014 LRAM'!AI529*AI705</f>
        <v>0</v>
      </c>
      <c r="AJ709" s="378">
        <f>'4.  2011-2014 LRAM'!AJ529*AJ705</f>
        <v>0</v>
      </c>
      <c r="AK709" s="378">
        <f>'4.  2011-2014 LRAM'!AK529*AK705</f>
        <v>0</v>
      </c>
      <c r="AL709" s="378">
        <f>'4.  2011-2014 LRAM'!AL529*AL705</f>
        <v>0</v>
      </c>
      <c r="AM709" s="628">
        <f t="shared" si="2047"/>
        <v>0</v>
      </c>
      <c r="AN709" s="443"/>
    </row>
    <row r="710" spans="2:40" hidden="1" outlineLevel="1">
      <c r="B710" s="324" t="s">
        <v>319</v>
      </c>
      <c r="C710" s="345"/>
      <c r="D710" s="309"/>
      <c r="E710" s="279"/>
      <c r="F710" s="279"/>
      <c r="G710" s="279"/>
      <c r="H710" s="279"/>
      <c r="I710" s="279"/>
      <c r="J710" s="279"/>
      <c r="K710" s="279"/>
      <c r="L710" s="279"/>
      <c r="M710" s="279"/>
      <c r="N710" s="279"/>
      <c r="O710" s="291"/>
      <c r="P710" s="279"/>
      <c r="Q710" s="279"/>
      <c r="R710" s="279"/>
      <c r="S710" s="309"/>
      <c r="T710" s="309"/>
      <c r="U710" s="309"/>
      <c r="V710" s="309"/>
      <c r="W710" s="279"/>
      <c r="X710" s="279"/>
      <c r="Y710" s="378">
        <f t="shared" ref="Y710:AL710" si="2048">Y189*Y705</f>
        <v>0</v>
      </c>
      <c r="Z710" s="378">
        <f t="shared" si="2048"/>
        <v>0</v>
      </c>
      <c r="AA710" s="378">
        <f t="shared" si="2048"/>
        <v>0</v>
      </c>
      <c r="AB710" s="378">
        <f t="shared" si="2048"/>
        <v>0</v>
      </c>
      <c r="AC710" s="378">
        <f t="shared" si="2048"/>
        <v>0</v>
      </c>
      <c r="AD710" s="378">
        <f t="shared" si="2048"/>
        <v>0</v>
      </c>
      <c r="AE710" s="378">
        <f t="shared" si="2048"/>
        <v>0</v>
      </c>
      <c r="AF710" s="378">
        <f t="shared" si="2048"/>
        <v>0</v>
      </c>
      <c r="AG710" s="378">
        <f t="shared" si="2048"/>
        <v>0</v>
      </c>
      <c r="AH710" s="378">
        <f t="shared" si="2048"/>
        <v>0</v>
      </c>
      <c r="AI710" s="378">
        <f t="shared" si="2048"/>
        <v>0</v>
      </c>
      <c r="AJ710" s="378">
        <f t="shared" si="2048"/>
        <v>0</v>
      </c>
      <c r="AK710" s="378">
        <f t="shared" si="2048"/>
        <v>0</v>
      </c>
      <c r="AL710" s="378">
        <f t="shared" si="2048"/>
        <v>0</v>
      </c>
      <c r="AM710" s="628">
        <f t="shared" si="2047"/>
        <v>0</v>
      </c>
      <c r="AN710" s="443"/>
    </row>
    <row r="711" spans="2:40" hidden="1" outlineLevel="1">
      <c r="B711" s="324" t="s">
        <v>320</v>
      </c>
      <c r="C711" s="345"/>
      <c r="D711" s="309"/>
      <c r="E711" s="279"/>
      <c r="F711" s="279"/>
      <c r="G711" s="279"/>
      <c r="H711" s="279"/>
      <c r="I711" s="279"/>
      <c r="J711" s="279"/>
      <c r="K711" s="279"/>
      <c r="L711" s="279"/>
      <c r="M711" s="279"/>
      <c r="N711" s="279"/>
      <c r="O711" s="291"/>
      <c r="P711" s="279"/>
      <c r="Q711" s="279"/>
      <c r="R711" s="279"/>
      <c r="S711" s="309"/>
      <c r="T711" s="309"/>
      <c r="U711" s="309"/>
      <c r="V711" s="309"/>
      <c r="W711" s="279"/>
      <c r="X711" s="279"/>
      <c r="Y711" s="378">
        <f t="shared" ref="Y711:AL711" si="2049">Y351*Y705</f>
        <v>0</v>
      </c>
      <c r="Z711" s="378">
        <f t="shared" si="2049"/>
        <v>0</v>
      </c>
      <c r="AA711" s="378">
        <f t="shared" si="2049"/>
        <v>0</v>
      </c>
      <c r="AB711" s="378">
        <f t="shared" si="2049"/>
        <v>0</v>
      </c>
      <c r="AC711" s="378">
        <f t="shared" si="2049"/>
        <v>0</v>
      </c>
      <c r="AD711" s="378">
        <f t="shared" si="2049"/>
        <v>0</v>
      </c>
      <c r="AE711" s="378">
        <f t="shared" si="2049"/>
        <v>0</v>
      </c>
      <c r="AF711" s="378">
        <f t="shared" si="2049"/>
        <v>0</v>
      </c>
      <c r="AG711" s="378">
        <f t="shared" si="2049"/>
        <v>0</v>
      </c>
      <c r="AH711" s="378">
        <f t="shared" si="2049"/>
        <v>0</v>
      </c>
      <c r="AI711" s="378">
        <f t="shared" si="2049"/>
        <v>0</v>
      </c>
      <c r="AJ711" s="378">
        <f t="shared" si="2049"/>
        <v>0</v>
      </c>
      <c r="AK711" s="378">
        <f t="shared" si="2049"/>
        <v>0</v>
      </c>
      <c r="AL711" s="378">
        <f t="shared" si="2049"/>
        <v>0</v>
      </c>
      <c r="AM711" s="628">
        <f t="shared" si="2047"/>
        <v>0</v>
      </c>
      <c r="AN711" s="443"/>
    </row>
    <row r="712" spans="2:40" hidden="1" outlineLevel="1">
      <c r="B712" s="324" t="s">
        <v>321</v>
      </c>
      <c r="C712" s="345"/>
      <c r="D712" s="309"/>
      <c r="E712" s="279"/>
      <c r="F712" s="279"/>
      <c r="G712" s="279"/>
      <c r="H712" s="279"/>
      <c r="I712" s="279"/>
      <c r="J712" s="279"/>
      <c r="K712" s="279"/>
      <c r="L712" s="279"/>
      <c r="M712" s="279"/>
      <c r="N712" s="279"/>
      <c r="O712" s="291"/>
      <c r="P712" s="279"/>
      <c r="Q712" s="279"/>
      <c r="R712" s="279"/>
      <c r="S712" s="309"/>
      <c r="T712" s="309"/>
      <c r="U712" s="309"/>
      <c r="V712" s="309"/>
      <c r="W712" s="279"/>
      <c r="X712" s="279"/>
      <c r="Y712" s="378">
        <f t="shared" ref="Y712:AL712" si="2050">Y534*Y705</f>
        <v>0</v>
      </c>
      <c r="Z712" s="378">
        <f t="shared" si="2050"/>
        <v>0</v>
      </c>
      <c r="AA712" s="378">
        <f t="shared" si="2050"/>
        <v>0</v>
      </c>
      <c r="AB712" s="378">
        <f t="shared" si="2050"/>
        <v>0</v>
      </c>
      <c r="AC712" s="378">
        <f t="shared" si="2050"/>
        <v>0</v>
      </c>
      <c r="AD712" s="378">
        <f t="shared" si="2050"/>
        <v>0</v>
      </c>
      <c r="AE712" s="378">
        <f t="shared" si="2050"/>
        <v>0</v>
      </c>
      <c r="AF712" s="378">
        <f t="shared" si="2050"/>
        <v>0</v>
      </c>
      <c r="AG712" s="378">
        <f t="shared" si="2050"/>
        <v>0</v>
      </c>
      <c r="AH712" s="378">
        <f t="shared" si="2050"/>
        <v>0</v>
      </c>
      <c r="AI712" s="378">
        <f t="shared" si="2050"/>
        <v>0</v>
      </c>
      <c r="AJ712" s="378">
        <f t="shared" si="2050"/>
        <v>0</v>
      </c>
      <c r="AK712" s="378">
        <f t="shared" si="2050"/>
        <v>0</v>
      </c>
      <c r="AL712" s="378">
        <f t="shared" si="2050"/>
        <v>0</v>
      </c>
      <c r="AM712" s="628">
        <f t="shared" si="2047"/>
        <v>0</v>
      </c>
      <c r="AN712" s="443"/>
    </row>
    <row r="713" spans="2:40" hidden="1" outlineLevel="1">
      <c r="B713" s="324" t="s">
        <v>322</v>
      </c>
      <c r="C713" s="345"/>
      <c r="D713" s="309"/>
      <c r="E713" s="279"/>
      <c r="F713" s="279"/>
      <c r="G713" s="279"/>
      <c r="H713" s="279"/>
      <c r="I713" s="279"/>
      <c r="J713" s="279"/>
      <c r="K713" s="279"/>
      <c r="L713" s="279"/>
      <c r="M713" s="279"/>
      <c r="N713" s="279"/>
      <c r="O713" s="291"/>
      <c r="P713" s="279"/>
      <c r="Q713" s="279"/>
      <c r="R713" s="279"/>
      <c r="S713" s="309"/>
      <c r="T713" s="309"/>
      <c r="U713" s="309"/>
      <c r="V713" s="309"/>
      <c r="W713" s="279"/>
      <c r="X713" s="279"/>
      <c r="Y713" s="378">
        <f>Y702*Y705</f>
        <v>0</v>
      </c>
      <c r="Z713" s="378">
        <f t="shared" ref="Z713:AL713" si="2051">Z702*Z705</f>
        <v>0</v>
      </c>
      <c r="AA713" s="378">
        <f t="shared" si="2051"/>
        <v>0</v>
      </c>
      <c r="AB713" s="378">
        <f t="shared" si="2051"/>
        <v>0</v>
      </c>
      <c r="AC713" s="378">
        <f t="shared" si="2051"/>
        <v>0</v>
      </c>
      <c r="AD713" s="378">
        <f t="shared" si="2051"/>
        <v>0</v>
      </c>
      <c r="AE713" s="378">
        <f t="shared" si="2051"/>
        <v>0</v>
      </c>
      <c r="AF713" s="378">
        <f t="shared" si="2051"/>
        <v>0</v>
      </c>
      <c r="AG713" s="378">
        <f t="shared" si="2051"/>
        <v>0</v>
      </c>
      <c r="AH713" s="378">
        <f t="shared" si="2051"/>
        <v>0</v>
      </c>
      <c r="AI713" s="378">
        <f t="shared" si="2051"/>
        <v>0</v>
      </c>
      <c r="AJ713" s="378">
        <f t="shared" si="2051"/>
        <v>0</v>
      </c>
      <c r="AK713" s="378">
        <f t="shared" si="2051"/>
        <v>0</v>
      </c>
      <c r="AL713" s="378">
        <f t="shared" si="2051"/>
        <v>0</v>
      </c>
      <c r="AM713" s="628">
        <f t="shared" si="2047"/>
        <v>0</v>
      </c>
      <c r="AN713" s="443"/>
    </row>
    <row r="714" spans="2:40" ht="15.75" hidden="1" outlineLevel="1">
      <c r="B714" s="349" t="s">
        <v>323</v>
      </c>
      <c r="C714" s="345"/>
      <c r="D714" s="336"/>
      <c r="E714" s="334"/>
      <c r="F714" s="334"/>
      <c r="G714" s="334"/>
      <c r="H714" s="334"/>
      <c r="I714" s="334"/>
      <c r="J714" s="334"/>
      <c r="K714" s="334"/>
      <c r="L714" s="334"/>
      <c r="M714" s="334"/>
      <c r="N714" s="334"/>
      <c r="O714" s="300"/>
      <c r="P714" s="334"/>
      <c r="Q714" s="334"/>
      <c r="R714" s="334"/>
      <c r="S714" s="336"/>
      <c r="T714" s="336"/>
      <c r="U714" s="336"/>
      <c r="V714" s="336"/>
      <c r="W714" s="334"/>
      <c r="X714" s="334"/>
      <c r="Y714" s="346">
        <f>SUM(Y706:Y713)</f>
        <v>0</v>
      </c>
      <c r="Z714" s="346">
        <f t="shared" ref="Z714:AE714" si="2052">SUM(Z706:Z713)</f>
        <v>0</v>
      </c>
      <c r="AA714" s="346">
        <f t="shared" si="2052"/>
        <v>0</v>
      </c>
      <c r="AB714" s="346">
        <f t="shared" si="2052"/>
        <v>0</v>
      </c>
      <c r="AC714" s="346">
        <f t="shared" si="2052"/>
        <v>0</v>
      </c>
      <c r="AD714" s="346">
        <f t="shared" si="2052"/>
        <v>0</v>
      </c>
      <c r="AE714" s="346">
        <f t="shared" si="2052"/>
        <v>0</v>
      </c>
      <c r="AF714" s="346">
        <f t="shared" ref="AF714:AL714" si="2053">SUM(AF706:AF713)</f>
        <v>0</v>
      </c>
      <c r="AG714" s="346">
        <f t="shared" si="2053"/>
        <v>0</v>
      </c>
      <c r="AH714" s="346">
        <f t="shared" si="2053"/>
        <v>0</v>
      </c>
      <c r="AI714" s="346">
        <f t="shared" si="2053"/>
        <v>0</v>
      </c>
      <c r="AJ714" s="346">
        <f t="shared" si="2053"/>
        <v>0</v>
      </c>
      <c r="AK714" s="346">
        <f t="shared" si="2053"/>
        <v>0</v>
      </c>
      <c r="AL714" s="346">
        <f t="shared" si="2053"/>
        <v>0</v>
      </c>
      <c r="AM714" s="407">
        <f>SUM(AM706:AM713)</f>
        <v>0</v>
      </c>
      <c r="AN714" s="443"/>
    </row>
    <row r="715" spans="2:40" ht="15.75" hidden="1" outlineLevel="1">
      <c r="B715" s="349" t="s">
        <v>324</v>
      </c>
      <c r="C715" s="345"/>
      <c r="D715" s="350"/>
      <c r="E715" s="334"/>
      <c r="F715" s="334"/>
      <c r="G715" s="334"/>
      <c r="H715" s="334"/>
      <c r="I715" s="334"/>
      <c r="J715" s="334"/>
      <c r="K715" s="334"/>
      <c r="L715" s="334"/>
      <c r="M715" s="334"/>
      <c r="N715" s="334"/>
      <c r="O715" s="300"/>
      <c r="P715" s="334"/>
      <c r="Q715" s="334"/>
      <c r="R715" s="334"/>
      <c r="S715" s="336"/>
      <c r="T715" s="336"/>
      <c r="U715" s="336"/>
      <c r="V715" s="336"/>
      <c r="W715" s="334"/>
      <c r="X715" s="334"/>
      <c r="Y715" s="347">
        <f>Y703*Y705</f>
        <v>0</v>
      </c>
      <c r="Z715" s="347">
        <f t="shared" ref="Z715:AE715" si="2054">Z703*Z705</f>
        <v>0</v>
      </c>
      <c r="AA715" s="347">
        <f t="shared" si="2054"/>
        <v>0</v>
      </c>
      <c r="AB715" s="347">
        <f t="shared" si="2054"/>
        <v>0</v>
      </c>
      <c r="AC715" s="347">
        <f t="shared" si="2054"/>
        <v>0</v>
      </c>
      <c r="AD715" s="347">
        <f t="shared" si="2054"/>
        <v>0</v>
      </c>
      <c r="AE715" s="347">
        <f t="shared" si="2054"/>
        <v>0</v>
      </c>
      <c r="AF715" s="347">
        <f t="shared" ref="AF715:AL715" si="2055">AF703*AF705</f>
        <v>0</v>
      </c>
      <c r="AG715" s="347">
        <f t="shared" si="2055"/>
        <v>0</v>
      </c>
      <c r="AH715" s="347">
        <f t="shared" si="2055"/>
        <v>0</v>
      </c>
      <c r="AI715" s="347">
        <f t="shared" si="2055"/>
        <v>0</v>
      </c>
      <c r="AJ715" s="347">
        <f t="shared" si="2055"/>
        <v>0</v>
      </c>
      <c r="AK715" s="347">
        <f t="shared" si="2055"/>
        <v>0</v>
      </c>
      <c r="AL715" s="347">
        <f t="shared" si="2055"/>
        <v>0</v>
      </c>
      <c r="AM715" s="407">
        <f>SUM(Y715:AL715)</f>
        <v>0</v>
      </c>
      <c r="AN715" s="443"/>
    </row>
    <row r="716" spans="2:40" ht="15.75" hidden="1" outlineLevel="1">
      <c r="B716" s="349" t="s">
        <v>325</v>
      </c>
      <c r="C716" s="345"/>
      <c r="D716" s="350"/>
      <c r="E716" s="334"/>
      <c r="F716" s="334"/>
      <c r="G716" s="334"/>
      <c r="H716" s="334"/>
      <c r="I716" s="334"/>
      <c r="J716" s="334"/>
      <c r="K716" s="334"/>
      <c r="L716" s="334"/>
      <c r="M716" s="334"/>
      <c r="N716" s="334"/>
      <c r="O716" s="300"/>
      <c r="P716" s="334"/>
      <c r="Q716" s="334"/>
      <c r="R716" s="334"/>
      <c r="S716" s="350"/>
      <c r="T716" s="350"/>
      <c r="U716" s="350"/>
      <c r="V716" s="350"/>
      <c r="W716" s="334"/>
      <c r="X716" s="334"/>
      <c r="Y716" s="351"/>
      <c r="Z716" s="351"/>
      <c r="AA716" s="351"/>
      <c r="AB716" s="351"/>
      <c r="AC716" s="351"/>
      <c r="AD716" s="351"/>
      <c r="AE716" s="351"/>
      <c r="AF716" s="351"/>
      <c r="AG716" s="351"/>
      <c r="AH716" s="351"/>
      <c r="AI716" s="351"/>
      <c r="AJ716" s="351"/>
      <c r="AK716" s="351"/>
      <c r="AL716" s="351"/>
      <c r="AM716" s="407">
        <f>AM714-AM715</f>
        <v>0</v>
      </c>
      <c r="AN716" s="443"/>
    </row>
    <row r="717" spans="2:40" hidden="1" outlineLevel="1">
      <c r="B717" s="324"/>
      <c r="C717" s="350"/>
      <c r="D717" s="350"/>
      <c r="E717" s="334"/>
      <c r="F717" s="334"/>
      <c r="G717" s="334"/>
      <c r="H717" s="334"/>
      <c r="I717" s="334"/>
      <c r="J717" s="334"/>
      <c r="K717" s="334"/>
      <c r="L717" s="334"/>
      <c r="M717" s="334"/>
      <c r="N717" s="334"/>
      <c r="O717" s="300"/>
      <c r="P717" s="334"/>
      <c r="Q717" s="334"/>
      <c r="R717" s="334"/>
      <c r="S717" s="350"/>
      <c r="T717" s="345"/>
      <c r="U717" s="350"/>
      <c r="V717" s="350"/>
      <c r="W717" s="334"/>
      <c r="X717" s="334"/>
      <c r="Y717" s="352"/>
      <c r="Z717" s="352"/>
      <c r="AA717" s="352"/>
      <c r="AB717" s="352"/>
      <c r="AC717" s="352"/>
      <c r="AD717" s="352"/>
      <c r="AE717" s="352"/>
      <c r="AF717" s="352"/>
      <c r="AG717" s="352"/>
      <c r="AH717" s="352"/>
      <c r="AI717" s="352"/>
      <c r="AJ717" s="352"/>
      <c r="AK717" s="352"/>
      <c r="AL717" s="352"/>
      <c r="AM717" s="348"/>
      <c r="AN717" s="443"/>
    </row>
    <row r="718" spans="2:40" hidden="1" outlineLevel="1">
      <c r="B718" s="439" t="s">
        <v>326</v>
      </c>
      <c r="C718" s="304"/>
      <c r="D718" s="279"/>
      <c r="E718" s="279"/>
      <c r="F718" s="279"/>
      <c r="G718" s="279"/>
      <c r="H718" s="279"/>
      <c r="I718" s="279"/>
      <c r="J718" s="279"/>
      <c r="K718" s="279"/>
      <c r="L718" s="279"/>
      <c r="M718" s="279"/>
      <c r="N718" s="279"/>
      <c r="O718" s="357"/>
      <c r="P718" s="279"/>
      <c r="Q718" s="279"/>
      <c r="R718" s="279"/>
      <c r="S718" s="304"/>
      <c r="T718" s="309"/>
      <c r="U718" s="309"/>
      <c r="V718" s="279"/>
      <c r="W718" s="279"/>
      <c r="X718" s="309"/>
      <c r="Y718" s="291">
        <f>SUMPRODUCT(E545:E700,Y545:Y700)</f>
        <v>0</v>
      </c>
      <c r="Z718" s="291">
        <f>SUMPRODUCT(E545:E700,Z545:Z700)</f>
        <v>0</v>
      </c>
      <c r="AA718" s="291">
        <f t="shared" ref="AA718:AL718" si="2056">IF(AA543="kw",SUMPRODUCT($N$545:$N$700,$P$545:$P$700,AA545:AA700),SUMPRODUCT($E$545:$E$700,AA545:AA700))</f>
        <v>0</v>
      </c>
      <c r="AB718" s="291">
        <f t="shared" si="2056"/>
        <v>0</v>
      </c>
      <c r="AC718" s="291">
        <f t="shared" si="2056"/>
        <v>0</v>
      </c>
      <c r="AD718" s="291">
        <f t="shared" si="2056"/>
        <v>0</v>
      </c>
      <c r="AE718" s="291">
        <f t="shared" si="2056"/>
        <v>0</v>
      </c>
      <c r="AF718" s="291">
        <f t="shared" si="2056"/>
        <v>0</v>
      </c>
      <c r="AG718" s="291">
        <f t="shared" si="2056"/>
        <v>0</v>
      </c>
      <c r="AH718" s="291">
        <f t="shared" si="2056"/>
        <v>0</v>
      </c>
      <c r="AI718" s="291">
        <f t="shared" si="2056"/>
        <v>0</v>
      </c>
      <c r="AJ718" s="291">
        <f t="shared" si="2056"/>
        <v>0</v>
      </c>
      <c r="AK718" s="291">
        <f t="shared" si="2056"/>
        <v>0</v>
      </c>
      <c r="AL718" s="291">
        <f t="shared" si="2056"/>
        <v>0</v>
      </c>
      <c r="AM718" s="337"/>
    </row>
    <row r="719" spans="2:40" hidden="1" outlineLevel="1">
      <c r="B719" s="440" t="s">
        <v>327</v>
      </c>
      <c r="C719" s="364"/>
      <c r="D719" s="384"/>
      <c r="E719" s="384"/>
      <c r="F719" s="384"/>
      <c r="G719" s="384"/>
      <c r="H719" s="384"/>
      <c r="I719" s="384"/>
      <c r="J719" s="384"/>
      <c r="K719" s="384"/>
      <c r="L719" s="384"/>
      <c r="M719" s="384"/>
      <c r="N719" s="384"/>
      <c r="O719" s="383"/>
      <c r="P719" s="384"/>
      <c r="Q719" s="384"/>
      <c r="R719" s="384"/>
      <c r="S719" s="364"/>
      <c r="T719" s="385"/>
      <c r="U719" s="385"/>
      <c r="V719" s="384"/>
      <c r="W719" s="384"/>
      <c r="X719" s="385"/>
      <c r="Y719" s="326">
        <f>SUMPRODUCT(F545:F700,Y545:Y700)</f>
        <v>0</v>
      </c>
      <c r="Z719" s="326">
        <f>SUMPRODUCT(F545:F700,Z545:Z700)</f>
        <v>0</v>
      </c>
      <c r="AA719" s="326">
        <f t="shared" ref="AA719:AL719" si="2057">IF(AA543="kw",SUMPRODUCT($N$545:$N$700,$Q$545:$Q$700,AA545:AA700),SUMPRODUCT($F$545:$F$700,AA545:AA700))</f>
        <v>0</v>
      </c>
      <c r="AB719" s="326">
        <f t="shared" si="2057"/>
        <v>0</v>
      </c>
      <c r="AC719" s="326">
        <f t="shared" si="2057"/>
        <v>0</v>
      </c>
      <c r="AD719" s="326">
        <f t="shared" si="2057"/>
        <v>0</v>
      </c>
      <c r="AE719" s="326">
        <f t="shared" si="2057"/>
        <v>0</v>
      </c>
      <c r="AF719" s="326">
        <f t="shared" si="2057"/>
        <v>0</v>
      </c>
      <c r="AG719" s="326">
        <f t="shared" si="2057"/>
        <v>0</v>
      </c>
      <c r="AH719" s="326">
        <f t="shared" si="2057"/>
        <v>0</v>
      </c>
      <c r="AI719" s="326">
        <f t="shared" si="2057"/>
        <v>0</v>
      </c>
      <c r="AJ719" s="326">
        <f t="shared" si="2057"/>
        <v>0</v>
      </c>
      <c r="AK719" s="326">
        <f t="shared" si="2057"/>
        <v>0</v>
      </c>
      <c r="AL719" s="326">
        <f t="shared" si="2057"/>
        <v>0</v>
      </c>
      <c r="AM719" s="386"/>
    </row>
    <row r="720" spans="2:40" ht="20.25" hidden="1" customHeight="1" outlineLevel="1">
      <c r="B720" s="368" t="s">
        <v>598</v>
      </c>
      <c r="C720" s="387"/>
      <c r="D720" s="388"/>
      <c r="E720" s="388"/>
      <c r="F720" s="388"/>
      <c r="G720" s="388"/>
      <c r="H720" s="388"/>
      <c r="I720" s="388"/>
      <c r="J720" s="388"/>
      <c r="K720" s="388"/>
      <c r="L720" s="388"/>
      <c r="M720" s="388"/>
      <c r="N720" s="388"/>
      <c r="O720" s="388"/>
      <c r="P720" s="388"/>
      <c r="Q720" s="388"/>
      <c r="R720" s="388"/>
      <c r="S720" s="371"/>
      <c r="T720" s="372"/>
      <c r="U720" s="388"/>
      <c r="V720" s="388"/>
      <c r="W720" s="388"/>
      <c r="X720" s="388"/>
      <c r="Y720" s="409"/>
      <c r="Z720" s="409"/>
      <c r="AA720" s="409"/>
      <c r="AB720" s="409"/>
      <c r="AC720" s="409"/>
      <c r="AD720" s="409"/>
      <c r="AE720" s="409"/>
      <c r="AF720" s="409"/>
      <c r="AG720" s="409"/>
      <c r="AH720" s="409"/>
      <c r="AI720" s="409"/>
      <c r="AJ720" s="409"/>
      <c r="AK720" s="409"/>
      <c r="AL720" s="409"/>
      <c r="AM720" s="389"/>
    </row>
    <row r="721" spans="1:39" hidden="1" outlineLevel="1"/>
    <row r="722" spans="1:39" hidden="1" outlineLevel="1"/>
    <row r="723" spans="1:39" ht="15.75" hidden="1" outlineLevel="1">
      <c r="B723" s="280" t="s">
        <v>328</v>
      </c>
      <c r="C723" s="281"/>
      <c r="D723" s="589" t="s">
        <v>528</v>
      </c>
      <c r="E723" s="253"/>
      <c r="F723" s="589"/>
      <c r="G723" s="253"/>
      <c r="H723" s="253"/>
      <c r="I723" s="253"/>
      <c r="J723" s="253"/>
      <c r="K723" s="253"/>
      <c r="L723" s="253"/>
      <c r="M723" s="253"/>
      <c r="N723" s="253"/>
      <c r="O723" s="281"/>
      <c r="P723" s="253"/>
      <c r="Q723" s="253"/>
      <c r="R723" s="253"/>
      <c r="S723" s="253"/>
      <c r="T723" s="253"/>
      <c r="U723" s="253"/>
      <c r="V723" s="253"/>
      <c r="W723" s="253"/>
      <c r="X723" s="253"/>
      <c r="Y723" s="270"/>
      <c r="Z723" s="267"/>
      <c r="AA723" s="267"/>
      <c r="AB723" s="267"/>
      <c r="AC723" s="267"/>
      <c r="AD723" s="267"/>
      <c r="AE723" s="267"/>
      <c r="AF723" s="267"/>
      <c r="AG723" s="267"/>
      <c r="AH723" s="267"/>
      <c r="AI723" s="267"/>
      <c r="AJ723" s="267"/>
      <c r="AK723" s="267"/>
      <c r="AL723" s="267"/>
    </row>
    <row r="724" spans="1:39" ht="33" hidden="1" customHeight="1" outlineLevel="1">
      <c r="B724" s="884" t="s">
        <v>212</v>
      </c>
      <c r="C724" s="886" t="s">
        <v>33</v>
      </c>
      <c r="D724" s="284" t="s">
        <v>424</v>
      </c>
      <c r="E724" s="888" t="s">
        <v>210</v>
      </c>
      <c r="F724" s="889"/>
      <c r="G724" s="889"/>
      <c r="H724" s="889"/>
      <c r="I724" s="889"/>
      <c r="J724" s="889"/>
      <c r="K724" s="889"/>
      <c r="L724" s="889"/>
      <c r="M724" s="890"/>
      <c r="N724" s="891" t="s">
        <v>214</v>
      </c>
      <c r="O724" s="284" t="s">
        <v>425</v>
      </c>
      <c r="P724" s="888" t="s">
        <v>213</v>
      </c>
      <c r="Q724" s="889"/>
      <c r="R724" s="889"/>
      <c r="S724" s="889"/>
      <c r="T724" s="889"/>
      <c r="U724" s="889"/>
      <c r="V724" s="889"/>
      <c r="W724" s="889"/>
      <c r="X724" s="890"/>
      <c r="Y724" s="881" t="s">
        <v>244</v>
      </c>
      <c r="Z724" s="882"/>
      <c r="AA724" s="882"/>
      <c r="AB724" s="882"/>
      <c r="AC724" s="882"/>
      <c r="AD724" s="882"/>
      <c r="AE724" s="882"/>
      <c r="AF724" s="882"/>
      <c r="AG724" s="882"/>
      <c r="AH724" s="882"/>
      <c r="AI724" s="882"/>
      <c r="AJ724" s="882"/>
      <c r="AK724" s="882"/>
      <c r="AL724" s="882"/>
      <c r="AM724" s="883"/>
    </row>
    <row r="725" spans="1:39" ht="65.25" hidden="1" customHeight="1" outlineLevel="1">
      <c r="B725" s="885"/>
      <c r="C725" s="887"/>
      <c r="D725" s="285">
        <v>2019</v>
      </c>
      <c r="E725" s="285">
        <v>2020</v>
      </c>
      <c r="F725" s="285">
        <v>2021</v>
      </c>
      <c r="G725" s="285">
        <v>2022</v>
      </c>
      <c r="H725" s="285">
        <v>2023</v>
      </c>
      <c r="I725" s="285">
        <v>2024</v>
      </c>
      <c r="J725" s="285">
        <v>2025</v>
      </c>
      <c r="K725" s="285">
        <v>2026</v>
      </c>
      <c r="L725" s="285">
        <v>2027</v>
      </c>
      <c r="M725" s="285">
        <v>2028</v>
      </c>
      <c r="N725" s="892"/>
      <c r="O725" s="285">
        <v>2019</v>
      </c>
      <c r="P725" s="285">
        <v>2020</v>
      </c>
      <c r="Q725" s="285">
        <v>2021</v>
      </c>
      <c r="R725" s="285">
        <v>2022</v>
      </c>
      <c r="S725" s="285">
        <v>2023</v>
      </c>
      <c r="T725" s="285">
        <v>2024</v>
      </c>
      <c r="U725" s="285">
        <v>2025</v>
      </c>
      <c r="V725" s="285">
        <v>2026</v>
      </c>
      <c r="W725" s="285">
        <v>2027</v>
      </c>
      <c r="X725" s="285">
        <v>2028</v>
      </c>
      <c r="Y725" s="285" t="str">
        <f>'1.  LRAMVA Summary'!D50</f>
        <v>Residential</v>
      </c>
      <c r="Z725" s="285" t="str">
        <f>'1.  LRAMVA Summary'!E50</f>
        <v>Competitive Sector Multi-Unit Residential Service</v>
      </c>
      <c r="AA725" s="285" t="str">
        <f>'1.  LRAMVA Summary'!F50</f>
        <v>GS &lt;50kW</v>
      </c>
      <c r="AB725" s="285" t="str">
        <f>'1.  LRAMVA Summary'!G50</f>
        <v>GS 50-999kW</v>
      </c>
      <c r="AC725" s="285" t="str">
        <f>'1.  LRAMVA Summary'!H50</f>
        <v>GS 1000-4999kW</v>
      </c>
      <c r="AD725" s="285" t="str">
        <f>'1.  LRAMVA Summary'!I50</f>
        <v>Large Use</v>
      </c>
      <c r="AE725" s="285" t="str">
        <f>'1.  LRAMVA Summary'!J50</f>
        <v/>
      </c>
      <c r="AF725" s="285" t="str">
        <f>'1.  LRAMVA Summary'!K50</f>
        <v/>
      </c>
      <c r="AG725" s="285" t="str">
        <f>'1.  LRAMVA Summary'!L50</f>
        <v/>
      </c>
      <c r="AH725" s="285" t="str">
        <f>'1.  LRAMVA Summary'!M50</f>
        <v/>
      </c>
      <c r="AI725" s="285" t="str">
        <f>'1.  LRAMVA Summary'!N50</f>
        <v/>
      </c>
      <c r="AJ725" s="285" t="str">
        <f>'1.  LRAMVA Summary'!O50</f>
        <v/>
      </c>
      <c r="AK725" s="285" t="str">
        <f>'1.  LRAMVA Summary'!P50</f>
        <v/>
      </c>
      <c r="AL725" s="285" t="str">
        <f>'1.  LRAMVA Summary'!Q50</f>
        <v/>
      </c>
      <c r="AM725" s="287" t="str">
        <f>'1.  LRAMVA Summary'!R50</f>
        <v>Total</v>
      </c>
    </row>
    <row r="726" spans="1:39" ht="15.75" hidden="1" customHeight="1" outlineLevel="1">
      <c r="A726" s="532"/>
      <c r="B726" s="518" t="s">
        <v>506</v>
      </c>
      <c r="C726" s="289"/>
      <c r="D726" s="289"/>
      <c r="E726" s="289"/>
      <c r="F726" s="289"/>
      <c r="G726" s="289"/>
      <c r="H726" s="289"/>
      <c r="I726" s="289"/>
      <c r="J726" s="289"/>
      <c r="K726" s="289"/>
      <c r="L726" s="289"/>
      <c r="M726" s="289"/>
      <c r="N726" s="290"/>
      <c r="O726" s="289"/>
      <c r="P726" s="289"/>
      <c r="Q726" s="289"/>
      <c r="R726" s="289"/>
      <c r="S726" s="289"/>
      <c r="T726" s="289"/>
      <c r="U726" s="289"/>
      <c r="V726" s="289"/>
      <c r="W726" s="289"/>
      <c r="X726" s="289"/>
      <c r="Y726" s="291" t="str">
        <f>'1.  LRAMVA Summary'!D51</f>
        <v>kWh</v>
      </c>
      <c r="Z726" s="291" t="str">
        <f>'1.  LRAMVA Summary'!E51</f>
        <v>kWh</v>
      </c>
      <c r="AA726" s="291" t="str">
        <f>'1.  LRAMVA Summary'!F51</f>
        <v>kWh</v>
      </c>
      <c r="AB726" s="291" t="str">
        <f>'1.  LRAMVA Summary'!G51</f>
        <v>kW</v>
      </c>
      <c r="AC726" s="291" t="str">
        <f>'1.  LRAMVA Summary'!H51</f>
        <v>kW</v>
      </c>
      <c r="AD726" s="291" t="str">
        <f>'1.  LRAMVA Summary'!I51</f>
        <v>kW</v>
      </c>
      <c r="AE726" s="291">
        <f>'1.  LRAMVA Summary'!J51</f>
        <v>0</v>
      </c>
      <c r="AF726" s="291">
        <f>'1.  LRAMVA Summary'!K51</f>
        <v>0</v>
      </c>
      <c r="AG726" s="291">
        <f>'1.  LRAMVA Summary'!L51</f>
        <v>0</v>
      </c>
      <c r="AH726" s="291">
        <f>'1.  LRAMVA Summary'!M51</f>
        <v>0</v>
      </c>
      <c r="AI726" s="291">
        <f>'1.  LRAMVA Summary'!N51</f>
        <v>0</v>
      </c>
      <c r="AJ726" s="291">
        <f>'1.  LRAMVA Summary'!O51</f>
        <v>0</v>
      </c>
      <c r="AK726" s="291">
        <f>'1.  LRAMVA Summary'!P51</f>
        <v>0</v>
      </c>
      <c r="AL726" s="291">
        <f>'1.  LRAMVA Summary'!Q51</f>
        <v>0</v>
      </c>
      <c r="AM726" s="292"/>
    </row>
    <row r="727" spans="1:39" ht="15.75" hidden="1" outlineLevel="2">
      <c r="A727" s="532"/>
      <c r="B727" s="504" t="s">
        <v>499</v>
      </c>
      <c r="C727" s="289"/>
      <c r="D727" s="289"/>
      <c r="E727" s="289"/>
      <c r="F727" s="289"/>
      <c r="G727" s="289"/>
      <c r="H727" s="289"/>
      <c r="I727" s="289"/>
      <c r="J727" s="289"/>
      <c r="K727" s="289"/>
      <c r="L727" s="289"/>
      <c r="M727" s="289"/>
      <c r="N727" s="290"/>
      <c r="O727" s="289"/>
      <c r="P727" s="289"/>
      <c r="Q727" s="289"/>
      <c r="R727" s="289"/>
      <c r="S727" s="289"/>
      <c r="T727" s="289"/>
      <c r="U727" s="289"/>
      <c r="V727" s="289"/>
      <c r="W727" s="289"/>
      <c r="X727" s="289"/>
      <c r="Y727" s="291"/>
      <c r="Z727" s="291"/>
      <c r="AA727" s="291"/>
      <c r="AB727" s="291"/>
      <c r="AC727" s="291"/>
      <c r="AD727" s="291"/>
      <c r="AE727" s="291"/>
      <c r="AF727" s="291"/>
      <c r="AG727" s="291"/>
      <c r="AH727" s="291"/>
      <c r="AI727" s="291"/>
      <c r="AJ727" s="291"/>
      <c r="AK727" s="291"/>
      <c r="AL727" s="291"/>
      <c r="AM727" s="292"/>
    </row>
    <row r="728" spans="1:39" hidden="1" outlineLevel="2">
      <c r="A728" s="532">
        <v>1</v>
      </c>
      <c r="B728" s="428" t="s">
        <v>95</v>
      </c>
      <c r="C728" s="291" t="s">
        <v>25</v>
      </c>
      <c r="D728" s="295"/>
      <c r="E728" s="295"/>
      <c r="F728" s="295"/>
      <c r="G728" s="295"/>
      <c r="H728" s="295"/>
      <c r="I728" s="295"/>
      <c r="J728" s="295"/>
      <c r="K728" s="295"/>
      <c r="L728" s="295"/>
      <c r="M728" s="295"/>
      <c r="N728" s="291"/>
      <c r="O728" s="295"/>
      <c r="P728" s="295"/>
      <c r="Q728" s="295"/>
      <c r="R728" s="295"/>
      <c r="S728" s="295"/>
      <c r="T728" s="295"/>
      <c r="U728" s="295"/>
      <c r="V728" s="295"/>
      <c r="W728" s="295"/>
      <c r="X728" s="295"/>
      <c r="Y728" s="410"/>
      <c r="Z728" s="410"/>
      <c r="AA728" s="410"/>
      <c r="AB728" s="410"/>
      <c r="AC728" s="410"/>
      <c r="AD728" s="410"/>
      <c r="AE728" s="410"/>
      <c r="AF728" s="410"/>
      <c r="AG728" s="410"/>
      <c r="AH728" s="410"/>
      <c r="AI728" s="410"/>
      <c r="AJ728" s="410"/>
      <c r="AK728" s="410"/>
      <c r="AL728" s="410"/>
      <c r="AM728" s="296">
        <f>SUM(Y728:AL728)</f>
        <v>0</v>
      </c>
    </row>
    <row r="729" spans="1:39" hidden="1" outlineLevel="2">
      <c r="A729" s="532"/>
      <c r="B729" s="294" t="s">
        <v>343</v>
      </c>
      <c r="C729" s="291" t="s">
        <v>164</v>
      </c>
      <c r="D729" s="295"/>
      <c r="E729" s="295"/>
      <c r="F729" s="295"/>
      <c r="G729" s="295"/>
      <c r="H729" s="295"/>
      <c r="I729" s="295"/>
      <c r="J729" s="295"/>
      <c r="K729" s="295"/>
      <c r="L729" s="295"/>
      <c r="M729" s="295"/>
      <c r="N729" s="468"/>
      <c r="O729" s="295"/>
      <c r="P729" s="295"/>
      <c r="Q729" s="295"/>
      <c r="R729" s="295"/>
      <c r="S729" s="295"/>
      <c r="T729" s="295"/>
      <c r="U729" s="295"/>
      <c r="V729" s="295"/>
      <c r="W729" s="295"/>
      <c r="X729" s="295"/>
      <c r="Y729" s="411">
        <f>Y728</f>
        <v>0</v>
      </c>
      <c r="Z729" s="411">
        <f t="shared" ref="Z729" si="2058">Z728</f>
        <v>0</v>
      </c>
      <c r="AA729" s="411">
        <f t="shared" ref="AA729" si="2059">AA728</f>
        <v>0</v>
      </c>
      <c r="AB729" s="411">
        <f t="shared" ref="AB729" si="2060">AB728</f>
        <v>0</v>
      </c>
      <c r="AC729" s="411">
        <f t="shared" ref="AC729" si="2061">AC728</f>
        <v>0</v>
      </c>
      <c r="AD729" s="411">
        <f t="shared" ref="AD729" si="2062">AD728</f>
        <v>0</v>
      </c>
      <c r="AE729" s="411">
        <f t="shared" ref="AE729" si="2063">AE728</f>
        <v>0</v>
      </c>
      <c r="AF729" s="411">
        <f t="shared" ref="AF729" si="2064">AF728</f>
        <v>0</v>
      </c>
      <c r="AG729" s="411">
        <f t="shared" ref="AG729" si="2065">AG728</f>
        <v>0</v>
      </c>
      <c r="AH729" s="411">
        <f t="shared" ref="AH729" si="2066">AH728</f>
        <v>0</v>
      </c>
      <c r="AI729" s="411">
        <f t="shared" ref="AI729" si="2067">AI728</f>
        <v>0</v>
      </c>
      <c r="AJ729" s="411">
        <f t="shared" ref="AJ729" si="2068">AJ728</f>
        <v>0</v>
      </c>
      <c r="AK729" s="411">
        <f t="shared" ref="AK729" si="2069">AK728</f>
        <v>0</v>
      </c>
      <c r="AL729" s="411">
        <f t="shared" ref="AL729" si="2070">AL728</f>
        <v>0</v>
      </c>
      <c r="AM729" s="297"/>
    </row>
    <row r="730" spans="1:39" ht="15.75" hidden="1" outlineLevel="2">
      <c r="A730" s="532"/>
      <c r="B730" s="298"/>
      <c r="C730" s="299"/>
      <c r="D730" s="299"/>
      <c r="E730" s="299"/>
      <c r="F730" s="299"/>
      <c r="G730" s="299"/>
      <c r="H730" s="299"/>
      <c r="I730" s="299"/>
      <c r="J730" s="299"/>
      <c r="K730" s="299"/>
      <c r="L730" s="299"/>
      <c r="M730" s="299"/>
      <c r="N730" s="300"/>
      <c r="O730" s="299"/>
      <c r="P730" s="299"/>
      <c r="Q730" s="299"/>
      <c r="R730" s="299"/>
      <c r="S730" s="299"/>
      <c r="T730" s="299"/>
      <c r="U730" s="299"/>
      <c r="V730" s="299"/>
      <c r="W730" s="299"/>
      <c r="X730" s="299"/>
      <c r="Y730" s="412"/>
      <c r="Z730" s="413"/>
      <c r="AA730" s="413"/>
      <c r="AB730" s="413"/>
      <c r="AC730" s="413"/>
      <c r="AD730" s="413"/>
      <c r="AE730" s="413"/>
      <c r="AF730" s="413"/>
      <c r="AG730" s="413"/>
      <c r="AH730" s="413"/>
      <c r="AI730" s="413"/>
      <c r="AJ730" s="413"/>
      <c r="AK730" s="413"/>
      <c r="AL730" s="413"/>
      <c r="AM730" s="302"/>
    </row>
    <row r="731" spans="1:39" hidden="1" outlineLevel="2">
      <c r="A731" s="532">
        <v>2</v>
      </c>
      <c r="B731" s="428" t="s">
        <v>96</v>
      </c>
      <c r="C731" s="291" t="s">
        <v>25</v>
      </c>
      <c r="D731" s="295"/>
      <c r="E731" s="295"/>
      <c r="F731" s="295"/>
      <c r="G731" s="295"/>
      <c r="H731" s="295"/>
      <c r="I731" s="295"/>
      <c r="J731" s="295"/>
      <c r="K731" s="295"/>
      <c r="L731" s="295"/>
      <c r="M731" s="295"/>
      <c r="N731" s="291"/>
      <c r="O731" s="295"/>
      <c r="P731" s="295"/>
      <c r="Q731" s="295"/>
      <c r="R731" s="295"/>
      <c r="S731" s="295"/>
      <c r="T731" s="295"/>
      <c r="U731" s="295"/>
      <c r="V731" s="295"/>
      <c r="W731" s="295"/>
      <c r="X731" s="295"/>
      <c r="Y731" s="410"/>
      <c r="Z731" s="410"/>
      <c r="AA731" s="410"/>
      <c r="AB731" s="410"/>
      <c r="AC731" s="410"/>
      <c r="AD731" s="410"/>
      <c r="AE731" s="410"/>
      <c r="AF731" s="410"/>
      <c r="AG731" s="410"/>
      <c r="AH731" s="410"/>
      <c r="AI731" s="410"/>
      <c r="AJ731" s="410"/>
      <c r="AK731" s="410"/>
      <c r="AL731" s="410"/>
      <c r="AM731" s="296">
        <f>SUM(Y731:AL731)</f>
        <v>0</v>
      </c>
    </row>
    <row r="732" spans="1:39" hidden="1" outlineLevel="2">
      <c r="A732" s="532"/>
      <c r="B732" s="294" t="s">
        <v>343</v>
      </c>
      <c r="C732" s="291" t="s">
        <v>164</v>
      </c>
      <c r="D732" s="295"/>
      <c r="E732" s="295"/>
      <c r="F732" s="295"/>
      <c r="G732" s="295"/>
      <c r="H732" s="295"/>
      <c r="I732" s="295"/>
      <c r="J732" s="295"/>
      <c r="K732" s="295"/>
      <c r="L732" s="295"/>
      <c r="M732" s="295"/>
      <c r="N732" s="468"/>
      <c r="O732" s="295"/>
      <c r="P732" s="295"/>
      <c r="Q732" s="295"/>
      <c r="R732" s="295"/>
      <c r="S732" s="295"/>
      <c r="T732" s="295"/>
      <c r="U732" s="295"/>
      <c r="V732" s="295"/>
      <c r="W732" s="295"/>
      <c r="X732" s="295"/>
      <c r="Y732" s="411">
        <f>Y731</f>
        <v>0</v>
      </c>
      <c r="Z732" s="411">
        <f t="shared" ref="Z732" si="2071">Z731</f>
        <v>0</v>
      </c>
      <c r="AA732" s="411">
        <f t="shared" ref="AA732" si="2072">AA731</f>
        <v>0</v>
      </c>
      <c r="AB732" s="411">
        <f t="shared" ref="AB732" si="2073">AB731</f>
        <v>0</v>
      </c>
      <c r="AC732" s="411">
        <f t="shared" ref="AC732" si="2074">AC731</f>
        <v>0</v>
      </c>
      <c r="AD732" s="411">
        <f t="shared" ref="AD732" si="2075">AD731</f>
        <v>0</v>
      </c>
      <c r="AE732" s="411">
        <f t="shared" ref="AE732" si="2076">AE731</f>
        <v>0</v>
      </c>
      <c r="AF732" s="411">
        <f t="shared" ref="AF732" si="2077">AF731</f>
        <v>0</v>
      </c>
      <c r="AG732" s="411">
        <f t="shared" ref="AG732" si="2078">AG731</f>
        <v>0</v>
      </c>
      <c r="AH732" s="411">
        <f t="shared" ref="AH732" si="2079">AH731</f>
        <v>0</v>
      </c>
      <c r="AI732" s="411">
        <f t="shared" ref="AI732" si="2080">AI731</f>
        <v>0</v>
      </c>
      <c r="AJ732" s="411">
        <f t="shared" ref="AJ732" si="2081">AJ731</f>
        <v>0</v>
      </c>
      <c r="AK732" s="411">
        <f t="shared" ref="AK732" si="2082">AK731</f>
        <v>0</v>
      </c>
      <c r="AL732" s="411">
        <f t="shared" ref="AL732" si="2083">AL731</f>
        <v>0</v>
      </c>
      <c r="AM732" s="297"/>
    </row>
    <row r="733" spans="1:39" ht="15.75" hidden="1" outlineLevel="2">
      <c r="A733" s="532"/>
      <c r="B733" s="298"/>
      <c r="C733" s="299"/>
      <c r="D733" s="304"/>
      <c r="E733" s="304"/>
      <c r="F733" s="304"/>
      <c r="G733" s="304"/>
      <c r="H733" s="304"/>
      <c r="I733" s="304"/>
      <c r="J733" s="304"/>
      <c r="K733" s="304"/>
      <c r="L733" s="304"/>
      <c r="M733" s="304"/>
      <c r="N733" s="300"/>
      <c r="O733" s="304"/>
      <c r="P733" s="304"/>
      <c r="Q733" s="304"/>
      <c r="R733" s="304"/>
      <c r="S733" s="304"/>
      <c r="T733" s="304"/>
      <c r="U733" s="304"/>
      <c r="V733" s="304"/>
      <c r="W733" s="304"/>
      <c r="X733" s="304"/>
      <c r="Y733" s="412"/>
      <c r="Z733" s="413"/>
      <c r="AA733" s="413"/>
      <c r="AB733" s="413"/>
      <c r="AC733" s="413"/>
      <c r="AD733" s="413"/>
      <c r="AE733" s="413"/>
      <c r="AF733" s="413"/>
      <c r="AG733" s="413"/>
      <c r="AH733" s="413"/>
      <c r="AI733" s="413"/>
      <c r="AJ733" s="413"/>
      <c r="AK733" s="413"/>
      <c r="AL733" s="413"/>
      <c r="AM733" s="302"/>
    </row>
    <row r="734" spans="1:39" hidden="1" outlineLevel="2">
      <c r="A734" s="532">
        <v>3</v>
      </c>
      <c r="B734" s="428" t="s">
        <v>97</v>
      </c>
      <c r="C734" s="291" t="s">
        <v>25</v>
      </c>
      <c r="D734" s="295"/>
      <c r="E734" s="295"/>
      <c r="F734" s="295"/>
      <c r="G734" s="295"/>
      <c r="H734" s="295"/>
      <c r="I734" s="295"/>
      <c r="J734" s="295"/>
      <c r="K734" s="295"/>
      <c r="L734" s="295"/>
      <c r="M734" s="295"/>
      <c r="N734" s="291"/>
      <c r="O734" s="295"/>
      <c r="P734" s="295"/>
      <c r="Q734" s="295"/>
      <c r="R734" s="295"/>
      <c r="S734" s="295"/>
      <c r="T734" s="295"/>
      <c r="U734" s="295"/>
      <c r="V734" s="295"/>
      <c r="W734" s="295"/>
      <c r="X734" s="295"/>
      <c r="Y734" s="410"/>
      <c r="Z734" s="410"/>
      <c r="AA734" s="410"/>
      <c r="AB734" s="410"/>
      <c r="AC734" s="410"/>
      <c r="AD734" s="410"/>
      <c r="AE734" s="410"/>
      <c r="AF734" s="410"/>
      <c r="AG734" s="410"/>
      <c r="AH734" s="410"/>
      <c r="AI734" s="410"/>
      <c r="AJ734" s="410"/>
      <c r="AK734" s="410"/>
      <c r="AL734" s="410"/>
      <c r="AM734" s="296">
        <f>SUM(Y734:AL734)</f>
        <v>0</v>
      </c>
    </row>
    <row r="735" spans="1:39" hidden="1" outlineLevel="2">
      <c r="A735" s="532"/>
      <c r="B735" s="294" t="s">
        <v>343</v>
      </c>
      <c r="C735" s="291" t="s">
        <v>164</v>
      </c>
      <c r="D735" s="295"/>
      <c r="E735" s="295"/>
      <c r="F735" s="295"/>
      <c r="G735" s="295"/>
      <c r="H735" s="295"/>
      <c r="I735" s="295"/>
      <c r="J735" s="295"/>
      <c r="K735" s="295"/>
      <c r="L735" s="295"/>
      <c r="M735" s="295"/>
      <c r="N735" s="468"/>
      <c r="O735" s="295"/>
      <c r="P735" s="295"/>
      <c r="Q735" s="295"/>
      <c r="R735" s="295"/>
      <c r="S735" s="295"/>
      <c r="T735" s="295"/>
      <c r="U735" s="295"/>
      <c r="V735" s="295"/>
      <c r="W735" s="295"/>
      <c r="X735" s="295"/>
      <c r="Y735" s="411">
        <f>Y734</f>
        <v>0</v>
      </c>
      <c r="Z735" s="411">
        <f t="shared" ref="Z735" si="2084">Z734</f>
        <v>0</v>
      </c>
      <c r="AA735" s="411">
        <f t="shared" ref="AA735" si="2085">AA734</f>
        <v>0</v>
      </c>
      <c r="AB735" s="411">
        <f t="shared" ref="AB735" si="2086">AB734</f>
        <v>0</v>
      </c>
      <c r="AC735" s="411">
        <f t="shared" ref="AC735" si="2087">AC734</f>
        <v>0</v>
      </c>
      <c r="AD735" s="411">
        <f t="shared" ref="AD735" si="2088">AD734</f>
        <v>0</v>
      </c>
      <c r="AE735" s="411">
        <f t="shared" ref="AE735" si="2089">AE734</f>
        <v>0</v>
      </c>
      <c r="AF735" s="411">
        <f t="shared" ref="AF735" si="2090">AF734</f>
        <v>0</v>
      </c>
      <c r="AG735" s="411">
        <f t="shared" ref="AG735" si="2091">AG734</f>
        <v>0</v>
      </c>
      <c r="AH735" s="411">
        <f t="shared" ref="AH735" si="2092">AH734</f>
        <v>0</v>
      </c>
      <c r="AI735" s="411">
        <f t="shared" ref="AI735" si="2093">AI734</f>
        <v>0</v>
      </c>
      <c r="AJ735" s="411">
        <f t="shared" ref="AJ735" si="2094">AJ734</f>
        <v>0</v>
      </c>
      <c r="AK735" s="411">
        <f t="shared" ref="AK735" si="2095">AK734</f>
        <v>0</v>
      </c>
      <c r="AL735" s="411">
        <f t="shared" ref="AL735" si="2096">AL734</f>
        <v>0</v>
      </c>
      <c r="AM735" s="297"/>
    </row>
    <row r="736" spans="1:39" hidden="1" outlineLevel="2">
      <c r="A736" s="532"/>
      <c r="B736" s="294"/>
      <c r="C736" s="305"/>
      <c r="D736" s="291"/>
      <c r="E736" s="291"/>
      <c r="F736" s="291"/>
      <c r="G736" s="291"/>
      <c r="H736" s="291"/>
      <c r="I736" s="291"/>
      <c r="J736" s="291"/>
      <c r="K736" s="291"/>
      <c r="L736" s="291"/>
      <c r="M736" s="291"/>
      <c r="N736" s="291"/>
      <c r="O736" s="291"/>
      <c r="P736" s="291"/>
      <c r="Q736" s="291"/>
      <c r="R736" s="291"/>
      <c r="S736" s="291"/>
      <c r="T736" s="291"/>
      <c r="U736" s="291"/>
      <c r="V736" s="291"/>
      <c r="W736" s="291"/>
      <c r="X736" s="291"/>
      <c r="Y736" s="412"/>
      <c r="Z736" s="412"/>
      <c r="AA736" s="412"/>
      <c r="AB736" s="412"/>
      <c r="AC736" s="412"/>
      <c r="AD736" s="412"/>
      <c r="AE736" s="412"/>
      <c r="AF736" s="412"/>
      <c r="AG736" s="412"/>
      <c r="AH736" s="412"/>
      <c r="AI736" s="412"/>
      <c r="AJ736" s="412"/>
      <c r="AK736" s="412"/>
      <c r="AL736" s="412"/>
      <c r="AM736" s="306"/>
    </row>
    <row r="737" spans="1:39" hidden="1" outlineLevel="2">
      <c r="A737" s="532">
        <v>4</v>
      </c>
      <c r="B737" s="428" t="s">
        <v>98</v>
      </c>
      <c r="C737" s="291" t="s">
        <v>25</v>
      </c>
      <c r="D737" s="295"/>
      <c r="E737" s="295"/>
      <c r="F737" s="295"/>
      <c r="G737" s="295"/>
      <c r="H737" s="295"/>
      <c r="I737" s="295"/>
      <c r="J737" s="295"/>
      <c r="K737" s="295"/>
      <c r="L737" s="295"/>
      <c r="M737" s="295"/>
      <c r="N737" s="291"/>
      <c r="O737" s="295"/>
      <c r="P737" s="295"/>
      <c r="Q737" s="295"/>
      <c r="R737" s="295"/>
      <c r="S737" s="295"/>
      <c r="T737" s="295"/>
      <c r="U737" s="295"/>
      <c r="V737" s="295"/>
      <c r="W737" s="295"/>
      <c r="X737" s="295"/>
      <c r="Y737" s="415"/>
      <c r="Z737" s="415"/>
      <c r="AA737" s="415"/>
      <c r="AB737" s="415"/>
      <c r="AC737" s="415"/>
      <c r="AD737" s="415"/>
      <c r="AE737" s="415"/>
      <c r="AF737" s="410"/>
      <c r="AG737" s="410"/>
      <c r="AH737" s="410"/>
      <c r="AI737" s="410"/>
      <c r="AJ737" s="410"/>
      <c r="AK737" s="410"/>
      <c r="AL737" s="410"/>
      <c r="AM737" s="296">
        <f>SUM(Y737:AL737)</f>
        <v>0</v>
      </c>
    </row>
    <row r="738" spans="1:39" hidden="1" outlineLevel="2">
      <c r="A738" s="532"/>
      <c r="B738" s="294" t="s">
        <v>343</v>
      </c>
      <c r="C738" s="291" t="s">
        <v>164</v>
      </c>
      <c r="D738" s="295"/>
      <c r="E738" s="295"/>
      <c r="F738" s="295"/>
      <c r="G738" s="295"/>
      <c r="H738" s="295"/>
      <c r="I738" s="295"/>
      <c r="J738" s="295"/>
      <c r="K738" s="295"/>
      <c r="L738" s="295"/>
      <c r="M738" s="295"/>
      <c r="N738" s="468"/>
      <c r="O738" s="295"/>
      <c r="P738" s="295"/>
      <c r="Q738" s="295"/>
      <c r="R738" s="295"/>
      <c r="S738" s="295"/>
      <c r="T738" s="295"/>
      <c r="U738" s="295"/>
      <c r="V738" s="295"/>
      <c r="W738" s="295"/>
      <c r="X738" s="295"/>
      <c r="Y738" s="411">
        <f>Y737</f>
        <v>0</v>
      </c>
      <c r="Z738" s="411">
        <f t="shared" ref="Z738" si="2097">Z737</f>
        <v>0</v>
      </c>
      <c r="AA738" s="411">
        <f t="shared" ref="AA738" si="2098">AA737</f>
        <v>0</v>
      </c>
      <c r="AB738" s="411">
        <f t="shared" ref="AB738" si="2099">AB737</f>
        <v>0</v>
      </c>
      <c r="AC738" s="411">
        <f t="shared" ref="AC738" si="2100">AC737</f>
        <v>0</v>
      </c>
      <c r="AD738" s="411">
        <f t="shared" ref="AD738" si="2101">AD737</f>
        <v>0</v>
      </c>
      <c r="AE738" s="411">
        <f t="shared" ref="AE738" si="2102">AE737</f>
        <v>0</v>
      </c>
      <c r="AF738" s="411">
        <f t="shared" ref="AF738" si="2103">AF737</f>
        <v>0</v>
      </c>
      <c r="AG738" s="411">
        <f t="shared" ref="AG738" si="2104">AG737</f>
        <v>0</v>
      </c>
      <c r="AH738" s="411">
        <f t="shared" ref="AH738" si="2105">AH737</f>
        <v>0</v>
      </c>
      <c r="AI738" s="411">
        <f t="shared" ref="AI738" si="2106">AI737</f>
        <v>0</v>
      </c>
      <c r="AJ738" s="411">
        <f t="shared" ref="AJ738" si="2107">AJ737</f>
        <v>0</v>
      </c>
      <c r="AK738" s="411">
        <f t="shared" ref="AK738" si="2108">AK737</f>
        <v>0</v>
      </c>
      <c r="AL738" s="411">
        <f t="shared" ref="AL738" si="2109">AL737</f>
        <v>0</v>
      </c>
      <c r="AM738" s="297"/>
    </row>
    <row r="739" spans="1:39" hidden="1" outlineLevel="2">
      <c r="A739" s="532"/>
      <c r="B739" s="294"/>
      <c r="C739" s="305"/>
      <c r="D739" s="304"/>
      <c r="E739" s="304"/>
      <c r="F739" s="304"/>
      <c r="G739" s="304"/>
      <c r="H739" s="304"/>
      <c r="I739" s="304"/>
      <c r="J739" s="304"/>
      <c r="K739" s="304"/>
      <c r="L739" s="304"/>
      <c r="M739" s="304"/>
      <c r="N739" s="291"/>
      <c r="O739" s="304"/>
      <c r="P739" s="304"/>
      <c r="Q739" s="304"/>
      <c r="R739" s="304"/>
      <c r="S739" s="304"/>
      <c r="T739" s="304"/>
      <c r="U739" s="304"/>
      <c r="V739" s="304"/>
      <c r="W739" s="304"/>
      <c r="X739" s="304"/>
      <c r="Y739" s="412"/>
      <c r="Z739" s="412"/>
      <c r="AA739" s="412"/>
      <c r="AB739" s="412"/>
      <c r="AC739" s="412"/>
      <c r="AD739" s="412"/>
      <c r="AE739" s="412"/>
      <c r="AF739" s="412"/>
      <c r="AG739" s="412"/>
      <c r="AH739" s="412"/>
      <c r="AI739" s="412"/>
      <c r="AJ739" s="412"/>
      <c r="AK739" s="412"/>
      <c r="AL739" s="412"/>
      <c r="AM739" s="306"/>
    </row>
    <row r="740" spans="1:39" ht="15.75" hidden="1" customHeight="1" outlineLevel="2">
      <c r="A740" s="532">
        <v>5</v>
      </c>
      <c r="B740" s="428" t="s">
        <v>99</v>
      </c>
      <c r="C740" s="291" t="s">
        <v>25</v>
      </c>
      <c r="D740" s="295"/>
      <c r="E740" s="295"/>
      <c r="F740" s="295"/>
      <c r="G740" s="295"/>
      <c r="H740" s="295"/>
      <c r="I740" s="295"/>
      <c r="J740" s="295"/>
      <c r="K740" s="295"/>
      <c r="L740" s="295"/>
      <c r="M740" s="295"/>
      <c r="N740" s="291"/>
      <c r="O740" s="295"/>
      <c r="P740" s="295"/>
      <c r="Q740" s="295"/>
      <c r="R740" s="295"/>
      <c r="S740" s="295"/>
      <c r="T740" s="295"/>
      <c r="U740" s="295"/>
      <c r="V740" s="295"/>
      <c r="W740" s="295"/>
      <c r="X740" s="295"/>
      <c r="Y740" s="415"/>
      <c r="Z740" s="415"/>
      <c r="AA740" s="415"/>
      <c r="AB740" s="415"/>
      <c r="AC740" s="415"/>
      <c r="AD740" s="415"/>
      <c r="AE740" s="415"/>
      <c r="AF740" s="410"/>
      <c r="AG740" s="410"/>
      <c r="AH740" s="410"/>
      <c r="AI740" s="410"/>
      <c r="AJ740" s="410"/>
      <c r="AK740" s="410"/>
      <c r="AL740" s="410"/>
      <c r="AM740" s="296">
        <f>SUM(Y740:AL740)</f>
        <v>0</v>
      </c>
    </row>
    <row r="741" spans="1:39" ht="20.25" hidden="1" customHeight="1" outlineLevel="2">
      <c r="A741" s="532"/>
      <c r="B741" s="294" t="s">
        <v>343</v>
      </c>
      <c r="C741" s="291" t="s">
        <v>164</v>
      </c>
      <c r="D741" s="295"/>
      <c r="E741" s="295"/>
      <c r="F741" s="295"/>
      <c r="G741" s="295"/>
      <c r="H741" s="295"/>
      <c r="I741" s="295"/>
      <c r="J741" s="295"/>
      <c r="K741" s="295"/>
      <c r="L741" s="295"/>
      <c r="M741" s="295"/>
      <c r="N741" s="468"/>
      <c r="O741" s="295"/>
      <c r="P741" s="295"/>
      <c r="Q741" s="295"/>
      <c r="R741" s="295"/>
      <c r="S741" s="295"/>
      <c r="T741" s="295"/>
      <c r="U741" s="295"/>
      <c r="V741" s="295"/>
      <c r="W741" s="295"/>
      <c r="X741" s="295"/>
      <c r="Y741" s="411">
        <f>Y740</f>
        <v>0</v>
      </c>
      <c r="Z741" s="411">
        <f t="shared" ref="Z741" si="2110">Z740</f>
        <v>0</v>
      </c>
      <c r="AA741" s="411">
        <f t="shared" ref="AA741" si="2111">AA740</f>
        <v>0</v>
      </c>
      <c r="AB741" s="411">
        <f t="shared" ref="AB741" si="2112">AB740</f>
        <v>0</v>
      </c>
      <c r="AC741" s="411">
        <f t="shared" ref="AC741" si="2113">AC740</f>
        <v>0</v>
      </c>
      <c r="AD741" s="411">
        <f t="shared" ref="AD741" si="2114">AD740</f>
        <v>0</v>
      </c>
      <c r="AE741" s="411">
        <f t="shared" ref="AE741" si="2115">AE740</f>
        <v>0</v>
      </c>
      <c r="AF741" s="411">
        <f t="shared" ref="AF741" si="2116">AF740</f>
        <v>0</v>
      </c>
      <c r="AG741" s="411">
        <f t="shared" ref="AG741" si="2117">AG740</f>
        <v>0</v>
      </c>
      <c r="AH741" s="411">
        <f t="shared" ref="AH741" si="2118">AH740</f>
        <v>0</v>
      </c>
      <c r="AI741" s="411">
        <f t="shared" ref="AI741" si="2119">AI740</f>
        <v>0</v>
      </c>
      <c r="AJ741" s="411">
        <f t="shared" ref="AJ741" si="2120">AJ740</f>
        <v>0</v>
      </c>
      <c r="AK741" s="411">
        <f t="shared" ref="AK741" si="2121">AK740</f>
        <v>0</v>
      </c>
      <c r="AL741" s="411">
        <f t="shared" ref="AL741" si="2122">AL740</f>
        <v>0</v>
      </c>
      <c r="AM741" s="297"/>
    </row>
    <row r="742" spans="1:39" hidden="1" outlineLevel="2">
      <c r="A742" s="532"/>
      <c r="B742" s="294"/>
      <c r="C742" s="291"/>
      <c r="D742" s="291"/>
      <c r="E742" s="291"/>
      <c r="F742" s="291"/>
      <c r="G742" s="291"/>
      <c r="H742" s="291"/>
      <c r="I742" s="291"/>
      <c r="J742" s="291"/>
      <c r="K742" s="291"/>
      <c r="L742" s="291"/>
      <c r="M742" s="291"/>
      <c r="N742" s="291"/>
      <c r="O742" s="291"/>
      <c r="P742" s="291"/>
      <c r="Q742" s="291"/>
      <c r="R742" s="291"/>
      <c r="S742" s="291"/>
      <c r="T742" s="291"/>
      <c r="U742" s="291"/>
      <c r="V742" s="291"/>
      <c r="W742" s="291"/>
      <c r="X742" s="291"/>
      <c r="Y742" s="422"/>
      <c r="Z742" s="423"/>
      <c r="AA742" s="423"/>
      <c r="AB742" s="423"/>
      <c r="AC742" s="423"/>
      <c r="AD742" s="423"/>
      <c r="AE742" s="423"/>
      <c r="AF742" s="423"/>
      <c r="AG742" s="423"/>
      <c r="AH742" s="423"/>
      <c r="AI742" s="423"/>
      <c r="AJ742" s="423"/>
      <c r="AK742" s="423"/>
      <c r="AL742" s="423"/>
      <c r="AM742" s="297"/>
    </row>
    <row r="743" spans="1:39" ht="15.75" hidden="1" outlineLevel="2">
      <c r="A743" s="532"/>
      <c r="B743" s="319" t="s">
        <v>500</v>
      </c>
      <c r="C743" s="289"/>
      <c r="D743" s="289"/>
      <c r="E743" s="289"/>
      <c r="F743" s="289"/>
      <c r="G743" s="289"/>
      <c r="H743" s="289"/>
      <c r="I743" s="289"/>
      <c r="J743" s="289"/>
      <c r="K743" s="289"/>
      <c r="L743" s="289"/>
      <c r="M743" s="289"/>
      <c r="N743" s="290"/>
      <c r="O743" s="289"/>
      <c r="P743" s="289"/>
      <c r="Q743" s="289"/>
      <c r="R743" s="289"/>
      <c r="S743" s="289"/>
      <c r="T743" s="289"/>
      <c r="U743" s="289"/>
      <c r="V743" s="289"/>
      <c r="W743" s="289"/>
      <c r="X743" s="289"/>
      <c r="Y743" s="414"/>
      <c r="Z743" s="414"/>
      <c r="AA743" s="414"/>
      <c r="AB743" s="414"/>
      <c r="AC743" s="414"/>
      <c r="AD743" s="414"/>
      <c r="AE743" s="414"/>
      <c r="AF743" s="414"/>
      <c r="AG743" s="414"/>
      <c r="AH743" s="414"/>
      <c r="AI743" s="414"/>
      <c r="AJ743" s="414"/>
      <c r="AK743" s="414"/>
      <c r="AL743" s="414"/>
      <c r="AM743" s="292"/>
    </row>
    <row r="744" spans="1:39" hidden="1" outlineLevel="2">
      <c r="A744" s="532">
        <v>6</v>
      </c>
      <c r="B744" s="428" t="s">
        <v>100</v>
      </c>
      <c r="C744" s="291" t="s">
        <v>25</v>
      </c>
      <c r="D744" s="295"/>
      <c r="E744" s="295"/>
      <c r="F744" s="295"/>
      <c r="G744" s="295"/>
      <c r="H744" s="295"/>
      <c r="I744" s="295"/>
      <c r="J744" s="295"/>
      <c r="K744" s="295"/>
      <c r="L744" s="295"/>
      <c r="M744" s="295"/>
      <c r="N744" s="295">
        <v>12</v>
      </c>
      <c r="O744" s="295"/>
      <c r="P744" s="295"/>
      <c r="Q744" s="295"/>
      <c r="R744" s="295"/>
      <c r="S744" s="295"/>
      <c r="T744" s="295"/>
      <c r="U744" s="295"/>
      <c r="V744" s="295"/>
      <c r="W744" s="295"/>
      <c r="X744" s="295"/>
      <c r="Y744" s="415"/>
      <c r="Z744" s="415"/>
      <c r="AA744" s="415"/>
      <c r="AB744" s="415"/>
      <c r="AC744" s="415"/>
      <c r="AD744" s="415"/>
      <c r="AE744" s="415"/>
      <c r="AF744" s="415"/>
      <c r="AG744" s="415"/>
      <c r="AH744" s="415"/>
      <c r="AI744" s="415"/>
      <c r="AJ744" s="415"/>
      <c r="AK744" s="415"/>
      <c r="AL744" s="415"/>
      <c r="AM744" s="296">
        <f>SUM(Y744:AL744)</f>
        <v>0</v>
      </c>
    </row>
    <row r="745" spans="1:39" hidden="1" outlineLevel="2">
      <c r="A745" s="532"/>
      <c r="B745" s="294" t="s">
        <v>343</v>
      </c>
      <c r="C745" s="291" t="s">
        <v>164</v>
      </c>
      <c r="D745" s="295"/>
      <c r="E745" s="295"/>
      <c r="F745" s="295"/>
      <c r="G745" s="295"/>
      <c r="H745" s="295"/>
      <c r="I745" s="295"/>
      <c r="J745" s="295"/>
      <c r="K745" s="295"/>
      <c r="L745" s="295"/>
      <c r="M745" s="295"/>
      <c r="N745" s="295">
        <f>N744</f>
        <v>12</v>
      </c>
      <c r="O745" s="295"/>
      <c r="P745" s="295"/>
      <c r="Q745" s="295"/>
      <c r="R745" s="295"/>
      <c r="S745" s="295"/>
      <c r="T745" s="295"/>
      <c r="U745" s="295"/>
      <c r="V745" s="295"/>
      <c r="W745" s="295"/>
      <c r="X745" s="295"/>
      <c r="Y745" s="411">
        <f>Y744</f>
        <v>0</v>
      </c>
      <c r="Z745" s="411">
        <f t="shared" ref="Z745" si="2123">Z744</f>
        <v>0</v>
      </c>
      <c r="AA745" s="411">
        <f t="shared" ref="AA745" si="2124">AA744</f>
        <v>0</v>
      </c>
      <c r="AB745" s="411">
        <f t="shared" ref="AB745" si="2125">AB744</f>
        <v>0</v>
      </c>
      <c r="AC745" s="411">
        <f t="shared" ref="AC745" si="2126">AC744</f>
        <v>0</v>
      </c>
      <c r="AD745" s="411">
        <f t="shared" ref="AD745" si="2127">AD744</f>
        <v>0</v>
      </c>
      <c r="AE745" s="411">
        <f t="shared" ref="AE745" si="2128">AE744</f>
        <v>0</v>
      </c>
      <c r="AF745" s="411">
        <f t="shared" ref="AF745" si="2129">AF744</f>
        <v>0</v>
      </c>
      <c r="AG745" s="411">
        <f t="shared" ref="AG745" si="2130">AG744</f>
        <v>0</v>
      </c>
      <c r="AH745" s="411">
        <f t="shared" ref="AH745" si="2131">AH744</f>
        <v>0</v>
      </c>
      <c r="AI745" s="411">
        <f t="shared" ref="AI745" si="2132">AI744</f>
        <v>0</v>
      </c>
      <c r="AJ745" s="411">
        <f t="shared" ref="AJ745" si="2133">AJ744</f>
        <v>0</v>
      </c>
      <c r="AK745" s="411">
        <f t="shared" ref="AK745" si="2134">AK744</f>
        <v>0</v>
      </c>
      <c r="AL745" s="411">
        <f t="shared" ref="AL745" si="2135">AL744</f>
        <v>0</v>
      </c>
      <c r="AM745" s="311"/>
    </row>
    <row r="746" spans="1:39" hidden="1" outlineLevel="2">
      <c r="A746" s="532"/>
      <c r="B746" s="310"/>
      <c r="C746" s="312"/>
      <c r="D746" s="291"/>
      <c r="E746" s="291"/>
      <c r="F746" s="291"/>
      <c r="G746" s="291"/>
      <c r="H746" s="291"/>
      <c r="I746" s="291"/>
      <c r="J746" s="291"/>
      <c r="K746" s="291"/>
      <c r="L746" s="291"/>
      <c r="M746" s="291"/>
      <c r="N746" s="291"/>
      <c r="O746" s="291"/>
      <c r="P746" s="291"/>
      <c r="Q746" s="291"/>
      <c r="R746" s="291"/>
      <c r="S746" s="291"/>
      <c r="T746" s="291"/>
      <c r="U746" s="291"/>
      <c r="V746" s="291"/>
      <c r="W746" s="291"/>
      <c r="X746" s="291"/>
      <c r="Y746" s="416"/>
      <c r="Z746" s="416"/>
      <c r="AA746" s="416"/>
      <c r="AB746" s="416"/>
      <c r="AC746" s="416"/>
      <c r="AD746" s="416"/>
      <c r="AE746" s="416"/>
      <c r="AF746" s="416"/>
      <c r="AG746" s="416"/>
      <c r="AH746" s="416"/>
      <c r="AI746" s="416"/>
      <c r="AJ746" s="416"/>
      <c r="AK746" s="416"/>
      <c r="AL746" s="416"/>
      <c r="AM746" s="313"/>
    </row>
    <row r="747" spans="1:39" ht="30" hidden="1" outlineLevel="2">
      <c r="A747" s="532">
        <v>7</v>
      </c>
      <c r="B747" s="428" t="s">
        <v>101</v>
      </c>
      <c r="C747" s="291" t="s">
        <v>25</v>
      </c>
      <c r="D747" s="295"/>
      <c r="E747" s="295"/>
      <c r="F747" s="295"/>
      <c r="G747" s="295"/>
      <c r="H747" s="295"/>
      <c r="I747" s="295"/>
      <c r="J747" s="295"/>
      <c r="K747" s="295"/>
      <c r="L747" s="295"/>
      <c r="M747" s="295"/>
      <c r="N747" s="295">
        <v>12</v>
      </c>
      <c r="O747" s="295"/>
      <c r="P747" s="295"/>
      <c r="Q747" s="295"/>
      <c r="R747" s="295"/>
      <c r="S747" s="295"/>
      <c r="T747" s="295"/>
      <c r="U747" s="295"/>
      <c r="V747" s="295"/>
      <c r="W747" s="295"/>
      <c r="X747" s="295"/>
      <c r="Y747" s="415"/>
      <c r="Z747" s="415"/>
      <c r="AA747" s="415"/>
      <c r="AB747" s="415"/>
      <c r="AC747" s="415"/>
      <c r="AD747" s="415"/>
      <c r="AE747" s="415"/>
      <c r="AF747" s="415"/>
      <c r="AG747" s="415"/>
      <c r="AH747" s="415"/>
      <c r="AI747" s="415"/>
      <c r="AJ747" s="415"/>
      <c r="AK747" s="415"/>
      <c r="AL747" s="415"/>
      <c r="AM747" s="296">
        <f>SUM(Y747:AL747)</f>
        <v>0</v>
      </c>
    </row>
    <row r="748" spans="1:39" hidden="1" outlineLevel="2">
      <c r="A748" s="532"/>
      <c r="B748" s="294" t="s">
        <v>343</v>
      </c>
      <c r="C748" s="291" t="s">
        <v>164</v>
      </c>
      <c r="D748" s="295"/>
      <c r="E748" s="295"/>
      <c r="F748" s="295"/>
      <c r="G748" s="295"/>
      <c r="H748" s="295"/>
      <c r="I748" s="295"/>
      <c r="J748" s="295"/>
      <c r="K748" s="295"/>
      <c r="L748" s="295"/>
      <c r="M748" s="295"/>
      <c r="N748" s="295">
        <f>N747</f>
        <v>12</v>
      </c>
      <c r="O748" s="295"/>
      <c r="P748" s="295"/>
      <c r="Q748" s="295"/>
      <c r="R748" s="295"/>
      <c r="S748" s="295"/>
      <c r="T748" s="295"/>
      <c r="U748" s="295"/>
      <c r="V748" s="295"/>
      <c r="W748" s="295"/>
      <c r="X748" s="295"/>
      <c r="Y748" s="411">
        <f>Y747</f>
        <v>0</v>
      </c>
      <c r="Z748" s="411">
        <f t="shared" ref="Z748" si="2136">Z747</f>
        <v>0</v>
      </c>
      <c r="AA748" s="411">
        <f t="shared" ref="AA748" si="2137">AA747</f>
        <v>0</v>
      </c>
      <c r="AB748" s="411">
        <f t="shared" ref="AB748" si="2138">AB747</f>
        <v>0</v>
      </c>
      <c r="AC748" s="411">
        <f t="shared" ref="AC748" si="2139">AC747</f>
        <v>0</v>
      </c>
      <c r="AD748" s="411">
        <f t="shared" ref="AD748" si="2140">AD747</f>
        <v>0</v>
      </c>
      <c r="AE748" s="411">
        <f t="shared" ref="AE748" si="2141">AE747</f>
        <v>0</v>
      </c>
      <c r="AF748" s="411">
        <f t="shared" ref="AF748" si="2142">AF747</f>
        <v>0</v>
      </c>
      <c r="AG748" s="411">
        <f t="shared" ref="AG748" si="2143">AG747</f>
        <v>0</v>
      </c>
      <c r="AH748" s="411">
        <f t="shared" ref="AH748" si="2144">AH747</f>
        <v>0</v>
      </c>
      <c r="AI748" s="411">
        <f t="shared" ref="AI748" si="2145">AI747</f>
        <v>0</v>
      </c>
      <c r="AJ748" s="411">
        <f t="shared" ref="AJ748" si="2146">AJ747</f>
        <v>0</v>
      </c>
      <c r="AK748" s="411">
        <f t="shared" ref="AK748" si="2147">AK747</f>
        <v>0</v>
      </c>
      <c r="AL748" s="411">
        <f t="shared" ref="AL748" si="2148">AL747</f>
        <v>0</v>
      </c>
      <c r="AM748" s="311"/>
    </row>
    <row r="749" spans="1:39" hidden="1" outlineLevel="2">
      <c r="A749" s="532"/>
      <c r="B749" s="314"/>
      <c r="C749" s="312"/>
      <c r="D749" s="291"/>
      <c r="E749" s="291"/>
      <c r="F749" s="291"/>
      <c r="G749" s="291"/>
      <c r="H749" s="291"/>
      <c r="I749" s="291"/>
      <c r="J749" s="291"/>
      <c r="K749" s="291"/>
      <c r="L749" s="291"/>
      <c r="M749" s="291"/>
      <c r="N749" s="291"/>
      <c r="O749" s="291"/>
      <c r="P749" s="291"/>
      <c r="Q749" s="291"/>
      <c r="R749" s="291"/>
      <c r="S749" s="291"/>
      <c r="T749" s="291"/>
      <c r="U749" s="291"/>
      <c r="V749" s="291"/>
      <c r="W749" s="291"/>
      <c r="X749" s="291"/>
      <c r="Y749" s="416"/>
      <c r="Z749" s="417"/>
      <c r="AA749" s="416"/>
      <c r="AB749" s="416"/>
      <c r="AC749" s="416"/>
      <c r="AD749" s="416"/>
      <c r="AE749" s="416"/>
      <c r="AF749" s="416"/>
      <c r="AG749" s="416"/>
      <c r="AH749" s="416"/>
      <c r="AI749" s="416"/>
      <c r="AJ749" s="416"/>
      <c r="AK749" s="416"/>
      <c r="AL749" s="416"/>
      <c r="AM749" s="313"/>
    </row>
    <row r="750" spans="1:39" ht="30" hidden="1" outlineLevel="2">
      <c r="A750" s="532">
        <v>8</v>
      </c>
      <c r="B750" s="428" t="s">
        <v>102</v>
      </c>
      <c r="C750" s="291" t="s">
        <v>25</v>
      </c>
      <c r="D750" s="295"/>
      <c r="E750" s="295"/>
      <c r="F750" s="295"/>
      <c r="G750" s="295"/>
      <c r="H750" s="295"/>
      <c r="I750" s="295"/>
      <c r="J750" s="295"/>
      <c r="K750" s="295"/>
      <c r="L750" s="295"/>
      <c r="M750" s="295"/>
      <c r="N750" s="295">
        <v>12</v>
      </c>
      <c r="O750" s="295"/>
      <c r="P750" s="295"/>
      <c r="Q750" s="295"/>
      <c r="R750" s="295"/>
      <c r="S750" s="295"/>
      <c r="T750" s="295"/>
      <c r="U750" s="295"/>
      <c r="V750" s="295"/>
      <c r="W750" s="295"/>
      <c r="X750" s="295"/>
      <c r="Y750" s="415"/>
      <c r="Z750" s="415"/>
      <c r="AA750" s="415"/>
      <c r="AB750" s="415"/>
      <c r="AC750" s="415"/>
      <c r="AD750" s="415"/>
      <c r="AE750" s="415"/>
      <c r="AF750" s="415"/>
      <c r="AG750" s="415"/>
      <c r="AH750" s="415"/>
      <c r="AI750" s="415"/>
      <c r="AJ750" s="415"/>
      <c r="AK750" s="415"/>
      <c r="AL750" s="415"/>
      <c r="AM750" s="296">
        <f>SUM(Y750:AL750)</f>
        <v>0</v>
      </c>
    </row>
    <row r="751" spans="1:39" hidden="1" outlineLevel="2">
      <c r="A751" s="532"/>
      <c r="B751" s="294" t="s">
        <v>343</v>
      </c>
      <c r="C751" s="291" t="s">
        <v>164</v>
      </c>
      <c r="D751" s="295"/>
      <c r="E751" s="295"/>
      <c r="F751" s="295"/>
      <c r="G751" s="295"/>
      <c r="H751" s="295"/>
      <c r="I751" s="295"/>
      <c r="J751" s="295"/>
      <c r="K751" s="295"/>
      <c r="L751" s="295"/>
      <c r="M751" s="295"/>
      <c r="N751" s="295">
        <f>N750</f>
        <v>12</v>
      </c>
      <c r="O751" s="295"/>
      <c r="P751" s="295"/>
      <c r="Q751" s="295"/>
      <c r="R751" s="295"/>
      <c r="S751" s="295"/>
      <c r="T751" s="295"/>
      <c r="U751" s="295"/>
      <c r="V751" s="295"/>
      <c r="W751" s="295"/>
      <c r="X751" s="295"/>
      <c r="Y751" s="411">
        <f>Y750</f>
        <v>0</v>
      </c>
      <c r="Z751" s="411">
        <f t="shared" ref="Z751" si="2149">Z750</f>
        <v>0</v>
      </c>
      <c r="AA751" s="411">
        <f t="shared" ref="AA751" si="2150">AA750</f>
        <v>0</v>
      </c>
      <c r="AB751" s="411">
        <f t="shared" ref="AB751" si="2151">AB750</f>
        <v>0</v>
      </c>
      <c r="AC751" s="411">
        <f t="shared" ref="AC751" si="2152">AC750</f>
        <v>0</v>
      </c>
      <c r="AD751" s="411">
        <f t="shared" ref="AD751" si="2153">AD750</f>
        <v>0</v>
      </c>
      <c r="AE751" s="411">
        <f t="shared" ref="AE751" si="2154">AE750</f>
        <v>0</v>
      </c>
      <c r="AF751" s="411">
        <f t="shared" ref="AF751" si="2155">AF750</f>
        <v>0</v>
      </c>
      <c r="AG751" s="411">
        <f t="shared" ref="AG751" si="2156">AG750</f>
        <v>0</v>
      </c>
      <c r="AH751" s="411">
        <f t="shared" ref="AH751" si="2157">AH750</f>
        <v>0</v>
      </c>
      <c r="AI751" s="411">
        <f t="shared" ref="AI751" si="2158">AI750</f>
        <v>0</v>
      </c>
      <c r="AJ751" s="411">
        <f t="shared" ref="AJ751" si="2159">AJ750</f>
        <v>0</v>
      </c>
      <c r="AK751" s="411">
        <f t="shared" ref="AK751" si="2160">AK750</f>
        <v>0</v>
      </c>
      <c r="AL751" s="411">
        <f t="shared" ref="AL751" si="2161">AL750</f>
        <v>0</v>
      </c>
      <c r="AM751" s="311"/>
    </row>
    <row r="752" spans="1:39" hidden="1" outlineLevel="2">
      <c r="A752" s="532"/>
      <c r="B752" s="314"/>
      <c r="C752" s="312"/>
      <c r="D752" s="316"/>
      <c r="E752" s="316"/>
      <c r="F752" s="316"/>
      <c r="G752" s="316"/>
      <c r="H752" s="316"/>
      <c r="I752" s="316"/>
      <c r="J752" s="316"/>
      <c r="K752" s="316"/>
      <c r="L752" s="316"/>
      <c r="M752" s="316"/>
      <c r="N752" s="291"/>
      <c r="O752" s="316"/>
      <c r="P752" s="316"/>
      <c r="Q752" s="316"/>
      <c r="R752" s="316"/>
      <c r="S752" s="316"/>
      <c r="T752" s="316"/>
      <c r="U752" s="316"/>
      <c r="V752" s="316"/>
      <c r="W752" s="316"/>
      <c r="X752" s="316"/>
      <c r="Y752" s="416"/>
      <c r="Z752" s="417"/>
      <c r="AA752" s="416"/>
      <c r="AB752" s="416"/>
      <c r="AC752" s="416"/>
      <c r="AD752" s="416"/>
      <c r="AE752" s="416"/>
      <c r="AF752" s="416"/>
      <c r="AG752" s="416"/>
      <c r="AH752" s="416"/>
      <c r="AI752" s="416"/>
      <c r="AJ752" s="416"/>
      <c r="AK752" s="416"/>
      <c r="AL752" s="416"/>
      <c r="AM752" s="313"/>
    </row>
    <row r="753" spans="1:39" ht="30" hidden="1" outlineLevel="2">
      <c r="A753" s="532">
        <v>9</v>
      </c>
      <c r="B753" s="428" t="s">
        <v>103</v>
      </c>
      <c r="C753" s="291" t="s">
        <v>25</v>
      </c>
      <c r="D753" s="295"/>
      <c r="E753" s="295"/>
      <c r="F753" s="295"/>
      <c r="G753" s="295"/>
      <c r="H753" s="295"/>
      <c r="I753" s="295"/>
      <c r="J753" s="295"/>
      <c r="K753" s="295"/>
      <c r="L753" s="295"/>
      <c r="M753" s="295"/>
      <c r="N753" s="295">
        <v>12</v>
      </c>
      <c r="O753" s="295"/>
      <c r="P753" s="295"/>
      <c r="Q753" s="295"/>
      <c r="R753" s="295"/>
      <c r="S753" s="295"/>
      <c r="T753" s="295"/>
      <c r="U753" s="295"/>
      <c r="V753" s="295"/>
      <c r="W753" s="295"/>
      <c r="X753" s="295"/>
      <c r="Y753" s="415"/>
      <c r="Z753" s="415"/>
      <c r="AA753" s="415"/>
      <c r="AB753" s="415"/>
      <c r="AC753" s="415"/>
      <c r="AD753" s="415"/>
      <c r="AE753" s="415"/>
      <c r="AF753" s="415"/>
      <c r="AG753" s="415"/>
      <c r="AH753" s="415"/>
      <c r="AI753" s="415"/>
      <c r="AJ753" s="415"/>
      <c r="AK753" s="415"/>
      <c r="AL753" s="415"/>
      <c r="AM753" s="296">
        <f>SUM(Y753:AL753)</f>
        <v>0</v>
      </c>
    </row>
    <row r="754" spans="1:39" hidden="1" outlineLevel="2">
      <c r="A754" s="532"/>
      <c r="B754" s="294" t="s">
        <v>343</v>
      </c>
      <c r="C754" s="291" t="s">
        <v>164</v>
      </c>
      <c r="D754" s="295"/>
      <c r="E754" s="295"/>
      <c r="F754" s="295"/>
      <c r="G754" s="295"/>
      <c r="H754" s="295"/>
      <c r="I754" s="295"/>
      <c r="J754" s="295"/>
      <c r="K754" s="295"/>
      <c r="L754" s="295"/>
      <c r="M754" s="295"/>
      <c r="N754" s="295">
        <f>N753</f>
        <v>12</v>
      </c>
      <c r="O754" s="295"/>
      <c r="P754" s="295"/>
      <c r="Q754" s="295"/>
      <c r="R754" s="295"/>
      <c r="S754" s="295"/>
      <c r="T754" s="295"/>
      <c r="U754" s="295"/>
      <c r="V754" s="295"/>
      <c r="W754" s="295"/>
      <c r="X754" s="295"/>
      <c r="Y754" s="411">
        <f>Y753</f>
        <v>0</v>
      </c>
      <c r="Z754" s="411">
        <f t="shared" ref="Z754" si="2162">Z753</f>
        <v>0</v>
      </c>
      <c r="AA754" s="411">
        <f t="shared" ref="AA754" si="2163">AA753</f>
        <v>0</v>
      </c>
      <c r="AB754" s="411">
        <f t="shared" ref="AB754" si="2164">AB753</f>
        <v>0</v>
      </c>
      <c r="AC754" s="411">
        <f t="shared" ref="AC754" si="2165">AC753</f>
        <v>0</v>
      </c>
      <c r="AD754" s="411">
        <f t="shared" ref="AD754" si="2166">AD753</f>
        <v>0</v>
      </c>
      <c r="AE754" s="411">
        <f t="shared" ref="AE754" si="2167">AE753</f>
        <v>0</v>
      </c>
      <c r="AF754" s="411">
        <f t="shared" ref="AF754" si="2168">AF753</f>
        <v>0</v>
      </c>
      <c r="AG754" s="411">
        <f t="shared" ref="AG754" si="2169">AG753</f>
        <v>0</v>
      </c>
      <c r="AH754" s="411">
        <f t="shared" ref="AH754" si="2170">AH753</f>
        <v>0</v>
      </c>
      <c r="AI754" s="411">
        <f t="shared" ref="AI754" si="2171">AI753</f>
        <v>0</v>
      </c>
      <c r="AJ754" s="411">
        <f t="shared" ref="AJ754" si="2172">AJ753</f>
        <v>0</v>
      </c>
      <c r="AK754" s="411">
        <f t="shared" ref="AK754" si="2173">AK753</f>
        <v>0</v>
      </c>
      <c r="AL754" s="411">
        <f t="shared" ref="AL754" si="2174">AL753</f>
        <v>0</v>
      </c>
      <c r="AM754" s="311"/>
    </row>
    <row r="755" spans="1:39" hidden="1" outlineLevel="2">
      <c r="A755" s="532"/>
      <c r="B755" s="314"/>
      <c r="C755" s="312"/>
      <c r="D755" s="316"/>
      <c r="E755" s="316"/>
      <c r="F755" s="316"/>
      <c r="G755" s="316"/>
      <c r="H755" s="316"/>
      <c r="I755" s="316"/>
      <c r="J755" s="316"/>
      <c r="K755" s="316"/>
      <c r="L755" s="316"/>
      <c r="M755" s="316"/>
      <c r="N755" s="291"/>
      <c r="O755" s="316"/>
      <c r="P755" s="316"/>
      <c r="Q755" s="316"/>
      <c r="R755" s="316"/>
      <c r="S755" s="316"/>
      <c r="T755" s="316"/>
      <c r="U755" s="316"/>
      <c r="V755" s="316"/>
      <c r="W755" s="316"/>
      <c r="X755" s="316"/>
      <c r="Y755" s="416"/>
      <c r="Z755" s="416"/>
      <c r="AA755" s="416"/>
      <c r="AB755" s="416"/>
      <c r="AC755" s="416"/>
      <c r="AD755" s="416"/>
      <c r="AE755" s="416"/>
      <c r="AF755" s="416"/>
      <c r="AG755" s="416"/>
      <c r="AH755" s="416"/>
      <c r="AI755" s="416"/>
      <c r="AJ755" s="416"/>
      <c r="AK755" s="416"/>
      <c r="AL755" s="416"/>
      <c r="AM755" s="313"/>
    </row>
    <row r="756" spans="1:39" ht="30" hidden="1" outlineLevel="2">
      <c r="A756" s="532">
        <v>10</v>
      </c>
      <c r="B756" s="428" t="s">
        <v>104</v>
      </c>
      <c r="C756" s="291" t="s">
        <v>25</v>
      </c>
      <c r="D756" s="295"/>
      <c r="E756" s="295"/>
      <c r="F756" s="295"/>
      <c r="G756" s="295"/>
      <c r="H756" s="295"/>
      <c r="I756" s="295"/>
      <c r="J756" s="295"/>
      <c r="K756" s="295"/>
      <c r="L756" s="295"/>
      <c r="M756" s="295"/>
      <c r="N756" s="295">
        <v>3</v>
      </c>
      <c r="O756" s="295"/>
      <c r="P756" s="295"/>
      <c r="Q756" s="295"/>
      <c r="R756" s="295"/>
      <c r="S756" s="295"/>
      <c r="T756" s="295"/>
      <c r="U756" s="295"/>
      <c r="V756" s="295"/>
      <c r="W756" s="295"/>
      <c r="X756" s="295"/>
      <c r="Y756" s="415"/>
      <c r="Z756" s="415"/>
      <c r="AA756" s="415"/>
      <c r="AB756" s="415"/>
      <c r="AC756" s="415"/>
      <c r="AD756" s="415"/>
      <c r="AE756" s="415"/>
      <c r="AF756" s="415"/>
      <c r="AG756" s="415"/>
      <c r="AH756" s="415"/>
      <c r="AI756" s="415"/>
      <c r="AJ756" s="415"/>
      <c r="AK756" s="415"/>
      <c r="AL756" s="415"/>
      <c r="AM756" s="296">
        <f>SUM(Y756:AL756)</f>
        <v>0</v>
      </c>
    </row>
    <row r="757" spans="1:39" hidden="1" outlineLevel="2">
      <c r="A757" s="532"/>
      <c r="B757" s="294" t="s">
        <v>343</v>
      </c>
      <c r="C757" s="291" t="s">
        <v>164</v>
      </c>
      <c r="D757" s="295"/>
      <c r="E757" s="295"/>
      <c r="F757" s="295"/>
      <c r="G757" s="295"/>
      <c r="H757" s="295"/>
      <c r="I757" s="295"/>
      <c r="J757" s="295"/>
      <c r="K757" s="295"/>
      <c r="L757" s="295"/>
      <c r="M757" s="295"/>
      <c r="N757" s="295">
        <f>N756</f>
        <v>3</v>
      </c>
      <c r="O757" s="295"/>
      <c r="P757" s="295"/>
      <c r="Q757" s="295"/>
      <c r="R757" s="295"/>
      <c r="S757" s="295"/>
      <c r="T757" s="295"/>
      <c r="U757" s="295"/>
      <c r="V757" s="295"/>
      <c r="W757" s="295"/>
      <c r="X757" s="295"/>
      <c r="Y757" s="411">
        <f>Y756</f>
        <v>0</v>
      </c>
      <c r="Z757" s="411">
        <f t="shared" ref="Z757" si="2175">Z756</f>
        <v>0</v>
      </c>
      <c r="AA757" s="411">
        <f t="shared" ref="AA757" si="2176">AA756</f>
        <v>0</v>
      </c>
      <c r="AB757" s="411">
        <f t="shared" ref="AB757" si="2177">AB756</f>
        <v>0</v>
      </c>
      <c r="AC757" s="411">
        <f t="shared" ref="AC757" si="2178">AC756</f>
        <v>0</v>
      </c>
      <c r="AD757" s="411">
        <f t="shared" ref="AD757" si="2179">AD756</f>
        <v>0</v>
      </c>
      <c r="AE757" s="411">
        <f t="shared" ref="AE757" si="2180">AE756</f>
        <v>0</v>
      </c>
      <c r="AF757" s="411">
        <f t="shared" ref="AF757" si="2181">AF756</f>
        <v>0</v>
      </c>
      <c r="AG757" s="411">
        <f t="shared" ref="AG757" si="2182">AG756</f>
        <v>0</v>
      </c>
      <c r="AH757" s="411">
        <f t="shared" ref="AH757" si="2183">AH756</f>
        <v>0</v>
      </c>
      <c r="AI757" s="411">
        <f t="shared" ref="AI757" si="2184">AI756</f>
        <v>0</v>
      </c>
      <c r="AJ757" s="411">
        <f t="shared" ref="AJ757" si="2185">AJ756</f>
        <v>0</v>
      </c>
      <c r="AK757" s="411">
        <f t="shared" ref="AK757" si="2186">AK756</f>
        <v>0</v>
      </c>
      <c r="AL757" s="411">
        <f t="shared" ref="AL757" si="2187">AL756</f>
        <v>0</v>
      </c>
      <c r="AM757" s="311"/>
    </row>
    <row r="758" spans="1:39" hidden="1" outlineLevel="2">
      <c r="A758" s="532"/>
      <c r="B758" s="314"/>
      <c r="C758" s="312"/>
      <c r="D758" s="316"/>
      <c r="E758" s="316"/>
      <c r="F758" s="316"/>
      <c r="G758" s="316"/>
      <c r="H758" s="316"/>
      <c r="I758" s="316"/>
      <c r="J758" s="316"/>
      <c r="K758" s="316"/>
      <c r="L758" s="316"/>
      <c r="M758" s="316"/>
      <c r="N758" s="291"/>
      <c r="O758" s="316"/>
      <c r="P758" s="316"/>
      <c r="Q758" s="316"/>
      <c r="R758" s="316"/>
      <c r="S758" s="316"/>
      <c r="T758" s="316"/>
      <c r="U758" s="316"/>
      <c r="V758" s="316"/>
      <c r="W758" s="316"/>
      <c r="X758" s="316"/>
      <c r="Y758" s="416"/>
      <c r="Z758" s="417"/>
      <c r="AA758" s="416"/>
      <c r="AB758" s="416"/>
      <c r="AC758" s="416"/>
      <c r="AD758" s="416"/>
      <c r="AE758" s="416"/>
      <c r="AF758" s="416"/>
      <c r="AG758" s="416"/>
      <c r="AH758" s="416"/>
      <c r="AI758" s="416"/>
      <c r="AJ758" s="416"/>
      <c r="AK758" s="416"/>
      <c r="AL758" s="416"/>
      <c r="AM758" s="313"/>
    </row>
    <row r="759" spans="1:39" ht="15.75" hidden="1" outlineLevel="2">
      <c r="A759" s="532"/>
      <c r="B759" s="288" t="s">
        <v>10</v>
      </c>
      <c r="C759" s="289"/>
      <c r="D759" s="289"/>
      <c r="E759" s="289"/>
      <c r="F759" s="289"/>
      <c r="G759" s="289"/>
      <c r="H759" s="289"/>
      <c r="I759" s="289"/>
      <c r="J759" s="289"/>
      <c r="K759" s="289"/>
      <c r="L759" s="289"/>
      <c r="M759" s="289"/>
      <c r="N759" s="290"/>
      <c r="O759" s="289"/>
      <c r="P759" s="289"/>
      <c r="Q759" s="289"/>
      <c r="R759" s="289"/>
      <c r="S759" s="289"/>
      <c r="T759" s="289"/>
      <c r="U759" s="289"/>
      <c r="V759" s="289"/>
      <c r="W759" s="289"/>
      <c r="X759" s="289"/>
      <c r="Y759" s="414"/>
      <c r="Z759" s="414"/>
      <c r="AA759" s="414"/>
      <c r="AB759" s="414"/>
      <c r="AC759" s="414"/>
      <c r="AD759" s="414"/>
      <c r="AE759" s="414"/>
      <c r="AF759" s="414"/>
      <c r="AG759" s="414"/>
      <c r="AH759" s="414"/>
      <c r="AI759" s="414"/>
      <c r="AJ759" s="414"/>
      <c r="AK759" s="414"/>
      <c r="AL759" s="414"/>
      <c r="AM759" s="292"/>
    </row>
    <row r="760" spans="1:39" ht="30" hidden="1" outlineLevel="2">
      <c r="A760" s="532">
        <v>11</v>
      </c>
      <c r="B760" s="428" t="s">
        <v>105</v>
      </c>
      <c r="C760" s="291" t="s">
        <v>25</v>
      </c>
      <c r="D760" s="295"/>
      <c r="E760" s="295"/>
      <c r="F760" s="295"/>
      <c r="G760" s="295"/>
      <c r="H760" s="295"/>
      <c r="I760" s="295"/>
      <c r="J760" s="295"/>
      <c r="K760" s="295"/>
      <c r="L760" s="295"/>
      <c r="M760" s="295"/>
      <c r="N760" s="295">
        <v>12</v>
      </c>
      <c r="O760" s="295"/>
      <c r="P760" s="295"/>
      <c r="Q760" s="295"/>
      <c r="R760" s="295"/>
      <c r="S760" s="295"/>
      <c r="T760" s="295"/>
      <c r="U760" s="295"/>
      <c r="V760" s="295"/>
      <c r="W760" s="295"/>
      <c r="X760" s="295"/>
      <c r="Y760" s="426"/>
      <c r="Z760" s="415"/>
      <c r="AA760" s="415"/>
      <c r="AB760" s="415"/>
      <c r="AC760" s="415"/>
      <c r="AD760" s="415"/>
      <c r="AE760" s="415"/>
      <c r="AF760" s="415"/>
      <c r="AG760" s="415"/>
      <c r="AH760" s="415"/>
      <c r="AI760" s="415"/>
      <c r="AJ760" s="415"/>
      <c r="AK760" s="415"/>
      <c r="AL760" s="415"/>
      <c r="AM760" s="296">
        <f>SUM(Y760:AL760)</f>
        <v>0</v>
      </c>
    </row>
    <row r="761" spans="1:39" hidden="1" outlineLevel="2">
      <c r="A761" s="532"/>
      <c r="B761" s="294" t="s">
        <v>343</v>
      </c>
      <c r="C761" s="291" t="s">
        <v>164</v>
      </c>
      <c r="D761" s="295"/>
      <c r="E761" s="295"/>
      <c r="F761" s="295"/>
      <c r="G761" s="295"/>
      <c r="H761" s="295"/>
      <c r="I761" s="295"/>
      <c r="J761" s="295"/>
      <c r="K761" s="295"/>
      <c r="L761" s="295"/>
      <c r="M761" s="295"/>
      <c r="N761" s="295">
        <f>N760</f>
        <v>12</v>
      </c>
      <c r="O761" s="295"/>
      <c r="P761" s="295"/>
      <c r="Q761" s="295"/>
      <c r="R761" s="295"/>
      <c r="S761" s="295"/>
      <c r="T761" s="295"/>
      <c r="U761" s="295"/>
      <c r="V761" s="295"/>
      <c r="W761" s="295"/>
      <c r="X761" s="295"/>
      <c r="Y761" s="411">
        <f>Y760</f>
        <v>0</v>
      </c>
      <c r="Z761" s="411">
        <f t="shared" ref="Z761" si="2188">Z760</f>
        <v>0</v>
      </c>
      <c r="AA761" s="411">
        <f t="shared" ref="AA761" si="2189">AA760</f>
        <v>0</v>
      </c>
      <c r="AB761" s="411">
        <f t="shared" ref="AB761" si="2190">AB760</f>
        <v>0</v>
      </c>
      <c r="AC761" s="411">
        <f t="shared" ref="AC761" si="2191">AC760</f>
        <v>0</v>
      </c>
      <c r="AD761" s="411">
        <f t="shared" ref="AD761" si="2192">AD760</f>
        <v>0</v>
      </c>
      <c r="AE761" s="411">
        <f t="shared" ref="AE761" si="2193">AE760</f>
        <v>0</v>
      </c>
      <c r="AF761" s="411">
        <f t="shared" ref="AF761" si="2194">AF760</f>
        <v>0</v>
      </c>
      <c r="AG761" s="411">
        <f t="shared" ref="AG761" si="2195">AG760</f>
        <v>0</v>
      </c>
      <c r="AH761" s="411">
        <f t="shared" ref="AH761" si="2196">AH760</f>
        <v>0</v>
      </c>
      <c r="AI761" s="411">
        <f t="shared" ref="AI761" si="2197">AI760</f>
        <v>0</v>
      </c>
      <c r="AJ761" s="411">
        <f t="shared" ref="AJ761" si="2198">AJ760</f>
        <v>0</v>
      </c>
      <c r="AK761" s="411">
        <f t="shared" ref="AK761" si="2199">AK760</f>
        <v>0</v>
      </c>
      <c r="AL761" s="411">
        <f t="shared" ref="AL761" si="2200">AL760</f>
        <v>0</v>
      </c>
      <c r="AM761" s="297"/>
    </row>
    <row r="762" spans="1:39" hidden="1" outlineLevel="2">
      <c r="A762" s="532"/>
      <c r="B762" s="315"/>
      <c r="C762" s="305"/>
      <c r="D762" s="291"/>
      <c r="E762" s="291"/>
      <c r="F762" s="291"/>
      <c r="G762" s="291"/>
      <c r="H762" s="291"/>
      <c r="I762" s="291"/>
      <c r="J762" s="291"/>
      <c r="K762" s="291"/>
      <c r="L762" s="291"/>
      <c r="M762" s="291"/>
      <c r="N762" s="291"/>
      <c r="O762" s="291"/>
      <c r="P762" s="291"/>
      <c r="Q762" s="291"/>
      <c r="R762" s="291"/>
      <c r="S762" s="291"/>
      <c r="T762" s="291"/>
      <c r="U762" s="291"/>
      <c r="V762" s="291"/>
      <c r="W762" s="291"/>
      <c r="X762" s="291"/>
      <c r="Y762" s="412"/>
      <c r="Z762" s="421"/>
      <c r="AA762" s="421"/>
      <c r="AB762" s="421"/>
      <c r="AC762" s="421"/>
      <c r="AD762" s="421"/>
      <c r="AE762" s="421"/>
      <c r="AF762" s="421"/>
      <c r="AG762" s="421"/>
      <c r="AH762" s="421"/>
      <c r="AI762" s="421"/>
      <c r="AJ762" s="421"/>
      <c r="AK762" s="421"/>
      <c r="AL762" s="421"/>
      <c r="AM762" s="306"/>
    </row>
    <row r="763" spans="1:39" ht="45" hidden="1" outlineLevel="2">
      <c r="A763" s="532">
        <v>12</v>
      </c>
      <c r="B763" s="428" t="s">
        <v>106</v>
      </c>
      <c r="C763" s="291" t="s">
        <v>25</v>
      </c>
      <c r="D763" s="295"/>
      <c r="E763" s="295"/>
      <c r="F763" s="295"/>
      <c r="G763" s="295"/>
      <c r="H763" s="295"/>
      <c r="I763" s="295"/>
      <c r="J763" s="295"/>
      <c r="K763" s="295"/>
      <c r="L763" s="295"/>
      <c r="M763" s="295"/>
      <c r="N763" s="295">
        <v>12</v>
      </c>
      <c r="O763" s="295"/>
      <c r="P763" s="295"/>
      <c r="Q763" s="295"/>
      <c r="R763" s="295"/>
      <c r="S763" s="295"/>
      <c r="T763" s="295"/>
      <c r="U763" s="295"/>
      <c r="V763" s="295"/>
      <c r="W763" s="295"/>
      <c r="X763" s="295"/>
      <c r="Y763" s="410"/>
      <c r="Z763" s="415"/>
      <c r="AA763" s="415"/>
      <c r="AB763" s="415"/>
      <c r="AC763" s="415"/>
      <c r="AD763" s="415"/>
      <c r="AE763" s="415"/>
      <c r="AF763" s="415"/>
      <c r="AG763" s="415"/>
      <c r="AH763" s="415"/>
      <c r="AI763" s="415"/>
      <c r="AJ763" s="415"/>
      <c r="AK763" s="415"/>
      <c r="AL763" s="415"/>
      <c r="AM763" s="296">
        <f>SUM(Y763:AL763)</f>
        <v>0</v>
      </c>
    </row>
    <row r="764" spans="1:39" hidden="1" outlineLevel="2">
      <c r="A764" s="532"/>
      <c r="B764" s="294" t="s">
        <v>343</v>
      </c>
      <c r="C764" s="291" t="s">
        <v>164</v>
      </c>
      <c r="D764" s="295"/>
      <c r="E764" s="295"/>
      <c r="F764" s="295"/>
      <c r="G764" s="295"/>
      <c r="H764" s="295"/>
      <c r="I764" s="295"/>
      <c r="J764" s="295"/>
      <c r="K764" s="295"/>
      <c r="L764" s="295"/>
      <c r="M764" s="295"/>
      <c r="N764" s="295">
        <f>N763</f>
        <v>12</v>
      </c>
      <c r="O764" s="295"/>
      <c r="P764" s="295"/>
      <c r="Q764" s="295"/>
      <c r="R764" s="295"/>
      <c r="S764" s="295"/>
      <c r="T764" s="295"/>
      <c r="U764" s="295"/>
      <c r="V764" s="295"/>
      <c r="W764" s="295"/>
      <c r="X764" s="295"/>
      <c r="Y764" s="411">
        <f>Y763</f>
        <v>0</v>
      </c>
      <c r="Z764" s="411">
        <f t="shared" ref="Z764" si="2201">Z763</f>
        <v>0</v>
      </c>
      <c r="AA764" s="411">
        <f t="shared" ref="AA764" si="2202">AA763</f>
        <v>0</v>
      </c>
      <c r="AB764" s="411">
        <f t="shared" ref="AB764" si="2203">AB763</f>
        <v>0</v>
      </c>
      <c r="AC764" s="411">
        <f t="shared" ref="AC764" si="2204">AC763</f>
        <v>0</v>
      </c>
      <c r="AD764" s="411">
        <f t="shared" ref="AD764" si="2205">AD763</f>
        <v>0</v>
      </c>
      <c r="AE764" s="411">
        <f t="shared" ref="AE764" si="2206">AE763</f>
        <v>0</v>
      </c>
      <c r="AF764" s="411">
        <f t="shared" ref="AF764" si="2207">AF763</f>
        <v>0</v>
      </c>
      <c r="AG764" s="411">
        <f t="shared" ref="AG764" si="2208">AG763</f>
        <v>0</v>
      </c>
      <c r="AH764" s="411">
        <f t="shared" ref="AH764" si="2209">AH763</f>
        <v>0</v>
      </c>
      <c r="AI764" s="411">
        <f t="shared" ref="AI764" si="2210">AI763</f>
        <v>0</v>
      </c>
      <c r="AJ764" s="411">
        <f t="shared" ref="AJ764" si="2211">AJ763</f>
        <v>0</v>
      </c>
      <c r="AK764" s="411">
        <f t="shared" ref="AK764" si="2212">AK763</f>
        <v>0</v>
      </c>
      <c r="AL764" s="411">
        <f t="shared" ref="AL764" si="2213">AL763</f>
        <v>0</v>
      </c>
      <c r="AM764" s="297"/>
    </row>
    <row r="765" spans="1:39" hidden="1" outlineLevel="2">
      <c r="A765" s="532"/>
      <c r="B765" s="315"/>
      <c r="C765" s="305"/>
      <c r="D765" s="291"/>
      <c r="E765" s="291"/>
      <c r="F765" s="291"/>
      <c r="G765" s="291"/>
      <c r="H765" s="291"/>
      <c r="I765" s="291"/>
      <c r="J765" s="291"/>
      <c r="K765" s="291"/>
      <c r="L765" s="291"/>
      <c r="M765" s="291"/>
      <c r="N765" s="291"/>
      <c r="O765" s="291"/>
      <c r="P765" s="291"/>
      <c r="Q765" s="291"/>
      <c r="R765" s="291"/>
      <c r="S765" s="291"/>
      <c r="T765" s="291"/>
      <c r="U765" s="291"/>
      <c r="V765" s="291"/>
      <c r="W765" s="291"/>
      <c r="X765" s="291"/>
      <c r="Y765" s="422"/>
      <c r="Z765" s="422"/>
      <c r="AA765" s="412"/>
      <c r="AB765" s="412"/>
      <c r="AC765" s="412"/>
      <c r="AD765" s="412"/>
      <c r="AE765" s="412"/>
      <c r="AF765" s="412"/>
      <c r="AG765" s="412"/>
      <c r="AH765" s="412"/>
      <c r="AI765" s="412"/>
      <c r="AJ765" s="412"/>
      <c r="AK765" s="412"/>
      <c r="AL765" s="412"/>
      <c r="AM765" s="306"/>
    </row>
    <row r="766" spans="1:39" ht="30" hidden="1" outlineLevel="2">
      <c r="A766" s="532">
        <v>13</v>
      </c>
      <c r="B766" s="428" t="s">
        <v>107</v>
      </c>
      <c r="C766" s="291" t="s">
        <v>25</v>
      </c>
      <c r="D766" s="295"/>
      <c r="E766" s="295"/>
      <c r="F766" s="295"/>
      <c r="G766" s="295"/>
      <c r="H766" s="295"/>
      <c r="I766" s="295"/>
      <c r="J766" s="295"/>
      <c r="K766" s="295"/>
      <c r="L766" s="295"/>
      <c r="M766" s="295"/>
      <c r="N766" s="295">
        <v>12</v>
      </c>
      <c r="O766" s="295"/>
      <c r="P766" s="295"/>
      <c r="Q766" s="295"/>
      <c r="R766" s="295"/>
      <c r="S766" s="295"/>
      <c r="T766" s="295"/>
      <c r="U766" s="295"/>
      <c r="V766" s="295"/>
      <c r="W766" s="295"/>
      <c r="X766" s="295"/>
      <c r="Y766" s="410"/>
      <c r="Z766" s="415"/>
      <c r="AA766" s="415"/>
      <c r="AB766" s="415"/>
      <c r="AC766" s="415"/>
      <c r="AD766" s="415"/>
      <c r="AE766" s="415"/>
      <c r="AF766" s="415"/>
      <c r="AG766" s="415"/>
      <c r="AH766" s="415"/>
      <c r="AI766" s="415"/>
      <c r="AJ766" s="415"/>
      <c r="AK766" s="415"/>
      <c r="AL766" s="415"/>
      <c r="AM766" s="296">
        <f>SUM(Y766:AL766)</f>
        <v>0</v>
      </c>
    </row>
    <row r="767" spans="1:39" hidden="1" outlineLevel="2">
      <c r="A767" s="532"/>
      <c r="B767" s="294" t="s">
        <v>343</v>
      </c>
      <c r="C767" s="291" t="s">
        <v>164</v>
      </c>
      <c r="D767" s="295"/>
      <c r="E767" s="295"/>
      <c r="F767" s="295"/>
      <c r="G767" s="295"/>
      <c r="H767" s="295"/>
      <c r="I767" s="295"/>
      <c r="J767" s="295"/>
      <c r="K767" s="295"/>
      <c r="L767" s="295"/>
      <c r="M767" s="295"/>
      <c r="N767" s="295">
        <f>N766</f>
        <v>12</v>
      </c>
      <c r="O767" s="295"/>
      <c r="P767" s="295"/>
      <c r="Q767" s="295"/>
      <c r="R767" s="295"/>
      <c r="S767" s="295"/>
      <c r="T767" s="295"/>
      <c r="U767" s="295"/>
      <c r="V767" s="295"/>
      <c r="W767" s="295"/>
      <c r="X767" s="295"/>
      <c r="Y767" s="411">
        <f>Y766</f>
        <v>0</v>
      </c>
      <c r="Z767" s="411">
        <f t="shared" ref="Z767" si="2214">Z766</f>
        <v>0</v>
      </c>
      <c r="AA767" s="411">
        <f t="shared" ref="AA767" si="2215">AA766</f>
        <v>0</v>
      </c>
      <c r="AB767" s="411">
        <f t="shared" ref="AB767" si="2216">AB766</f>
        <v>0</v>
      </c>
      <c r="AC767" s="411">
        <f t="shared" ref="AC767" si="2217">AC766</f>
        <v>0</v>
      </c>
      <c r="AD767" s="411">
        <f t="shared" ref="AD767" si="2218">AD766</f>
        <v>0</v>
      </c>
      <c r="AE767" s="411">
        <f t="shared" ref="AE767" si="2219">AE766</f>
        <v>0</v>
      </c>
      <c r="AF767" s="411">
        <f t="shared" ref="AF767" si="2220">AF766</f>
        <v>0</v>
      </c>
      <c r="AG767" s="411">
        <f t="shared" ref="AG767" si="2221">AG766</f>
        <v>0</v>
      </c>
      <c r="AH767" s="411">
        <f t="shared" ref="AH767" si="2222">AH766</f>
        <v>0</v>
      </c>
      <c r="AI767" s="411">
        <f t="shared" ref="AI767" si="2223">AI766</f>
        <v>0</v>
      </c>
      <c r="AJ767" s="411">
        <f t="shared" ref="AJ767" si="2224">AJ766</f>
        <v>0</v>
      </c>
      <c r="AK767" s="411">
        <f t="shared" ref="AK767" si="2225">AK766</f>
        <v>0</v>
      </c>
      <c r="AL767" s="411">
        <f t="shared" ref="AL767" si="2226">AL766</f>
        <v>0</v>
      </c>
      <c r="AM767" s="306"/>
    </row>
    <row r="768" spans="1:39" hidden="1" outlineLevel="2">
      <c r="A768" s="532"/>
      <c r="B768" s="315"/>
      <c r="C768" s="305"/>
      <c r="D768" s="291"/>
      <c r="E768" s="291"/>
      <c r="F768" s="291"/>
      <c r="G768" s="291"/>
      <c r="H768" s="291"/>
      <c r="I768" s="291"/>
      <c r="J768" s="291"/>
      <c r="K768" s="291"/>
      <c r="L768" s="291"/>
      <c r="M768" s="291"/>
      <c r="N768" s="291"/>
      <c r="O768" s="291"/>
      <c r="P768" s="291"/>
      <c r="Q768" s="291"/>
      <c r="R768" s="291"/>
      <c r="S768" s="291"/>
      <c r="T768" s="291"/>
      <c r="U768" s="291"/>
      <c r="V768" s="291"/>
      <c r="W768" s="291"/>
      <c r="X768" s="291"/>
      <c r="Y768" s="412"/>
      <c r="Z768" s="412"/>
      <c r="AA768" s="412"/>
      <c r="AB768" s="412"/>
      <c r="AC768" s="412"/>
      <c r="AD768" s="412"/>
      <c r="AE768" s="412"/>
      <c r="AF768" s="412"/>
      <c r="AG768" s="412"/>
      <c r="AH768" s="412"/>
      <c r="AI768" s="412"/>
      <c r="AJ768" s="412"/>
      <c r="AK768" s="412"/>
      <c r="AL768" s="412"/>
      <c r="AM768" s="306"/>
    </row>
    <row r="769" spans="1:39" ht="15.75" hidden="1" outlineLevel="2">
      <c r="A769" s="532"/>
      <c r="B769" s="288" t="s">
        <v>108</v>
      </c>
      <c r="C769" s="289"/>
      <c r="D769" s="290"/>
      <c r="E769" s="290"/>
      <c r="F769" s="290"/>
      <c r="G769" s="290"/>
      <c r="H769" s="290"/>
      <c r="I769" s="290"/>
      <c r="J769" s="290"/>
      <c r="K769" s="290"/>
      <c r="L769" s="290"/>
      <c r="M769" s="290"/>
      <c r="N769" s="290"/>
      <c r="O769" s="290"/>
      <c r="P769" s="289"/>
      <c r="Q769" s="289"/>
      <c r="R769" s="289"/>
      <c r="S769" s="289"/>
      <c r="T769" s="289"/>
      <c r="U769" s="289"/>
      <c r="V769" s="289"/>
      <c r="W769" s="289"/>
      <c r="X769" s="289"/>
      <c r="Y769" s="414"/>
      <c r="Z769" s="414"/>
      <c r="AA769" s="414"/>
      <c r="AB769" s="414"/>
      <c r="AC769" s="414"/>
      <c r="AD769" s="414"/>
      <c r="AE769" s="414"/>
      <c r="AF769" s="414"/>
      <c r="AG769" s="414"/>
      <c r="AH769" s="414"/>
      <c r="AI769" s="414"/>
      <c r="AJ769" s="414"/>
      <c r="AK769" s="414"/>
      <c r="AL769" s="414"/>
      <c r="AM769" s="292"/>
    </row>
    <row r="770" spans="1:39" hidden="1" outlineLevel="2">
      <c r="A770" s="532">
        <v>14</v>
      </c>
      <c r="B770" s="315" t="s">
        <v>109</v>
      </c>
      <c r="C770" s="291" t="s">
        <v>25</v>
      </c>
      <c r="D770" s="295"/>
      <c r="E770" s="295"/>
      <c r="F770" s="295"/>
      <c r="G770" s="295"/>
      <c r="H770" s="295"/>
      <c r="I770" s="295"/>
      <c r="J770" s="295"/>
      <c r="K770" s="295"/>
      <c r="L770" s="295"/>
      <c r="M770" s="295"/>
      <c r="N770" s="295">
        <v>12</v>
      </c>
      <c r="O770" s="295"/>
      <c r="P770" s="295"/>
      <c r="Q770" s="295"/>
      <c r="R770" s="295"/>
      <c r="S770" s="295"/>
      <c r="T770" s="295"/>
      <c r="U770" s="295"/>
      <c r="V770" s="295"/>
      <c r="W770" s="295"/>
      <c r="X770" s="295"/>
      <c r="Y770" s="415"/>
      <c r="Z770" s="415"/>
      <c r="AA770" s="415"/>
      <c r="AB770" s="415"/>
      <c r="AC770" s="415"/>
      <c r="AD770" s="415"/>
      <c r="AE770" s="415"/>
      <c r="AF770" s="410"/>
      <c r="AG770" s="410"/>
      <c r="AH770" s="410"/>
      <c r="AI770" s="410"/>
      <c r="AJ770" s="410"/>
      <c r="AK770" s="410"/>
      <c r="AL770" s="410"/>
      <c r="AM770" s="296">
        <f>SUM(Y770:AL770)</f>
        <v>0</v>
      </c>
    </row>
    <row r="771" spans="1:39" hidden="1" outlineLevel="2">
      <c r="A771" s="532"/>
      <c r="B771" s="294" t="s">
        <v>343</v>
      </c>
      <c r="C771" s="291" t="s">
        <v>164</v>
      </c>
      <c r="D771" s="295"/>
      <c r="E771" s="295"/>
      <c r="F771" s="295"/>
      <c r="G771" s="295"/>
      <c r="H771" s="295"/>
      <c r="I771" s="295"/>
      <c r="J771" s="295"/>
      <c r="K771" s="295"/>
      <c r="L771" s="295"/>
      <c r="M771" s="295"/>
      <c r="N771" s="295">
        <f>N770</f>
        <v>12</v>
      </c>
      <c r="O771" s="295"/>
      <c r="P771" s="295"/>
      <c r="Q771" s="295"/>
      <c r="R771" s="295"/>
      <c r="S771" s="295"/>
      <c r="T771" s="295"/>
      <c r="U771" s="295"/>
      <c r="V771" s="295"/>
      <c r="W771" s="295"/>
      <c r="X771" s="295"/>
      <c r="Y771" s="411">
        <f>Y770</f>
        <v>0</v>
      </c>
      <c r="Z771" s="411">
        <f t="shared" ref="Z771" si="2227">Z770</f>
        <v>0</v>
      </c>
      <c r="AA771" s="411">
        <f t="shared" ref="AA771" si="2228">AA770</f>
        <v>0</v>
      </c>
      <c r="AB771" s="411">
        <f t="shared" ref="AB771" si="2229">AB770</f>
        <v>0</v>
      </c>
      <c r="AC771" s="411">
        <f t="shared" ref="AC771" si="2230">AC770</f>
        <v>0</v>
      </c>
      <c r="AD771" s="411">
        <f t="shared" ref="AD771" si="2231">AD770</f>
        <v>0</v>
      </c>
      <c r="AE771" s="411">
        <f t="shared" ref="AE771" si="2232">AE770</f>
        <v>0</v>
      </c>
      <c r="AF771" s="411">
        <f t="shared" ref="AF771" si="2233">AF770</f>
        <v>0</v>
      </c>
      <c r="AG771" s="411">
        <f t="shared" ref="AG771" si="2234">AG770</f>
        <v>0</v>
      </c>
      <c r="AH771" s="411">
        <f t="shared" ref="AH771" si="2235">AH770</f>
        <v>0</v>
      </c>
      <c r="AI771" s="411">
        <f t="shared" ref="AI771" si="2236">AI770</f>
        <v>0</v>
      </c>
      <c r="AJ771" s="411">
        <f t="shared" ref="AJ771" si="2237">AJ770</f>
        <v>0</v>
      </c>
      <c r="AK771" s="411">
        <f t="shared" ref="AK771" si="2238">AK770</f>
        <v>0</v>
      </c>
      <c r="AL771" s="411">
        <f t="shared" ref="AL771" si="2239">AL770</f>
        <v>0</v>
      </c>
      <c r="AM771" s="297"/>
    </row>
    <row r="772" spans="1:39" hidden="1" outlineLevel="2">
      <c r="A772" s="532"/>
      <c r="B772" s="315"/>
      <c r="C772" s="305"/>
      <c r="D772" s="291"/>
      <c r="E772" s="291"/>
      <c r="F772" s="291"/>
      <c r="G772" s="291"/>
      <c r="H772" s="291"/>
      <c r="I772" s="291"/>
      <c r="J772" s="291"/>
      <c r="K772" s="291"/>
      <c r="L772" s="291"/>
      <c r="M772" s="291"/>
      <c r="N772" s="468"/>
      <c r="O772" s="291"/>
      <c r="P772" s="291"/>
      <c r="Q772" s="291"/>
      <c r="R772" s="291"/>
      <c r="S772" s="291"/>
      <c r="T772" s="291"/>
      <c r="U772" s="291"/>
      <c r="V772" s="291"/>
      <c r="W772" s="291"/>
      <c r="X772" s="291"/>
      <c r="Y772" s="412"/>
      <c r="Z772" s="412"/>
      <c r="AA772" s="412"/>
      <c r="AB772" s="412"/>
      <c r="AC772" s="412"/>
      <c r="AD772" s="412"/>
      <c r="AE772" s="412"/>
      <c r="AF772" s="412"/>
      <c r="AG772" s="412"/>
      <c r="AH772" s="412"/>
      <c r="AI772" s="412"/>
      <c r="AJ772" s="412"/>
      <c r="AK772" s="412"/>
      <c r="AL772" s="412"/>
      <c r="AM772" s="306"/>
    </row>
    <row r="773" spans="1:39" s="309" customFormat="1" ht="15.75" hidden="1" outlineLevel="2">
      <c r="A773" s="532"/>
      <c r="B773" s="288" t="s">
        <v>492</v>
      </c>
      <c r="C773" s="291"/>
      <c r="D773" s="291"/>
      <c r="E773" s="291"/>
      <c r="F773" s="291"/>
      <c r="G773" s="291"/>
      <c r="H773" s="291"/>
      <c r="I773" s="291"/>
      <c r="J773" s="291"/>
      <c r="K773" s="291"/>
      <c r="L773" s="291"/>
      <c r="M773" s="291"/>
      <c r="N773" s="291"/>
      <c r="O773" s="291"/>
      <c r="P773" s="291"/>
      <c r="Q773" s="291"/>
      <c r="R773" s="291"/>
      <c r="S773" s="291"/>
      <c r="T773" s="291"/>
      <c r="U773" s="291"/>
      <c r="V773" s="291"/>
      <c r="W773" s="291"/>
      <c r="X773" s="291"/>
      <c r="Y773" s="412"/>
      <c r="Z773" s="412"/>
      <c r="AA773" s="412"/>
      <c r="AB773" s="412"/>
      <c r="AC773" s="412"/>
      <c r="AD773" s="412"/>
      <c r="AE773" s="416"/>
      <c r="AF773" s="416"/>
      <c r="AG773" s="416"/>
      <c r="AH773" s="416"/>
      <c r="AI773" s="416"/>
      <c r="AJ773" s="416"/>
      <c r="AK773" s="416"/>
      <c r="AL773" s="416"/>
      <c r="AM773" s="517"/>
    </row>
    <row r="774" spans="1:39" hidden="1" outlineLevel="2">
      <c r="A774" s="532">
        <v>15</v>
      </c>
      <c r="B774" s="294" t="s">
        <v>497</v>
      </c>
      <c r="C774" s="291" t="s">
        <v>25</v>
      </c>
      <c r="D774" s="295"/>
      <c r="E774" s="295"/>
      <c r="F774" s="295"/>
      <c r="G774" s="295"/>
      <c r="H774" s="295"/>
      <c r="I774" s="295"/>
      <c r="J774" s="295"/>
      <c r="K774" s="295"/>
      <c r="L774" s="295"/>
      <c r="M774" s="295"/>
      <c r="N774" s="295">
        <v>0</v>
      </c>
      <c r="O774" s="295"/>
      <c r="P774" s="295"/>
      <c r="Q774" s="295"/>
      <c r="R774" s="295"/>
      <c r="S774" s="295"/>
      <c r="T774" s="295"/>
      <c r="U774" s="295"/>
      <c r="V774" s="295"/>
      <c r="W774" s="295"/>
      <c r="X774" s="295"/>
      <c r="Y774" s="415"/>
      <c r="Z774" s="415"/>
      <c r="AA774" s="415"/>
      <c r="AB774" s="415"/>
      <c r="AC774" s="415"/>
      <c r="AD774" s="415"/>
      <c r="AE774" s="415"/>
      <c r="AF774" s="410"/>
      <c r="AG774" s="410"/>
      <c r="AH774" s="410"/>
      <c r="AI774" s="410"/>
      <c r="AJ774" s="410"/>
      <c r="AK774" s="410"/>
      <c r="AL774" s="410"/>
      <c r="AM774" s="296">
        <f>SUM(Y774:AL774)</f>
        <v>0</v>
      </c>
    </row>
    <row r="775" spans="1:39" hidden="1" outlineLevel="2">
      <c r="A775" s="532"/>
      <c r="B775" s="294" t="s">
        <v>343</v>
      </c>
      <c r="C775" s="291" t="s">
        <v>164</v>
      </c>
      <c r="D775" s="295"/>
      <c r="E775" s="295"/>
      <c r="F775" s="295"/>
      <c r="G775" s="295"/>
      <c r="H775" s="295"/>
      <c r="I775" s="295"/>
      <c r="J775" s="295"/>
      <c r="K775" s="295"/>
      <c r="L775" s="295"/>
      <c r="M775" s="295"/>
      <c r="N775" s="295">
        <f>N774</f>
        <v>0</v>
      </c>
      <c r="O775" s="295"/>
      <c r="P775" s="295"/>
      <c r="Q775" s="295"/>
      <c r="R775" s="295"/>
      <c r="S775" s="295"/>
      <c r="T775" s="295"/>
      <c r="U775" s="295"/>
      <c r="V775" s="295"/>
      <c r="W775" s="295"/>
      <c r="X775" s="295"/>
      <c r="Y775" s="411">
        <f>Y774</f>
        <v>0</v>
      </c>
      <c r="Z775" s="411">
        <f t="shared" ref="Z775:AL775" si="2240">Z774</f>
        <v>0</v>
      </c>
      <c r="AA775" s="411">
        <f t="shared" si="2240"/>
        <v>0</v>
      </c>
      <c r="AB775" s="411">
        <f t="shared" si="2240"/>
        <v>0</v>
      </c>
      <c r="AC775" s="411">
        <f t="shared" si="2240"/>
        <v>0</v>
      </c>
      <c r="AD775" s="411">
        <f t="shared" si="2240"/>
        <v>0</v>
      </c>
      <c r="AE775" s="411">
        <f t="shared" si="2240"/>
        <v>0</v>
      </c>
      <c r="AF775" s="411">
        <f t="shared" si="2240"/>
        <v>0</v>
      </c>
      <c r="AG775" s="411">
        <f t="shared" si="2240"/>
        <v>0</v>
      </c>
      <c r="AH775" s="411">
        <f t="shared" si="2240"/>
        <v>0</v>
      </c>
      <c r="AI775" s="411">
        <f t="shared" si="2240"/>
        <v>0</v>
      </c>
      <c r="AJ775" s="411">
        <f t="shared" si="2240"/>
        <v>0</v>
      </c>
      <c r="AK775" s="411">
        <f t="shared" si="2240"/>
        <v>0</v>
      </c>
      <c r="AL775" s="411">
        <f t="shared" si="2240"/>
        <v>0</v>
      </c>
      <c r="AM775" s="297"/>
    </row>
    <row r="776" spans="1:39" hidden="1" outlineLevel="2">
      <c r="A776" s="532"/>
      <c r="B776" s="315"/>
      <c r="C776" s="305"/>
      <c r="D776" s="291"/>
      <c r="E776" s="291"/>
      <c r="F776" s="291"/>
      <c r="G776" s="291"/>
      <c r="H776" s="291"/>
      <c r="I776" s="291"/>
      <c r="J776" s="291"/>
      <c r="K776" s="291"/>
      <c r="L776" s="291"/>
      <c r="M776" s="291"/>
      <c r="N776" s="291"/>
      <c r="O776" s="291"/>
      <c r="P776" s="291"/>
      <c r="Q776" s="291"/>
      <c r="R776" s="291"/>
      <c r="S776" s="291"/>
      <c r="T776" s="291"/>
      <c r="U776" s="291"/>
      <c r="V776" s="291"/>
      <c r="W776" s="291"/>
      <c r="X776" s="291"/>
      <c r="Y776" s="412"/>
      <c r="Z776" s="412"/>
      <c r="AA776" s="412"/>
      <c r="AB776" s="412"/>
      <c r="AC776" s="412"/>
      <c r="AD776" s="412"/>
      <c r="AE776" s="412"/>
      <c r="AF776" s="412"/>
      <c r="AG776" s="412"/>
      <c r="AH776" s="412"/>
      <c r="AI776" s="412"/>
      <c r="AJ776" s="412"/>
      <c r="AK776" s="412"/>
      <c r="AL776" s="412"/>
      <c r="AM776" s="306"/>
    </row>
    <row r="777" spans="1:39" s="283" customFormat="1" hidden="1" outlineLevel="2">
      <c r="A777" s="532">
        <v>16</v>
      </c>
      <c r="B777" s="324" t="s">
        <v>493</v>
      </c>
      <c r="C777" s="291" t="s">
        <v>25</v>
      </c>
      <c r="D777" s="295"/>
      <c r="E777" s="295"/>
      <c r="F777" s="295"/>
      <c r="G777" s="295"/>
      <c r="H777" s="295"/>
      <c r="I777" s="295"/>
      <c r="J777" s="295"/>
      <c r="K777" s="295"/>
      <c r="L777" s="295"/>
      <c r="M777" s="295"/>
      <c r="N777" s="295">
        <v>0</v>
      </c>
      <c r="O777" s="295"/>
      <c r="P777" s="295"/>
      <c r="Q777" s="295"/>
      <c r="R777" s="295"/>
      <c r="S777" s="295"/>
      <c r="T777" s="295"/>
      <c r="U777" s="295"/>
      <c r="V777" s="295"/>
      <c r="W777" s="295"/>
      <c r="X777" s="295"/>
      <c r="Y777" s="415"/>
      <c r="Z777" s="415"/>
      <c r="AA777" s="415"/>
      <c r="AB777" s="415"/>
      <c r="AC777" s="415"/>
      <c r="AD777" s="415"/>
      <c r="AE777" s="415"/>
      <c r="AF777" s="410"/>
      <c r="AG777" s="410"/>
      <c r="AH777" s="410"/>
      <c r="AI777" s="410"/>
      <c r="AJ777" s="410"/>
      <c r="AK777" s="410"/>
      <c r="AL777" s="410"/>
      <c r="AM777" s="296">
        <f>SUM(Y777:AL777)</f>
        <v>0</v>
      </c>
    </row>
    <row r="778" spans="1:39" s="283" customFormat="1" hidden="1" outlineLevel="2">
      <c r="A778" s="532"/>
      <c r="B778" s="294" t="s">
        <v>343</v>
      </c>
      <c r="C778" s="291" t="s">
        <v>164</v>
      </c>
      <c r="D778" s="295"/>
      <c r="E778" s="295"/>
      <c r="F778" s="295"/>
      <c r="G778" s="295"/>
      <c r="H778" s="295"/>
      <c r="I778" s="295"/>
      <c r="J778" s="295"/>
      <c r="K778" s="295"/>
      <c r="L778" s="295"/>
      <c r="M778" s="295"/>
      <c r="N778" s="295">
        <f>N777</f>
        <v>0</v>
      </c>
      <c r="O778" s="295"/>
      <c r="P778" s="295"/>
      <c r="Q778" s="295"/>
      <c r="R778" s="295"/>
      <c r="S778" s="295"/>
      <c r="T778" s="295"/>
      <c r="U778" s="295"/>
      <c r="V778" s="295"/>
      <c r="W778" s="295"/>
      <c r="X778" s="295"/>
      <c r="Y778" s="411">
        <f>Y777</f>
        <v>0</v>
      </c>
      <c r="Z778" s="411">
        <f t="shared" ref="Z778:AL778" si="2241">Z777</f>
        <v>0</v>
      </c>
      <c r="AA778" s="411">
        <f t="shared" si="2241"/>
        <v>0</v>
      </c>
      <c r="AB778" s="411">
        <f t="shared" si="2241"/>
        <v>0</v>
      </c>
      <c r="AC778" s="411">
        <f t="shared" si="2241"/>
        <v>0</v>
      </c>
      <c r="AD778" s="411">
        <f t="shared" si="2241"/>
        <v>0</v>
      </c>
      <c r="AE778" s="411">
        <f t="shared" si="2241"/>
        <v>0</v>
      </c>
      <c r="AF778" s="411">
        <f t="shared" si="2241"/>
        <v>0</v>
      </c>
      <c r="AG778" s="411">
        <f t="shared" si="2241"/>
        <v>0</v>
      </c>
      <c r="AH778" s="411">
        <f t="shared" si="2241"/>
        <v>0</v>
      </c>
      <c r="AI778" s="411">
        <f t="shared" si="2241"/>
        <v>0</v>
      </c>
      <c r="AJ778" s="411">
        <f t="shared" si="2241"/>
        <v>0</v>
      </c>
      <c r="AK778" s="411">
        <f t="shared" si="2241"/>
        <v>0</v>
      </c>
      <c r="AL778" s="411">
        <f t="shared" si="2241"/>
        <v>0</v>
      </c>
      <c r="AM778" s="297"/>
    </row>
    <row r="779" spans="1:39" s="283" customFormat="1" hidden="1" outlineLevel="2">
      <c r="A779" s="532"/>
      <c r="B779" s="324"/>
      <c r="C779" s="291"/>
      <c r="D779" s="291"/>
      <c r="E779" s="291"/>
      <c r="F779" s="291"/>
      <c r="G779" s="291"/>
      <c r="H779" s="291"/>
      <c r="I779" s="291"/>
      <c r="J779" s="291"/>
      <c r="K779" s="291"/>
      <c r="L779" s="291"/>
      <c r="M779" s="291"/>
      <c r="N779" s="291"/>
      <c r="O779" s="291"/>
      <c r="P779" s="291"/>
      <c r="Q779" s="291"/>
      <c r="R779" s="291"/>
      <c r="S779" s="291"/>
      <c r="T779" s="291"/>
      <c r="U779" s="291"/>
      <c r="V779" s="291"/>
      <c r="W779" s="291"/>
      <c r="X779" s="291"/>
      <c r="Y779" s="412"/>
      <c r="Z779" s="412"/>
      <c r="AA779" s="412"/>
      <c r="AB779" s="412"/>
      <c r="AC779" s="412"/>
      <c r="AD779" s="412"/>
      <c r="AE779" s="416"/>
      <c r="AF779" s="416"/>
      <c r="AG779" s="416"/>
      <c r="AH779" s="416"/>
      <c r="AI779" s="416"/>
      <c r="AJ779" s="416"/>
      <c r="AK779" s="416"/>
      <c r="AL779" s="416"/>
      <c r="AM779" s="313"/>
    </row>
    <row r="780" spans="1:39" ht="15.75" hidden="1" outlineLevel="2">
      <c r="A780" s="532"/>
      <c r="B780" s="519" t="s">
        <v>498</v>
      </c>
      <c r="C780" s="320"/>
      <c r="D780" s="290"/>
      <c r="E780" s="289"/>
      <c r="F780" s="289"/>
      <c r="G780" s="289"/>
      <c r="H780" s="289"/>
      <c r="I780" s="289"/>
      <c r="J780" s="289"/>
      <c r="K780" s="289"/>
      <c r="L780" s="289"/>
      <c r="M780" s="289"/>
      <c r="N780" s="290"/>
      <c r="O780" s="289"/>
      <c r="P780" s="289"/>
      <c r="Q780" s="289"/>
      <c r="R780" s="289"/>
      <c r="S780" s="289"/>
      <c r="T780" s="289"/>
      <c r="U780" s="289"/>
      <c r="V780" s="289"/>
      <c r="W780" s="289"/>
      <c r="X780" s="289"/>
      <c r="Y780" s="414"/>
      <c r="Z780" s="414"/>
      <c r="AA780" s="414"/>
      <c r="AB780" s="414"/>
      <c r="AC780" s="414"/>
      <c r="AD780" s="414"/>
      <c r="AE780" s="414"/>
      <c r="AF780" s="414"/>
      <c r="AG780" s="414"/>
      <c r="AH780" s="414"/>
      <c r="AI780" s="414"/>
      <c r="AJ780" s="414"/>
      <c r="AK780" s="414"/>
      <c r="AL780" s="414"/>
      <c r="AM780" s="292"/>
    </row>
    <row r="781" spans="1:39" hidden="1" outlineLevel="2">
      <c r="A781" s="532">
        <v>17</v>
      </c>
      <c r="B781" s="428" t="s">
        <v>113</v>
      </c>
      <c r="C781" s="291" t="s">
        <v>25</v>
      </c>
      <c r="D781" s="295"/>
      <c r="E781" s="295"/>
      <c r="F781" s="295"/>
      <c r="G781" s="295"/>
      <c r="H781" s="295"/>
      <c r="I781" s="295"/>
      <c r="J781" s="295"/>
      <c r="K781" s="295"/>
      <c r="L781" s="295"/>
      <c r="M781" s="295"/>
      <c r="N781" s="295">
        <v>0</v>
      </c>
      <c r="O781" s="295"/>
      <c r="P781" s="295"/>
      <c r="Q781" s="295"/>
      <c r="R781" s="295"/>
      <c r="S781" s="295"/>
      <c r="T781" s="295"/>
      <c r="U781" s="295"/>
      <c r="V781" s="295"/>
      <c r="W781" s="295"/>
      <c r="X781" s="295"/>
      <c r="Y781" s="426"/>
      <c r="Z781" s="410"/>
      <c r="AA781" s="410"/>
      <c r="AB781" s="410"/>
      <c r="AC781" s="410"/>
      <c r="AD781" s="410"/>
      <c r="AE781" s="410"/>
      <c r="AF781" s="415"/>
      <c r="AG781" s="415"/>
      <c r="AH781" s="415"/>
      <c r="AI781" s="415"/>
      <c r="AJ781" s="415"/>
      <c r="AK781" s="415"/>
      <c r="AL781" s="415"/>
      <c r="AM781" s="296">
        <f>SUM(Y781:AL781)</f>
        <v>0</v>
      </c>
    </row>
    <row r="782" spans="1:39" hidden="1" outlineLevel="2">
      <c r="A782" s="532"/>
      <c r="B782" s="294" t="s">
        <v>343</v>
      </c>
      <c r="C782" s="291" t="s">
        <v>164</v>
      </c>
      <c r="D782" s="295"/>
      <c r="E782" s="295"/>
      <c r="F782" s="295"/>
      <c r="G782" s="295"/>
      <c r="H782" s="295"/>
      <c r="I782" s="295"/>
      <c r="J782" s="295"/>
      <c r="K782" s="295"/>
      <c r="L782" s="295"/>
      <c r="M782" s="295"/>
      <c r="N782" s="295">
        <f>N781</f>
        <v>0</v>
      </c>
      <c r="O782" s="295"/>
      <c r="P782" s="295"/>
      <c r="Q782" s="295"/>
      <c r="R782" s="295"/>
      <c r="S782" s="295"/>
      <c r="T782" s="295"/>
      <c r="U782" s="295"/>
      <c r="V782" s="295"/>
      <c r="W782" s="295"/>
      <c r="X782" s="295"/>
      <c r="Y782" s="411">
        <f>Y781</f>
        <v>0</v>
      </c>
      <c r="Z782" s="411">
        <f t="shared" ref="Z782:AL782" si="2242">Z781</f>
        <v>0</v>
      </c>
      <c r="AA782" s="411">
        <f t="shared" si="2242"/>
        <v>0</v>
      </c>
      <c r="AB782" s="411">
        <f t="shared" si="2242"/>
        <v>0</v>
      </c>
      <c r="AC782" s="411">
        <f t="shared" si="2242"/>
        <v>0</v>
      </c>
      <c r="AD782" s="411">
        <f t="shared" si="2242"/>
        <v>0</v>
      </c>
      <c r="AE782" s="411">
        <f t="shared" si="2242"/>
        <v>0</v>
      </c>
      <c r="AF782" s="411">
        <f t="shared" si="2242"/>
        <v>0</v>
      </c>
      <c r="AG782" s="411">
        <f t="shared" si="2242"/>
        <v>0</v>
      </c>
      <c r="AH782" s="411">
        <f t="shared" si="2242"/>
        <v>0</v>
      </c>
      <c r="AI782" s="411">
        <f t="shared" si="2242"/>
        <v>0</v>
      </c>
      <c r="AJ782" s="411">
        <f t="shared" si="2242"/>
        <v>0</v>
      </c>
      <c r="AK782" s="411">
        <f t="shared" si="2242"/>
        <v>0</v>
      </c>
      <c r="AL782" s="411">
        <f t="shared" si="2242"/>
        <v>0</v>
      </c>
      <c r="AM782" s="306"/>
    </row>
    <row r="783" spans="1:39" hidden="1" outlineLevel="2">
      <c r="A783" s="532"/>
      <c r="B783" s="294"/>
      <c r="C783" s="291"/>
      <c r="D783" s="291"/>
      <c r="E783" s="291"/>
      <c r="F783" s="291"/>
      <c r="G783" s="291"/>
      <c r="H783" s="291"/>
      <c r="I783" s="291"/>
      <c r="J783" s="291"/>
      <c r="K783" s="291"/>
      <c r="L783" s="291"/>
      <c r="M783" s="291"/>
      <c r="N783" s="291"/>
      <c r="O783" s="291"/>
      <c r="P783" s="291"/>
      <c r="Q783" s="291"/>
      <c r="R783" s="291"/>
      <c r="S783" s="291"/>
      <c r="T783" s="291"/>
      <c r="U783" s="291"/>
      <c r="V783" s="291"/>
      <c r="W783" s="291"/>
      <c r="X783" s="291"/>
      <c r="Y783" s="422"/>
      <c r="Z783" s="425"/>
      <c r="AA783" s="425"/>
      <c r="AB783" s="425"/>
      <c r="AC783" s="425"/>
      <c r="AD783" s="425"/>
      <c r="AE783" s="425"/>
      <c r="AF783" s="425"/>
      <c r="AG783" s="425"/>
      <c r="AH783" s="425"/>
      <c r="AI783" s="425"/>
      <c r="AJ783" s="425"/>
      <c r="AK783" s="425"/>
      <c r="AL783" s="425"/>
      <c r="AM783" s="306"/>
    </row>
    <row r="784" spans="1:39" hidden="1" outlineLevel="2">
      <c r="A784" s="532">
        <v>18</v>
      </c>
      <c r="B784" s="428" t="s">
        <v>110</v>
      </c>
      <c r="C784" s="291" t="s">
        <v>25</v>
      </c>
      <c r="D784" s="295"/>
      <c r="E784" s="295"/>
      <c r="F784" s="295"/>
      <c r="G784" s="295"/>
      <c r="H784" s="295"/>
      <c r="I784" s="295"/>
      <c r="J784" s="295"/>
      <c r="K784" s="295"/>
      <c r="L784" s="295"/>
      <c r="M784" s="295"/>
      <c r="N784" s="295">
        <v>0</v>
      </c>
      <c r="O784" s="295"/>
      <c r="P784" s="295"/>
      <c r="Q784" s="295"/>
      <c r="R784" s="295"/>
      <c r="S784" s="295"/>
      <c r="T784" s="295"/>
      <c r="U784" s="295"/>
      <c r="V784" s="295"/>
      <c r="W784" s="295"/>
      <c r="X784" s="295"/>
      <c r="Y784" s="426"/>
      <c r="Z784" s="410"/>
      <c r="AA784" s="410"/>
      <c r="AB784" s="410"/>
      <c r="AC784" s="410"/>
      <c r="AD784" s="410"/>
      <c r="AE784" s="410"/>
      <c r="AF784" s="415"/>
      <c r="AG784" s="415"/>
      <c r="AH784" s="415"/>
      <c r="AI784" s="415"/>
      <c r="AJ784" s="415"/>
      <c r="AK784" s="415"/>
      <c r="AL784" s="415"/>
      <c r="AM784" s="296">
        <f>SUM(Y784:AL784)</f>
        <v>0</v>
      </c>
    </row>
    <row r="785" spans="1:39" hidden="1" outlineLevel="2">
      <c r="A785" s="532"/>
      <c r="B785" s="294" t="s">
        <v>343</v>
      </c>
      <c r="C785" s="291" t="s">
        <v>164</v>
      </c>
      <c r="D785" s="295"/>
      <c r="E785" s="295"/>
      <c r="F785" s="295"/>
      <c r="G785" s="295"/>
      <c r="H785" s="295"/>
      <c r="I785" s="295"/>
      <c r="J785" s="295"/>
      <c r="K785" s="295"/>
      <c r="L785" s="295"/>
      <c r="M785" s="295"/>
      <c r="N785" s="295">
        <f>N784</f>
        <v>0</v>
      </c>
      <c r="O785" s="295"/>
      <c r="P785" s="295"/>
      <c r="Q785" s="295"/>
      <c r="R785" s="295"/>
      <c r="S785" s="295"/>
      <c r="T785" s="295"/>
      <c r="U785" s="295"/>
      <c r="V785" s="295"/>
      <c r="W785" s="295"/>
      <c r="X785" s="295"/>
      <c r="Y785" s="411">
        <f>Y784</f>
        <v>0</v>
      </c>
      <c r="Z785" s="411">
        <f t="shared" ref="Z785:AL785" si="2243">Z784</f>
        <v>0</v>
      </c>
      <c r="AA785" s="411">
        <f t="shared" si="2243"/>
        <v>0</v>
      </c>
      <c r="AB785" s="411">
        <f t="shared" si="2243"/>
        <v>0</v>
      </c>
      <c r="AC785" s="411">
        <f t="shared" si="2243"/>
        <v>0</v>
      </c>
      <c r="AD785" s="411">
        <f t="shared" si="2243"/>
        <v>0</v>
      </c>
      <c r="AE785" s="411">
        <f t="shared" si="2243"/>
        <v>0</v>
      </c>
      <c r="AF785" s="411">
        <f t="shared" si="2243"/>
        <v>0</v>
      </c>
      <c r="AG785" s="411">
        <f t="shared" si="2243"/>
        <v>0</v>
      </c>
      <c r="AH785" s="411">
        <f t="shared" si="2243"/>
        <v>0</v>
      </c>
      <c r="AI785" s="411">
        <f t="shared" si="2243"/>
        <v>0</v>
      </c>
      <c r="AJ785" s="411">
        <f t="shared" si="2243"/>
        <v>0</v>
      </c>
      <c r="AK785" s="411">
        <f t="shared" si="2243"/>
        <v>0</v>
      </c>
      <c r="AL785" s="411">
        <f t="shared" si="2243"/>
        <v>0</v>
      </c>
      <c r="AM785" s="306"/>
    </row>
    <row r="786" spans="1:39" hidden="1" outlineLevel="2">
      <c r="A786" s="532"/>
      <c r="B786" s="322"/>
      <c r="C786" s="291"/>
      <c r="D786" s="291"/>
      <c r="E786" s="291"/>
      <c r="F786" s="291"/>
      <c r="G786" s="291"/>
      <c r="H786" s="291"/>
      <c r="I786" s="291"/>
      <c r="J786" s="291"/>
      <c r="K786" s="291"/>
      <c r="L786" s="291"/>
      <c r="M786" s="291"/>
      <c r="N786" s="291"/>
      <c r="O786" s="291"/>
      <c r="P786" s="291"/>
      <c r="Q786" s="291"/>
      <c r="R786" s="291"/>
      <c r="S786" s="291"/>
      <c r="T786" s="291"/>
      <c r="U786" s="291"/>
      <c r="V786" s="291"/>
      <c r="W786" s="291"/>
      <c r="X786" s="291"/>
      <c r="Y786" s="423"/>
      <c r="Z786" s="424"/>
      <c r="AA786" s="424"/>
      <c r="AB786" s="424"/>
      <c r="AC786" s="424"/>
      <c r="AD786" s="424"/>
      <c r="AE786" s="424"/>
      <c r="AF786" s="424"/>
      <c r="AG786" s="424"/>
      <c r="AH786" s="424"/>
      <c r="AI786" s="424"/>
      <c r="AJ786" s="424"/>
      <c r="AK786" s="424"/>
      <c r="AL786" s="424"/>
      <c r="AM786" s="297"/>
    </row>
    <row r="787" spans="1:39" hidden="1" outlineLevel="2">
      <c r="A787" s="532">
        <v>19</v>
      </c>
      <c r="B787" s="428" t="s">
        <v>112</v>
      </c>
      <c r="C787" s="291" t="s">
        <v>25</v>
      </c>
      <c r="D787" s="295"/>
      <c r="E787" s="295"/>
      <c r="F787" s="295"/>
      <c r="G787" s="295"/>
      <c r="H787" s="295"/>
      <c r="I787" s="295"/>
      <c r="J787" s="295"/>
      <c r="K787" s="295"/>
      <c r="L787" s="295"/>
      <c r="M787" s="295"/>
      <c r="N787" s="295">
        <v>0</v>
      </c>
      <c r="O787" s="295"/>
      <c r="P787" s="295"/>
      <c r="Q787" s="295"/>
      <c r="R787" s="295"/>
      <c r="S787" s="295"/>
      <c r="T787" s="295"/>
      <c r="U787" s="295"/>
      <c r="V787" s="295"/>
      <c r="W787" s="295"/>
      <c r="X787" s="295"/>
      <c r="Y787" s="426"/>
      <c r="Z787" s="410"/>
      <c r="AA787" s="410"/>
      <c r="AB787" s="410"/>
      <c r="AC787" s="410"/>
      <c r="AD787" s="410"/>
      <c r="AE787" s="410"/>
      <c r="AF787" s="415"/>
      <c r="AG787" s="415"/>
      <c r="AH787" s="415"/>
      <c r="AI787" s="415"/>
      <c r="AJ787" s="415"/>
      <c r="AK787" s="415"/>
      <c r="AL787" s="415"/>
      <c r="AM787" s="296">
        <f>SUM(Y787:AL787)</f>
        <v>0</v>
      </c>
    </row>
    <row r="788" spans="1:39" hidden="1" outlineLevel="2">
      <c r="A788" s="532"/>
      <c r="B788" s="294" t="s">
        <v>343</v>
      </c>
      <c r="C788" s="291" t="s">
        <v>164</v>
      </c>
      <c r="D788" s="295"/>
      <c r="E788" s="295"/>
      <c r="F788" s="295"/>
      <c r="G788" s="295"/>
      <c r="H788" s="295"/>
      <c r="I788" s="295"/>
      <c r="J788" s="295"/>
      <c r="K788" s="295"/>
      <c r="L788" s="295"/>
      <c r="M788" s="295"/>
      <c r="N788" s="295">
        <f>N787</f>
        <v>0</v>
      </c>
      <c r="O788" s="295"/>
      <c r="P788" s="295"/>
      <c r="Q788" s="295"/>
      <c r="R788" s="295"/>
      <c r="S788" s="295"/>
      <c r="T788" s="295"/>
      <c r="U788" s="295"/>
      <c r="V788" s="295"/>
      <c r="W788" s="295"/>
      <c r="X788" s="295"/>
      <c r="Y788" s="411">
        <f>Y787</f>
        <v>0</v>
      </c>
      <c r="Z788" s="411">
        <f t="shared" ref="Z788:AL788" si="2244">Z787</f>
        <v>0</v>
      </c>
      <c r="AA788" s="411">
        <f t="shared" si="2244"/>
        <v>0</v>
      </c>
      <c r="AB788" s="411">
        <f t="shared" si="2244"/>
        <v>0</v>
      </c>
      <c r="AC788" s="411">
        <f t="shared" si="2244"/>
        <v>0</v>
      </c>
      <c r="AD788" s="411">
        <f t="shared" si="2244"/>
        <v>0</v>
      </c>
      <c r="AE788" s="411">
        <f t="shared" si="2244"/>
        <v>0</v>
      </c>
      <c r="AF788" s="411">
        <f t="shared" si="2244"/>
        <v>0</v>
      </c>
      <c r="AG788" s="411">
        <f t="shared" si="2244"/>
        <v>0</v>
      </c>
      <c r="AH788" s="411">
        <f t="shared" si="2244"/>
        <v>0</v>
      </c>
      <c r="AI788" s="411">
        <f t="shared" si="2244"/>
        <v>0</v>
      </c>
      <c r="AJ788" s="411">
        <f t="shared" si="2244"/>
        <v>0</v>
      </c>
      <c r="AK788" s="411">
        <f t="shared" si="2244"/>
        <v>0</v>
      </c>
      <c r="AL788" s="411">
        <f t="shared" si="2244"/>
        <v>0</v>
      </c>
      <c r="AM788" s="297"/>
    </row>
    <row r="789" spans="1:39" hidden="1" outlineLevel="2">
      <c r="A789" s="532"/>
      <c r="B789" s="322"/>
      <c r="C789" s="291"/>
      <c r="D789" s="291"/>
      <c r="E789" s="291"/>
      <c r="F789" s="291"/>
      <c r="G789" s="291"/>
      <c r="H789" s="291"/>
      <c r="I789" s="291"/>
      <c r="J789" s="291"/>
      <c r="K789" s="291"/>
      <c r="L789" s="291"/>
      <c r="M789" s="291"/>
      <c r="N789" s="291"/>
      <c r="O789" s="291"/>
      <c r="P789" s="291"/>
      <c r="Q789" s="291"/>
      <c r="R789" s="291"/>
      <c r="S789" s="291"/>
      <c r="T789" s="291"/>
      <c r="U789" s="291"/>
      <c r="V789" s="291"/>
      <c r="W789" s="291"/>
      <c r="X789" s="291"/>
      <c r="Y789" s="412"/>
      <c r="Z789" s="412"/>
      <c r="AA789" s="412"/>
      <c r="AB789" s="412"/>
      <c r="AC789" s="412"/>
      <c r="AD789" s="412"/>
      <c r="AE789" s="412"/>
      <c r="AF789" s="412"/>
      <c r="AG789" s="412"/>
      <c r="AH789" s="412"/>
      <c r="AI789" s="412"/>
      <c r="AJ789" s="412"/>
      <c r="AK789" s="412"/>
      <c r="AL789" s="412"/>
      <c r="AM789" s="306"/>
    </row>
    <row r="790" spans="1:39" hidden="1" outlineLevel="2">
      <c r="A790" s="532">
        <v>20</v>
      </c>
      <c r="B790" s="428" t="s">
        <v>111</v>
      </c>
      <c r="C790" s="291" t="s">
        <v>25</v>
      </c>
      <c r="D790" s="295"/>
      <c r="E790" s="295"/>
      <c r="F790" s="295"/>
      <c r="G790" s="295"/>
      <c r="H790" s="295"/>
      <c r="I790" s="295"/>
      <c r="J790" s="295"/>
      <c r="K790" s="295"/>
      <c r="L790" s="295"/>
      <c r="M790" s="295"/>
      <c r="N790" s="295">
        <v>0</v>
      </c>
      <c r="O790" s="295"/>
      <c r="P790" s="295"/>
      <c r="Q790" s="295"/>
      <c r="R790" s="295"/>
      <c r="S790" s="295"/>
      <c r="T790" s="295"/>
      <c r="U790" s="295"/>
      <c r="V790" s="295"/>
      <c r="W790" s="295"/>
      <c r="X790" s="295"/>
      <c r="Y790" s="426"/>
      <c r="Z790" s="410"/>
      <c r="AA790" s="410"/>
      <c r="AB790" s="410"/>
      <c r="AC790" s="410"/>
      <c r="AD790" s="410"/>
      <c r="AE790" s="410"/>
      <c r="AF790" s="415"/>
      <c r="AG790" s="415"/>
      <c r="AH790" s="415"/>
      <c r="AI790" s="415"/>
      <c r="AJ790" s="415"/>
      <c r="AK790" s="415"/>
      <c r="AL790" s="415"/>
      <c r="AM790" s="296">
        <f>SUM(Y790:AL790)</f>
        <v>0</v>
      </c>
    </row>
    <row r="791" spans="1:39" hidden="1" outlineLevel="2">
      <c r="A791" s="532"/>
      <c r="B791" s="294" t="s">
        <v>343</v>
      </c>
      <c r="C791" s="291" t="s">
        <v>164</v>
      </c>
      <c r="D791" s="295"/>
      <c r="E791" s="295"/>
      <c r="F791" s="295"/>
      <c r="G791" s="295"/>
      <c r="H791" s="295"/>
      <c r="I791" s="295"/>
      <c r="J791" s="295"/>
      <c r="K791" s="295"/>
      <c r="L791" s="295"/>
      <c r="M791" s="295"/>
      <c r="N791" s="295">
        <f>N790</f>
        <v>0</v>
      </c>
      <c r="O791" s="295"/>
      <c r="P791" s="295"/>
      <c r="Q791" s="295"/>
      <c r="R791" s="295"/>
      <c r="S791" s="295"/>
      <c r="T791" s="295"/>
      <c r="U791" s="295"/>
      <c r="V791" s="295"/>
      <c r="W791" s="295"/>
      <c r="X791" s="295"/>
      <c r="Y791" s="411">
        <f>Y790</f>
        <v>0</v>
      </c>
      <c r="Z791" s="411">
        <f t="shared" ref="Z791:AL791" si="2245">Z790</f>
        <v>0</v>
      </c>
      <c r="AA791" s="411">
        <f t="shared" si="2245"/>
        <v>0</v>
      </c>
      <c r="AB791" s="411">
        <f t="shared" si="2245"/>
        <v>0</v>
      </c>
      <c r="AC791" s="411">
        <f t="shared" si="2245"/>
        <v>0</v>
      </c>
      <c r="AD791" s="411">
        <f t="shared" si="2245"/>
        <v>0</v>
      </c>
      <c r="AE791" s="411">
        <f t="shared" si="2245"/>
        <v>0</v>
      </c>
      <c r="AF791" s="411">
        <f t="shared" si="2245"/>
        <v>0</v>
      </c>
      <c r="AG791" s="411">
        <f t="shared" si="2245"/>
        <v>0</v>
      </c>
      <c r="AH791" s="411">
        <f t="shared" si="2245"/>
        <v>0</v>
      </c>
      <c r="AI791" s="411">
        <f t="shared" si="2245"/>
        <v>0</v>
      </c>
      <c r="AJ791" s="411">
        <f t="shared" si="2245"/>
        <v>0</v>
      </c>
      <c r="AK791" s="411">
        <f t="shared" si="2245"/>
        <v>0</v>
      </c>
      <c r="AL791" s="411">
        <f t="shared" si="2245"/>
        <v>0</v>
      </c>
      <c r="AM791" s="306"/>
    </row>
    <row r="792" spans="1:39" ht="15.75" hidden="1" outlineLevel="2">
      <c r="A792" s="532"/>
      <c r="B792" s="323"/>
      <c r="C792" s="300"/>
      <c r="D792" s="291"/>
      <c r="E792" s="291"/>
      <c r="F792" s="291"/>
      <c r="G792" s="291"/>
      <c r="H792" s="291"/>
      <c r="I792" s="291"/>
      <c r="J792" s="291"/>
      <c r="K792" s="291"/>
      <c r="L792" s="291"/>
      <c r="M792" s="291"/>
      <c r="N792" s="300"/>
      <c r="O792" s="291"/>
      <c r="P792" s="291"/>
      <c r="Q792" s="291"/>
      <c r="R792" s="291"/>
      <c r="S792" s="291"/>
      <c r="T792" s="291"/>
      <c r="U792" s="291"/>
      <c r="V792" s="291"/>
      <c r="W792" s="291"/>
      <c r="X792" s="291"/>
      <c r="Y792" s="412"/>
      <c r="Z792" s="412"/>
      <c r="AA792" s="412"/>
      <c r="AB792" s="412"/>
      <c r="AC792" s="412"/>
      <c r="AD792" s="412"/>
      <c r="AE792" s="412"/>
      <c r="AF792" s="412"/>
      <c r="AG792" s="412"/>
      <c r="AH792" s="412"/>
      <c r="AI792" s="412"/>
      <c r="AJ792" s="412"/>
      <c r="AK792" s="412"/>
      <c r="AL792" s="412"/>
      <c r="AM792" s="306"/>
    </row>
    <row r="793" spans="1:39" ht="15.75" hidden="1" outlineLevel="2">
      <c r="A793" s="532"/>
      <c r="B793" s="518" t="s">
        <v>505</v>
      </c>
      <c r="C793" s="291"/>
      <c r="D793" s="291"/>
      <c r="E793" s="291"/>
      <c r="F793" s="291"/>
      <c r="G793" s="291"/>
      <c r="H793" s="291"/>
      <c r="I793" s="291"/>
      <c r="J793" s="291"/>
      <c r="K793" s="291"/>
      <c r="L793" s="291"/>
      <c r="M793" s="291"/>
      <c r="N793" s="291"/>
      <c r="O793" s="291"/>
      <c r="P793" s="291"/>
      <c r="Q793" s="291"/>
      <c r="R793" s="291"/>
      <c r="S793" s="291"/>
      <c r="T793" s="291"/>
      <c r="U793" s="291"/>
      <c r="V793" s="291"/>
      <c r="W793" s="291"/>
      <c r="X793" s="291"/>
      <c r="Y793" s="422"/>
      <c r="Z793" s="425"/>
      <c r="AA793" s="425"/>
      <c r="AB793" s="425"/>
      <c r="AC793" s="425"/>
      <c r="AD793" s="425"/>
      <c r="AE793" s="425"/>
      <c r="AF793" s="425"/>
      <c r="AG793" s="425"/>
      <c r="AH793" s="425"/>
      <c r="AI793" s="425"/>
      <c r="AJ793" s="425"/>
      <c r="AK793" s="425"/>
      <c r="AL793" s="425"/>
      <c r="AM793" s="306"/>
    </row>
    <row r="794" spans="1:39" ht="15.75" hidden="1" outlineLevel="2">
      <c r="A794" s="532"/>
      <c r="B794" s="504" t="s">
        <v>501</v>
      </c>
      <c r="C794" s="291"/>
      <c r="D794" s="291"/>
      <c r="E794" s="291"/>
      <c r="F794" s="291"/>
      <c r="G794" s="291"/>
      <c r="H794" s="291"/>
      <c r="I794" s="291"/>
      <c r="J794" s="291"/>
      <c r="K794" s="291"/>
      <c r="L794" s="291"/>
      <c r="M794" s="291"/>
      <c r="N794" s="291"/>
      <c r="O794" s="291"/>
      <c r="P794" s="291"/>
      <c r="Q794" s="291"/>
      <c r="R794" s="291"/>
      <c r="S794" s="291"/>
      <c r="T794" s="291"/>
      <c r="U794" s="291"/>
      <c r="V794" s="291"/>
      <c r="W794" s="291"/>
      <c r="X794" s="291"/>
      <c r="Y794" s="422"/>
      <c r="Z794" s="425"/>
      <c r="AA794" s="425"/>
      <c r="AB794" s="425"/>
      <c r="AC794" s="425"/>
      <c r="AD794" s="425"/>
      <c r="AE794" s="425"/>
      <c r="AF794" s="425"/>
      <c r="AG794" s="425"/>
      <c r="AH794" s="425"/>
      <c r="AI794" s="425"/>
      <c r="AJ794" s="425"/>
      <c r="AK794" s="425"/>
      <c r="AL794" s="425"/>
      <c r="AM794" s="306"/>
    </row>
    <row r="795" spans="1:39" hidden="1" outlineLevel="2">
      <c r="A795" s="532">
        <v>21</v>
      </c>
      <c r="B795" s="428" t="s">
        <v>114</v>
      </c>
      <c r="C795" s="291" t="s">
        <v>25</v>
      </c>
      <c r="D795" s="295"/>
      <c r="E795" s="295"/>
      <c r="F795" s="295"/>
      <c r="G795" s="295"/>
      <c r="H795" s="295"/>
      <c r="I795" s="295"/>
      <c r="J795" s="295"/>
      <c r="K795" s="295"/>
      <c r="L795" s="295"/>
      <c r="M795" s="295"/>
      <c r="N795" s="291"/>
      <c r="O795" s="295"/>
      <c r="P795" s="295"/>
      <c r="Q795" s="295"/>
      <c r="R795" s="295"/>
      <c r="S795" s="295"/>
      <c r="T795" s="295"/>
      <c r="U795" s="295"/>
      <c r="V795" s="295"/>
      <c r="W795" s="295"/>
      <c r="X795" s="295"/>
      <c r="Y795" s="415"/>
      <c r="Z795" s="415"/>
      <c r="AA795" s="415"/>
      <c r="AB795" s="415"/>
      <c r="AC795" s="415"/>
      <c r="AD795" s="415"/>
      <c r="AE795" s="415"/>
      <c r="AF795" s="410"/>
      <c r="AG795" s="410"/>
      <c r="AH795" s="410"/>
      <c r="AI795" s="410"/>
      <c r="AJ795" s="410"/>
      <c r="AK795" s="410"/>
      <c r="AL795" s="410"/>
      <c r="AM795" s="296">
        <f>SUM(Y795:AL795)</f>
        <v>0</v>
      </c>
    </row>
    <row r="796" spans="1:39" hidden="1" outlineLevel="2">
      <c r="A796" s="532"/>
      <c r="B796" s="294" t="s">
        <v>343</v>
      </c>
      <c r="C796" s="291" t="s">
        <v>164</v>
      </c>
      <c r="D796" s="295"/>
      <c r="E796" s="295"/>
      <c r="F796" s="295"/>
      <c r="G796" s="295"/>
      <c r="H796" s="295"/>
      <c r="I796" s="295"/>
      <c r="J796" s="295"/>
      <c r="K796" s="295"/>
      <c r="L796" s="295"/>
      <c r="M796" s="295"/>
      <c r="N796" s="291"/>
      <c r="O796" s="295"/>
      <c r="P796" s="295"/>
      <c r="Q796" s="295"/>
      <c r="R796" s="295"/>
      <c r="S796" s="295"/>
      <c r="T796" s="295"/>
      <c r="U796" s="295"/>
      <c r="V796" s="295"/>
      <c r="W796" s="295"/>
      <c r="X796" s="295"/>
      <c r="Y796" s="411">
        <f>Y795</f>
        <v>0</v>
      </c>
      <c r="Z796" s="411">
        <f t="shared" ref="Z796" si="2246">Z795</f>
        <v>0</v>
      </c>
      <c r="AA796" s="411">
        <f t="shared" ref="AA796" si="2247">AA795</f>
        <v>0</v>
      </c>
      <c r="AB796" s="411">
        <f t="shared" ref="AB796" si="2248">AB795</f>
        <v>0</v>
      </c>
      <c r="AC796" s="411">
        <f t="shared" ref="AC796" si="2249">AC795</f>
        <v>0</v>
      </c>
      <c r="AD796" s="411">
        <f t="shared" ref="AD796" si="2250">AD795</f>
        <v>0</v>
      </c>
      <c r="AE796" s="411">
        <f t="shared" ref="AE796" si="2251">AE795</f>
        <v>0</v>
      </c>
      <c r="AF796" s="411">
        <f t="shared" ref="AF796" si="2252">AF795</f>
        <v>0</v>
      </c>
      <c r="AG796" s="411">
        <f t="shared" ref="AG796" si="2253">AG795</f>
        <v>0</v>
      </c>
      <c r="AH796" s="411">
        <f t="shared" ref="AH796" si="2254">AH795</f>
        <v>0</v>
      </c>
      <c r="AI796" s="411">
        <f t="shared" ref="AI796" si="2255">AI795</f>
        <v>0</v>
      </c>
      <c r="AJ796" s="411">
        <f t="shared" ref="AJ796" si="2256">AJ795</f>
        <v>0</v>
      </c>
      <c r="AK796" s="411">
        <f t="shared" ref="AK796" si="2257">AK795</f>
        <v>0</v>
      </c>
      <c r="AL796" s="411">
        <f t="shared" ref="AL796" si="2258">AL795</f>
        <v>0</v>
      </c>
      <c r="AM796" s="306"/>
    </row>
    <row r="797" spans="1:39" hidden="1" outlineLevel="2">
      <c r="A797" s="532"/>
      <c r="B797" s="294"/>
      <c r="C797" s="291"/>
      <c r="D797" s="291"/>
      <c r="E797" s="291"/>
      <c r="F797" s="291"/>
      <c r="G797" s="291"/>
      <c r="H797" s="291"/>
      <c r="I797" s="291"/>
      <c r="J797" s="291"/>
      <c r="K797" s="291"/>
      <c r="L797" s="291"/>
      <c r="M797" s="291"/>
      <c r="N797" s="291"/>
      <c r="O797" s="291"/>
      <c r="P797" s="291"/>
      <c r="Q797" s="291"/>
      <c r="R797" s="291"/>
      <c r="S797" s="291"/>
      <c r="T797" s="291"/>
      <c r="U797" s="291"/>
      <c r="V797" s="291"/>
      <c r="W797" s="291"/>
      <c r="X797" s="291"/>
      <c r="Y797" s="422"/>
      <c r="Z797" s="425"/>
      <c r="AA797" s="425"/>
      <c r="AB797" s="425"/>
      <c r="AC797" s="425"/>
      <c r="AD797" s="425"/>
      <c r="AE797" s="425"/>
      <c r="AF797" s="425"/>
      <c r="AG797" s="425"/>
      <c r="AH797" s="425"/>
      <c r="AI797" s="425"/>
      <c r="AJ797" s="425"/>
      <c r="AK797" s="425"/>
      <c r="AL797" s="425"/>
      <c r="AM797" s="306"/>
    </row>
    <row r="798" spans="1:39" ht="30" hidden="1" outlineLevel="2">
      <c r="A798" s="532">
        <v>22</v>
      </c>
      <c r="B798" s="428" t="s">
        <v>115</v>
      </c>
      <c r="C798" s="291" t="s">
        <v>25</v>
      </c>
      <c r="D798" s="295"/>
      <c r="E798" s="295"/>
      <c r="F798" s="295"/>
      <c r="G798" s="295"/>
      <c r="H798" s="295"/>
      <c r="I798" s="295"/>
      <c r="J798" s="295"/>
      <c r="K798" s="295"/>
      <c r="L798" s="295"/>
      <c r="M798" s="295"/>
      <c r="N798" s="291"/>
      <c r="O798" s="295"/>
      <c r="P798" s="295"/>
      <c r="Q798" s="295"/>
      <c r="R798" s="295"/>
      <c r="S798" s="295"/>
      <c r="T798" s="295"/>
      <c r="U798" s="295"/>
      <c r="V798" s="295"/>
      <c r="W798" s="295"/>
      <c r="X798" s="295"/>
      <c r="Y798" s="415"/>
      <c r="Z798" s="415"/>
      <c r="AA798" s="415"/>
      <c r="AB798" s="415"/>
      <c r="AC798" s="415"/>
      <c r="AD798" s="415"/>
      <c r="AE798" s="415"/>
      <c r="AF798" s="410"/>
      <c r="AG798" s="410"/>
      <c r="AH798" s="410"/>
      <c r="AI798" s="410"/>
      <c r="AJ798" s="410"/>
      <c r="AK798" s="410"/>
      <c r="AL798" s="410"/>
      <c r="AM798" s="296">
        <f>SUM(Y798:AL798)</f>
        <v>0</v>
      </c>
    </row>
    <row r="799" spans="1:39" hidden="1" outlineLevel="2">
      <c r="A799" s="532"/>
      <c r="B799" s="294" t="s">
        <v>343</v>
      </c>
      <c r="C799" s="291" t="s">
        <v>164</v>
      </c>
      <c r="D799" s="295"/>
      <c r="E799" s="295"/>
      <c r="F799" s="295"/>
      <c r="G799" s="295"/>
      <c r="H799" s="295"/>
      <c r="I799" s="295"/>
      <c r="J799" s="295"/>
      <c r="K799" s="295"/>
      <c r="L799" s="295"/>
      <c r="M799" s="295"/>
      <c r="N799" s="291"/>
      <c r="O799" s="295"/>
      <c r="P799" s="295"/>
      <c r="Q799" s="295"/>
      <c r="R799" s="295"/>
      <c r="S799" s="295"/>
      <c r="T799" s="295"/>
      <c r="U799" s="295"/>
      <c r="V799" s="295"/>
      <c r="W799" s="295"/>
      <c r="X799" s="295"/>
      <c r="Y799" s="411">
        <f>Y798</f>
        <v>0</v>
      </c>
      <c r="Z799" s="411">
        <f t="shared" ref="Z799" si="2259">Z798</f>
        <v>0</v>
      </c>
      <c r="AA799" s="411">
        <f t="shared" ref="AA799" si="2260">AA798</f>
        <v>0</v>
      </c>
      <c r="AB799" s="411">
        <f t="shared" ref="AB799" si="2261">AB798</f>
        <v>0</v>
      </c>
      <c r="AC799" s="411">
        <f t="shared" ref="AC799" si="2262">AC798</f>
        <v>0</v>
      </c>
      <c r="AD799" s="411">
        <f t="shared" ref="AD799" si="2263">AD798</f>
        <v>0</v>
      </c>
      <c r="AE799" s="411">
        <f t="shared" ref="AE799" si="2264">AE798</f>
        <v>0</v>
      </c>
      <c r="AF799" s="411">
        <f t="shared" ref="AF799" si="2265">AF798</f>
        <v>0</v>
      </c>
      <c r="AG799" s="411">
        <f t="shared" ref="AG799" si="2266">AG798</f>
        <v>0</v>
      </c>
      <c r="AH799" s="411">
        <f t="shared" ref="AH799" si="2267">AH798</f>
        <v>0</v>
      </c>
      <c r="AI799" s="411">
        <f t="shared" ref="AI799" si="2268">AI798</f>
        <v>0</v>
      </c>
      <c r="AJ799" s="411">
        <f t="shared" ref="AJ799" si="2269">AJ798</f>
        <v>0</v>
      </c>
      <c r="AK799" s="411">
        <f t="shared" ref="AK799" si="2270">AK798</f>
        <v>0</v>
      </c>
      <c r="AL799" s="411">
        <f t="shared" ref="AL799" si="2271">AL798</f>
        <v>0</v>
      </c>
      <c r="AM799" s="306"/>
    </row>
    <row r="800" spans="1:39" hidden="1" outlineLevel="2">
      <c r="A800" s="532"/>
      <c r="B800" s="294"/>
      <c r="C800" s="291"/>
      <c r="D800" s="291"/>
      <c r="E800" s="291"/>
      <c r="F800" s="291"/>
      <c r="G800" s="291"/>
      <c r="H800" s="291"/>
      <c r="I800" s="291"/>
      <c r="J800" s="291"/>
      <c r="K800" s="291"/>
      <c r="L800" s="291"/>
      <c r="M800" s="291"/>
      <c r="N800" s="291"/>
      <c r="O800" s="291"/>
      <c r="P800" s="291"/>
      <c r="Q800" s="291"/>
      <c r="R800" s="291"/>
      <c r="S800" s="291"/>
      <c r="T800" s="291"/>
      <c r="U800" s="291"/>
      <c r="V800" s="291"/>
      <c r="W800" s="291"/>
      <c r="X800" s="291"/>
      <c r="Y800" s="422"/>
      <c r="Z800" s="425"/>
      <c r="AA800" s="425"/>
      <c r="AB800" s="425"/>
      <c r="AC800" s="425"/>
      <c r="AD800" s="425"/>
      <c r="AE800" s="425"/>
      <c r="AF800" s="425"/>
      <c r="AG800" s="425"/>
      <c r="AH800" s="425"/>
      <c r="AI800" s="425"/>
      <c r="AJ800" s="425"/>
      <c r="AK800" s="425"/>
      <c r="AL800" s="425"/>
      <c r="AM800" s="306"/>
    </row>
    <row r="801" spans="1:39" ht="30" hidden="1" outlineLevel="2">
      <c r="A801" s="532">
        <v>23</v>
      </c>
      <c r="B801" s="428" t="s">
        <v>116</v>
      </c>
      <c r="C801" s="291" t="s">
        <v>25</v>
      </c>
      <c r="D801" s="295"/>
      <c r="E801" s="295"/>
      <c r="F801" s="295"/>
      <c r="G801" s="295"/>
      <c r="H801" s="295"/>
      <c r="I801" s="295"/>
      <c r="J801" s="295"/>
      <c r="K801" s="295"/>
      <c r="L801" s="295"/>
      <c r="M801" s="295"/>
      <c r="N801" s="291"/>
      <c r="O801" s="295"/>
      <c r="P801" s="295"/>
      <c r="Q801" s="295"/>
      <c r="R801" s="295"/>
      <c r="S801" s="295"/>
      <c r="T801" s="295"/>
      <c r="U801" s="295"/>
      <c r="V801" s="295"/>
      <c r="W801" s="295"/>
      <c r="X801" s="295"/>
      <c r="Y801" s="415"/>
      <c r="Z801" s="415"/>
      <c r="AA801" s="415"/>
      <c r="AB801" s="415"/>
      <c r="AC801" s="415"/>
      <c r="AD801" s="415"/>
      <c r="AE801" s="415"/>
      <c r="AF801" s="410"/>
      <c r="AG801" s="410"/>
      <c r="AH801" s="410"/>
      <c r="AI801" s="410"/>
      <c r="AJ801" s="410"/>
      <c r="AK801" s="410"/>
      <c r="AL801" s="410"/>
      <c r="AM801" s="296">
        <f>SUM(Y801:AL801)</f>
        <v>0</v>
      </c>
    </row>
    <row r="802" spans="1:39" hidden="1" outlineLevel="2">
      <c r="A802" s="532"/>
      <c r="B802" s="294" t="s">
        <v>343</v>
      </c>
      <c r="C802" s="291" t="s">
        <v>164</v>
      </c>
      <c r="D802" s="295"/>
      <c r="E802" s="295"/>
      <c r="F802" s="295"/>
      <c r="G802" s="295"/>
      <c r="H802" s="295"/>
      <c r="I802" s="295"/>
      <c r="J802" s="295"/>
      <c r="K802" s="295"/>
      <c r="L802" s="295"/>
      <c r="M802" s="295"/>
      <c r="N802" s="291"/>
      <c r="O802" s="295"/>
      <c r="P802" s="295"/>
      <c r="Q802" s="295"/>
      <c r="R802" s="295"/>
      <c r="S802" s="295"/>
      <c r="T802" s="295"/>
      <c r="U802" s="295"/>
      <c r="V802" s="295"/>
      <c r="W802" s="295"/>
      <c r="X802" s="295"/>
      <c r="Y802" s="411">
        <f>Y801</f>
        <v>0</v>
      </c>
      <c r="Z802" s="411">
        <f t="shared" ref="Z802" si="2272">Z801</f>
        <v>0</v>
      </c>
      <c r="AA802" s="411">
        <f t="shared" ref="AA802" si="2273">AA801</f>
        <v>0</v>
      </c>
      <c r="AB802" s="411">
        <f t="shared" ref="AB802" si="2274">AB801</f>
        <v>0</v>
      </c>
      <c r="AC802" s="411">
        <f t="shared" ref="AC802" si="2275">AC801</f>
        <v>0</v>
      </c>
      <c r="AD802" s="411">
        <f t="shared" ref="AD802" si="2276">AD801</f>
        <v>0</v>
      </c>
      <c r="AE802" s="411">
        <f t="shared" ref="AE802" si="2277">AE801</f>
        <v>0</v>
      </c>
      <c r="AF802" s="411">
        <f t="shared" ref="AF802" si="2278">AF801</f>
        <v>0</v>
      </c>
      <c r="AG802" s="411">
        <f t="shared" ref="AG802" si="2279">AG801</f>
        <v>0</v>
      </c>
      <c r="AH802" s="411">
        <f t="shared" ref="AH802" si="2280">AH801</f>
        <v>0</v>
      </c>
      <c r="AI802" s="411">
        <f t="shared" ref="AI802" si="2281">AI801</f>
        <v>0</v>
      </c>
      <c r="AJ802" s="411">
        <f t="shared" ref="AJ802" si="2282">AJ801</f>
        <v>0</v>
      </c>
      <c r="AK802" s="411">
        <f t="shared" ref="AK802" si="2283">AK801</f>
        <v>0</v>
      </c>
      <c r="AL802" s="411">
        <f t="shared" ref="AL802" si="2284">AL801</f>
        <v>0</v>
      </c>
      <c r="AM802" s="306"/>
    </row>
    <row r="803" spans="1:39" hidden="1" outlineLevel="2">
      <c r="A803" s="532"/>
      <c r="B803" s="430"/>
      <c r="C803" s="291"/>
      <c r="D803" s="291"/>
      <c r="E803" s="291"/>
      <c r="F803" s="291"/>
      <c r="G803" s="291"/>
      <c r="H803" s="291"/>
      <c r="I803" s="291"/>
      <c r="J803" s="291"/>
      <c r="K803" s="291"/>
      <c r="L803" s="291"/>
      <c r="M803" s="291"/>
      <c r="N803" s="291"/>
      <c r="O803" s="291"/>
      <c r="P803" s="291"/>
      <c r="Q803" s="291"/>
      <c r="R803" s="291"/>
      <c r="S803" s="291"/>
      <c r="T803" s="291"/>
      <c r="U803" s="291"/>
      <c r="V803" s="291"/>
      <c r="W803" s="291"/>
      <c r="X803" s="291"/>
      <c r="Y803" s="422"/>
      <c r="Z803" s="425"/>
      <c r="AA803" s="425"/>
      <c r="AB803" s="425"/>
      <c r="AC803" s="425"/>
      <c r="AD803" s="425"/>
      <c r="AE803" s="425"/>
      <c r="AF803" s="425"/>
      <c r="AG803" s="425"/>
      <c r="AH803" s="425"/>
      <c r="AI803" s="425"/>
      <c r="AJ803" s="425"/>
      <c r="AK803" s="425"/>
      <c r="AL803" s="425"/>
      <c r="AM803" s="306"/>
    </row>
    <row r="804" spans="1:39" ht="30" hidden="1" outlineLevel="2">
      <c r="A804" s="532">
        <v>24</v>
      </c>
      <c r="B804" s="428" t="s">
        <v>117</v>
      </c>
      <c r="C804" s="291" t="s">
        <v>25</v>
      </c>
      <c r="D804" s="295"/>
      <c r="E804" s="295"/>
      <c r="F804" s="295"/>
      <c r="G804" s="295"/>
      <c r="H804" s="295"/>
      <c r="I804" s="295"/>
      <c r="J804" s="295"/>
      <c r="K804" s="295"/>
      <c r="L804" s="295"/>
      <c r="M804" s="295"/>
      <c r="N804" s="291"/>
      <c r="O804" s="295"/>
      <c r="P804" s="295"/>
      <c r="Q804" s="295"/>
      <c r="R804" s="295"/>
      <c r="S804" s="295"/>
      <c r="T804" s="295"/>
      <c r="U804" s="295"/>
      <c r="V804" s="295"/>
      <c r="W804" s="295"/>
      <c r="X804" s="295"/>
      <c r="Y804" s="415"/>
      <c r="Z804" s="415"/>
      <c r="AA804" s="415"/>
      <c r="AB804" s="415"/>
      <c r="AC804" s="415"/>
      <c r="AD804" s="415"/>
      <c r="AE804" s="415"/>
      <c r="AF804" s="410"/>
      <c r="AG804" s="410"/>
      <c r="AH804" s="410"/>
      <c r="AI804" s="410"/>
      <c r="AJ804" s="410"/>
      <c r="AK804" s="410"/>
      <c r="AL804" s="410"/>
      <c r="AM804" s="296">
        <f>SUM(Y804:AL804)</f>
        <v>0</v>
      </c>
    </row>
    <row r="805" spans="1:39" hidden="1" outlineLevel="2">
      <c r="A805" s="532"/>
      <c r="B805" s="294" t="s">
        <v>343</v>
      </c>
      <c r="C805" s="291" t="s">
        <v>164</v>
      </c>
      <c r="D805" s="295"/>
      <c r="E805" s="295"/>
      <c r="F805" s="295"/>
      <c r="G805" s="295"/>
      <c r="H805" s="295"/>
      <c r="I805" s="295"/>
      <c r="J805" s="295"/>
      <c r="K805" s="295"/>
      <c r="L805" s="295"/>
      <c r="M805" s="295"/>
      <c r="N805" s="291"/>
      <c r="O805" s="295"/>
      <c r="P805" s="295"/>
      <c r="Q805" s="295"/>
      <c r="R805" s="295"/>
      <c r="S805" s="295"/>
      <c r="T805" s="295"/>
      <c r="U805" s="295"/>
      <c r="V805" s="295"/>
      <c r="W805" s="295"/>
      <c r="X805" s="295"/>
      <c r="Y805" s="411">
        <f>Y804</f>
        <v>0</v>
      </c>
      <c r="Z805" s="411">
        <f t="shared" ref="Z805" si="2285">Z804</f>
        <v>0</v>
      </c>
      <c r="AA805" s="411">
        <f t="shared" ref="AA805" si="2286">AA804</f>
        <v>0</v>
      </c>
      <c r="AB805" s="411">
        <f t="shared" ref="AB805" si="2287">AB804</f>
        <v>0</v>
      </c>
      <c r="AC805" s="411">
        <f t="shared" ref="AC805" si="2288">AC804</f>
        <v>0</v>
      </c>
      <c r="AD805" s="411">
        <f t="shared" ref="AD805" si="2289">AD804</f>
        <v>0</v>
      </c>
      <c r="AE805" s="411">
        <f t="shared" ref="AE805" si="2290">AE804</f>
        <v>0</v>
      </c>
      <c r="AF805" s="411">
        <f t="shared" ref="AF805" si="2291">AF804</f>
        <v>0</v>
      </c>
      <c r="AG805" s="411">
        <f t="shared" ref="AG805" si="2292">AG804</f>
        <v>0</v>
      </c>
      <c r="AH805" s="411">
        <f t="shared" ref="AH805" si="2293">AH804</f>
        <v>0</v>
      </c>
      <c r="AI805" s="411">
        <f t="shared" ref="AI805" si="2294">AI804</f>
        <v>0</v>
      </c>
      <c r="AJ805" s="411">
        <f t="shared" ref="AJ805" si="2295">AJ804</f>
        <v>0</v>
      </c>
      <c r="AK805" s="411">
        <f t="shared" ref="AK805" si="2296">AK804</f>
        <v>0</v>
      </c>
      <c r="AL805" s="411">
        <f t="shared" ref="AL805" si="2297">AL804</f>
        <v>0</v>
      </c>
      <c r="AM805" s="306"/>
    </row>
    <row r="806" spans="1:39" hidden="1" outlineLevel="2">
      <c r="A806" s="532"/>
      <c r="B806" s="294"/>
      <c r="C806" s="291"/>
      <c r="D806" s="291"/>
      <c r="E806" s="291"/>
      <c r="F806" s="291"/>
      <c r="G806" s="291"/>
      <c r="H806" s="291"/>
      <c r="I806" s="291"/>
      <c r="J806" s="291"/>
      <c r="K806" s="291"/>
      <c r="L806" s="291"/>
      <c r="M806" s="291"/>
      <c r="N806" s="291"/>
      <c r="O806" s="291"/>
      <c r="P806" s="291"/>
      <c r="Q806" s="291"/>
      <c r="R806" s="291"/>
      <c r="S806" s="291"/>
      <c r="T806" s="291"/>
      <c r="U806" s="291"/>
      <c r="V806" s="291"/>
      <c r="W806" s="291"/>
      <c r="X806" s="291"/>
      <c r="Y806" s="412"/>
      <c r="Z806" s="425"/>
      <c r="AA806" s="425"/>
      <c r="AB806" s="425"/>
      <c r="AC806" s="425"/>
      <c r="AD806" s="425"/>
      <c r="AE806" s="425"/>
      <c r="AF806" s="425"/>
      <c r="AG806" s="425"/>
      <c r="AH806" s="425"/>
      <c r="AI806" s="425"/>
      <c r="AJ806" s="425"/>
      <c r="AK806" s="425"/>
      <c r="AL806" s="425"/>
      <c r="AM806" s="306"/>
    </row>
    <row r="807" spans="1:39" ht="15.75" hidden="1" outlineLevel="2">
      <c r="A807" s="532"/>
      <c r="B807" s="288" t="s">
        <v>502</v>
      </c>
      <c r="C807" s="291"/>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12"/>
      <c r="Z807" s="425"/>
      <c r="AA807" s="425"/>
      <c r="AB807" s="425"/>
      <c r="AC807" s="425"/>
      <c r="AD807" s="425"/>
      <c r="AE807" s="425"/>
      <c r="AF807" s="425"/>
      <c r="AG807" s="425"/>
      <c r="AH807" s="425"/>
      <c r="AI807" s="425"/>
      <c r="AJ807" s="425"/>
      <c r="AK807" s="425"/>
      <c r="AL807" s="425"/>
      <c r="AM807" s="306"/>
    </row>
    <row r="808" spans="1:39" hidden="1" outlineLevel="2">
      <c r="A808" s="532">
        <v>25</v>
      </c>
      <c r="B808" s="428" t="s">
        <v>118</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26"/>
      <c r="Z808" s="415"/>
      <c r="AA808" s="415"/>
      <c r="AB808" s="415"/>
      <c r="AC808" s="415"/>
      <c r="AD808" s="415"/>
      <c r="AE808" s="415"/>
      <c r="AF808" s="415"/>
      <c r="AG808" s="415"/>
      <c r="AH808" s="415"/>
      <c r="AI808" s="415"/>
      <c r="AJ808" s="415"/>
      <c r="AK808" s="415"/>
      <c r="AL808" s="415"/>
      <c r="AM808" s="296">
        <f>SUM(Y808:AL808)</f>
        <v>0</v>
      </c>
    </row>
    <row r="809" spans="1:39" hidden="1" outlineLevel="2">
      <c r="A809" s="532"/>
      <c r="B809" s="294" t="s">
        <v>343</v>
      </c>
      <c r="C809" s="291" t="s">
        <v>164</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298">Z808</f>
        <v>0</v>
      </c>
      <c r="AA809" s="411">
        <f t="shared" ref="AA809" si="2299">AA808</f>
        <v>0</v>
      </c>
      <c r="AB809" s="411">
        <f t="shared" ref="AB809" si="2300">AB808</f>
        <v>0</v>
      </c>
      <c r="AC809" s="411">
        <f t="shared" ref="AC809" si="2301">AC808</f>
        <v>0</v>
      </c>
      <c r="AD809" s="411">
        <f t="shared" ref="AD809" si="2302">AD808</f>
        <v>0</v>
      </c>
      <c r="AE809" s="411">
        <f t="shared" ref="AE809" si="2303">AE808</f>
        <v>0</v>
      </c>
      <c r="AF809" s="411">
        <f t="shared" ref="AF809" si="2304">AF808</f>
        <v>0</v>
      </c>
      <c r="AG809" s="411">
        <f t="shared" ref="AG809" si="2305">AG808</f>
        <v>0</v>
      </c>
      <c r="AH809" s="411">
        <f t="shared" ref="AH809" si="2306">AH808</f>
        <v>0</v>
      </c>
      <c r="AI809" s="411">
        <f t="shared" ref="AI809" si="2307">AI808</f>
        <v>0</v>
      </c>
      <c r="AJ809" s="411">
        <f t="shared" ref="AJ809" si="2308">AJ808</f>
        <v>0</v>
      </c>
      <c r="AK809" s="411">
        <f t="shared" ref="AK809" si="2309">AK808</f>
        <v>0</v>
      </c>
      <c r="AL809" s="411">
        <f t="shared" ref="AL809" si="2310">AL808</f>
        <v>0</v>
      </c>
      <c r="AM809" s="306"/>
    </row>
    <row r="810" spans="1:39" hidden="1" outlineLevel="2">
      <c r="A810" s="532"/>
      <c r="B810" s="294"/>
      <c r="C810" s="291"/>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25"/>
      <c r="AA810" s="425"/>
      <c r="AB810" s="425"/>
      <c r="AC810" s="425"/>
      <c r="AD810" s="425"/>
      <c r="AE810" s="425"/>
      <c r="AF810" s="425"/>
      <c r="AG810" s="425"/>
      <c r="AH810" s="425"/>
      <c r="AI810" s="425"/>
      <c r="AJ810" s="425"/>
      <c r="AK810" s="425"/>
      <c r="AL810" s="425"/>
      <c r="AM810" s="306"/>
    </row>
    <row r="811" spans="1:39" hidden="1" outlineLevel="2">
      <c r="A811" s="532">
        <v>26</v>
      </c>
      <c r="B811" s="428" t="s">
        <v>119</v>
      </c>
      <c r="C811" s="291" t="s">
        <v>25</v>
      </c>
      <c r="D811" s="295"/>
      <c r="E811" s="295"/>
      <c r="F811" s="295"/>
      <c r="G811" s="295"/>
      <c r="H811" s="295"/>
      <c r="I811" s="295"/>
      <c r="J811" s="295"/>
      <c r="K811" s="295"/>
      <c r="L811" s="295"/>
      <c r="M811" s="295"/>
      <c r="N811" s="295">
        <v>12</v>
      </c>
      <c r="O811" s="295"/>
      <c r="P811" s="295"/>
      <c r="Q811" s="295"/>
      <c r="R811" s="295"/>
      <c r="S811" s="295"/>
      <c r="T811" s="295"/>
      <c r="U811" s="295"/>
      <c r="V811" s="295"/>
      <c r="W811" s="295"/>
      <c r="X811" s="295"/>
      <c r="Y811" s="426"/>
      <c r="Z811" s="415"/>
      <c r="AA811" s="415"/>
      <c r="AB811" s="415"/>
      <c r="AC811" s="415"/>
      <c r="AD811" s="415"/>
      <c r="AE811" s="415"/>
      <c r="AF811" s="415"/>
      <c r="AG811" s="415"/>
      <c r="AH811" s="415"/>
      <c r="AI811" s="415"/>
      <c r="AJ811" s="415"/>
      <c r="AK811" s="415"/>
      <c r="AL811" s="415"/>
      <c r="AM811" s="296">
        <f>SUM(Y811:AL811)</f>
        <v>0</v>
      </c>
    </row>
    <row r="812" spans="1:39" hidden="1" outlineLevel="2">
      <c r="A812" s="532"/>
      <c r="B812" s="294" t="s">
        <v>343</v>
      </c>
      <c r="C812" s="291" t="s">
        <v>164</v>
      </c>
      <c r="D812" s="295"/>
      <c r="E812" s="295"/>
      <c r="F812" s="295"/>
      <c r="G812" s="295"/>
      <c r="H812" s="295"/>
      <c r="I812" s="295"/>
      <c r="J812" s="295"/>
      <c r="K812" s="295"/>
      <c r="L812" s="295"/>
      <c r="M812" s="295"/>
      <c r="N812" s="295">
        <f>N811</f>
        <v>12</v>
      </c>
      <c r="O812" s="295"/>
      <c r="P812" s="295"/>
      <c r="Q812" s="295"/>
      <c r="R812" s="295"/>
      <c r="S812" s="295"/>
      <c r="T812" s="295"/>
      <c r="U812" s="295"/>
      <c r="V812" s="295"/>
      <c r="W812" s="295"/>
      <c r="X812" s="295"/>
      <c r="Y812" s="411">
        <f>Y811</f>
        <v>0</v>
      </c>
      <c r="Z812" s="411">
        <f t="shared" ref="Z812" si="2311">Z811</f>
        <v>0</v>
      </c>
      <c r="AA812" s="411">
        <f t="shared" ref="AA812" si="2312">AA811</f>
        <v>0</v>
      </c>
      <c r="AB812" s="411">
        <f t="shared" ref="AB812" si="2313">AB811</f>
        <v>0</v>
      </c>
      <c r="AC812" s="411">
        <f t="shared" ref="AC812" si="2314">AC811</f>
        <v>0</v>
      </c>
      <c r="AD812" s="411">
        <f t="shared" ref="AD812" si="2315">AD811</f>
        <v>0</v>
      </c>
      <c r="AE812" s="411">
        <f t="shared" ref="AE812" si="2316">AE811</f>
        <v>0</v>
      </c>
      <c r="AF812" s="411">
        <f t="shared" ref="AF812" si="2317">AF811</f>
        <v>0</v>
      </c>
      <c r="AG812" s="411">
        <f t="shared" ref="AG812" si="2318">AG811</f>
        <v>0</v>
      </c>
      <c r="AH812" s="411">
        <f t="shared" ref="AH812" si="2319">AH811</f>
        <v>0</v>
      </c>
      <c r="AI812" s="411">
        <f t="shared" ref="AI812" si="2320">AI811</f>
        <v>0</v>
      </c>
      <c r="AJ812" s="411">
        <f t="shared" ref="AJ812" si="2321">AJ811</f>
        <v>0</v>
      </c>
      <c r="AK812" s="411">
        <f t="shared" ref="AK812" si="2322">AK811</f>
        <v>0</v>
      </c>
      <c r="AL812" s="411">
        <f t="shared" ref="AL812" si="2323">AL811</f>
        <v>0</v>
      </c>
      <c r="AM812" s="306"/>
    </row>
    <row r="813" spans="1:39" hidden="1" outlineLevel="2">
      <c r="A813" s="532"/>
      <c r="B813" s="294"/>
      <c r="C813" s="291"/>
      <c r="D813" s="291"/>
      <c r="E813" s="291"/>
      <c r="F813" s="291"/>
      <c r="G813" s="291"/>
      <c r="H813" s="291"/>
      <c r="I813" s="291"/>
      <c r="J813" s="291"/>
      <c r="K813" s="291"/>
      <c r="L813" s="291"/>
      <c r="M813" s="291"/>
      <c r="N813" s="291"/>
      <c r="O813" s="291"/>
      <c r="P813" s="291"/>
      <c r="Q813" s="291"/>
      <c r="R813" s="291"/>
      <c r="S813" s="291"/>
      <c r="T813" s="291"/>
      <c r="U813" s="291"/>
      <c r="V813" s="291"/>
      <c r="W813" s="291"/>
      <c r="X813" s="291"/>
      <c r="Y813" s="412"/>
      <c r="Z813" s="425"/>
      <c r="AA813" s="425"/>
      <c r="AB813" s="425"/>
      <c r="AC813" s="425"/>
      <c r="AD813" s="425"/>
      <c r="AE813" s="425"/>
      <c r="AF813" s="425"/>
      <c r="AG813" s="425"/>
      <c r="AH813" s="425"/>
      <c r="AI813" s="425"/>
      <c r="AJ813" s="425"/>
      <c r="AK813" s="425"/>
      <c r="AL813" s="425"/>
      <c r="AM813" s="306"/>
    </row>
    <row r="814" spans="1:39" ht="30" hidden="1" outlineLevel="2">
      <c r="A814" s="532">
        <v>27</v>
      </c>
      <c r="B814" s="428" t="s">
        <v>120</v>
      </c>
      <c r="C814" s="291" t="s">
        <v>25</v>
      </c>
      <c r="D814" s="295"/>
      <c r="E814" s="295"/>
      <c r="F814" s="295"/>
      <c r="G814" s="295"/>
      <c r="H814" s="295"/>
      <c r="I814" s="295"/>
      <c r="J814" s="295"/>
      <c r="K814" s="295"/>
      <c r="L814" s="295"/>
      <c r="M814" s="295"/>
      <c r="N814" s="295">
        <v>12</v>
      </c>
      <c r="O814" s="295"/>
      <c r="P814" s="295"/>
      <c r="Q814" s="295"/>
      <c r="R814" s="295"/>
      <c r="S814" s="295"/>
      <c r="T814" s="295"/>
      <c r="U814" s="295"/>
      <c r="V814" s="295"/>
      <c r="W814" s="295"/>
      <c r="X814" s="295"/>
      <c r="Y814" s="426"/>
      <c r="Z814" s="415"/>
      <c r="AA814" s="415"/>
      <c r="AB814" s="415"/>
      <c r="AC814" s="415"/>
      <c r="AD814" s="415"/>
      <c r="AE814" s="415"/>
      <c r="AF814" s="415"/>
      <c r="AG814" s="415"/>
      <c r="AH814" s="415"/>
      <c r="AI814" s="415"/>
      <c r="AJ814" s="415"/>
      <c r="AK814" s="415"/>
      <c r="AL814" s="415"/>
      <c r="AM814" s="296">
        <f>SUM(Y814:AL814)</f>
        <v>0</v>
      </c>
    </row>
    <row r="815" spans="1:39" hidden="1" outlineLevel="2">
      <c r="A815" s="532"/>
      <c r="B815" s="294" t="s">
        <v>343</v>
      </c>
      <c r="C815" s="291" t="s">
        <v>164</v>
      </c>
      <c r="D815" s="295"/>
      <c r="E815" s="295"/>
      <c r="F815" s="295"/>
      <c r="G815" s="295"/>
      <c r="H815" s="295"/>
      <c r="I815" s="295"/>
      <c r="J815" s="295"/>
      <c r="K815" s="295"/>
      <c r="L815" s="295"/>
      <c r="M815" s="295"/>
      <c r="N815" s="295">
        <f>N814</f>
        <v>12</v>
      </c>
      <c r="O815" s="295"/>
      <c r="P815" s="295"/>
      <c r="Q815" s="295"/>
      <c r="R815" s="295"/>
      <c r="S815" s="295"/>
      <c r="T815" s="295"/>
      <c r="U815" s="295"/>
      <c r="V815" s="295"/>
      <c r="W815" s="295"/>
      <c r="X815" s="295"/>
      <c r="Y815" s="411">
        <f>Y814</f>
        <v>0</v>
      </c>
      <c r="Z815" s="411">
        <f t="shared" ref="Z815" si="2324">Z814</f>
        <v>0</v>
      </c>
      <c r="AA815" s="411">
        <f t="shared" ref="AA815" si="2325">AA814</f>
        <v>0</v>
      </c>
      <c r="AB815" s="411">
        <f t="shared" ref="AB815" si="2326">AB814</f>
        <v>0</v>
      </c>
      <c r="AC815" s="411">
        <f t="shared" ref="AC815" si="2327">AC814</f>
        <v>0</v>
      </c>
      <c r="AD815" s="411">
        <f t="shared" ref="AD815" si="2328">AD814</f>
        <v>0</v>
      </c>
      <c r="AE815" s="411">
        <f t="shared" ref="AE815" si="2329">AE814</f>
        <v>0</v>
      </c>
      <c r="AF815" s="411">
        <f t="shared" ref="AF815" si="2330">AF814</f>
        <v>0</v>
      </c>
      <c r="AG815" s="411">
        <f t="shared" ref="AG815" si="2331">AG814</f>
        <v>0</v>
      </c>
      <c r="AH815" s="411">
        <f t="shared" ref="AH815" si="2332">AH814</f>
        <v>0</v>
      </c>
      <c r="AI815" s="411">
        <f t="shared" ref="AI815" si="2333">AI814</f>
        <v>0</v>
      </c>
      <c r="AJ815" s="411">
        <f t="shared" ref="AJ815" si="2334">AJ814</f>
        <v>0</v>
      </c>
      <c r="AK815" s="411">
        <f t="shared" ref="AK815" si="2335">AK814</f>
        <v>0</v>
      </c>
      <c r="AL815" s="411">
        <f t="shared" ref="AL815" si="2336">AL814</f>
        <v>0</v>
      </c>
      <c r="AM815" s="306"/>
    </row>
    <row r="816" spans="1:39" hidden="1" outlineLevel="2">
      <c r="A816" s="532"/>
      <c r="B816" s="294"/>
      <c r="C816" s="291"/>
      <c r="D816" s="291"/>
      <c r="E816" s="291"/>
      <c r="F816" s="291"/>
      <c r="G816" s="291"/>
      <c r="H816" s="291"/>
      <c r="I816" s="291"/>
      <c r="J816" s="291"/>
      <c r="K816" s="291"/>
      <c r="L816" s="291"/>
      <c r="M816" s="291"/>
      <c r="N816" s="291"/>
      <c r="O816" s="291"/>
      <c r="P816" s="291"/>
      <c r="Q816" s="291"/>
      <c r="R816" s="291"/>
      <c r="S816" s="291"/>
      <c r="T816" s="291"/>
      <c r="U816" s="291"/>
      <c r="V816" s="291"/>
      <c r="W816" s="291"/>
      <c r="X816" s="291"/>
      <c r="Y816" s="412"/>
      <c r="Z816" s="425"/>
      <c r="AA816" s="425"/>
      <c r="AB816" s="425"/>
      <c r="AC816" s="425"/>
      <c r="AD816" s="425"/>
      <c r="AE816" s="425"/>
      <c r="AF816" s="425"/>
      <c r="AG816" s="425"/>
      <c r="AH816" s="425"/>
      <c r="AI816" s="425"/>
      <c r="AJ816" s="425"/>
      <c r="AK816" s="425"/>
      <c r="AL816" s="425"/>
      <c r="AM816" s="306"/>
    </row>
    <row r="817" spans="1:39" ht="30" hidden="1" outlineLevel="2">
      <c r="A817" s="532">
        <v>28</v>
      </c>
      <c r="B817" s="428" t="s">
        <v>121</v>
      </c>
      <c r="C817" s="291" t="s">
        <v>25</v>
      </c>
      <c r="D817" s="295"/>
      <c r="E817" s="295"/>
      <c r="F817" s="295"/>
      <c r="G817" s="295"/>
      <c r="H817" s="295"/>
      <c r="I817" s="295"/>
      <c r="J817" s="295"/>
      <c r="K817" s="295"/>
      <c r="L817" s="295"/>
      <c r="M817" s="295"/>
      <c r="N817" s="295">
        <v>12</v>
      </c>
      <c r="O817" s="295"/>
      <c r="P817" s="295"/>
      <c r="Q817" s="295"/>
      <c r="R817" s="295"/>
      <c r="S817" s="295"/>
      <c r="T817" s="295"/>
      <c r="U817" s="295"/>
      <c r="V817" s="295"/>
      <c r="W817" s="295"/>
      <c r="X817" s="295"/>
      <c r="Y817" s="426"/>
      <c r="Z817" s="415"/>
      <c r="AA817" s="415"/>
      <c r="AB817" s="415"/>
      <c r="AC817" s="415"/>
      <c r="AD817" s="415"/>
      <c r="AE817" s="415"/>
      <c r="AF817" s="415"/>
      <c r="AG817" s="415"/>
      <c r="AH817" s="415"/>
      <c r="AI817" s="415"/>
      <c r="AJ817" s="415"/>
      <c r="AK817" s="415"/>
      <c r="AL817" s="415"/>
      <c r="AM817" s="296">
        <f>SUM(Y817:AL817)</f>
        <v>0</v>
      </c>
    </row>
    <row r="818" spans="1:39" hidden="1" outlineLevel="2">
      <c r="A818" s="532"/>
      <c r="B818" s="294" t="s">
        <v>343</v>
      </c>
      <c r="C818" s="291" t="s">
        <v>164</v>
      </c>
      <c r="D818" s="295"/>
      <c r="E818" s="295"/>
      <c r="F818" s="295"/>
      <c r="G818" s="295"/>
      <c r="H818" s="295"/>
      <c r="I818" s="295"/>
      <c r="J818" s="295"/>
      <c r="K818" s="295"/>
      <c r="L818" s="295"/>
      <c r="M818" s="295"/>
      <c r="N818" s="295">
        <f>N817</f>
        <v>12</v>
      </c>
      <c r="O818" s="295"/>
      <c r="P818" s="295"/>
      <c r="Q818" s="295"/>
      <c r="R818" s="295"/>
      <c r="S818" s="295"/>
      <c r="T818" s="295"/>
      <c r="U818" s="295"/>
      <c r="V818" s="295"/>
      <c r="W818" s="295"/>
      <c r="X818" s="295"/>
      <c r="Y818" s="411">
        <f>Y817</f>
        <v>0</v>
      </c>
      <c r="Z818" s="411">
        <f t="shared" ref="Z818" si="2337">Z817</f>
        <v>0</v>
      </c>
      <c r="AA818" s="411">
        <f t="shared" ref="AA818" si="2338">AA817</f>
        <v>0</v>
      </c>
      <c r="AB818" s="411">
        <f t="shared" ref="AB818" si="2339">AB817</f>
        <v>0</v>
      </c>
      <c r="AC818" s="411">
        <f t="shared" ref="AC818" si="2340">AC817</f>
        <v>0</v>
      </c>
      <c r="AD818" s="411">
        <f t="shared" ref="AD818" si="2341">AD817</f>
        <v>0</v>
      </c>
      <c r="AE818" s="411">
        <f t="shared" ref="AE818" si="2342">AE817</f>
        <v>0</v>
      </c>
      <c r="AF818" s="411">
        <f t="shared" ref="AF818" si="2343">AF817</f>
        <v>0</v>
      </c>
      <c r="AG818" s="411">
        <f t="shared" ref="AG818" si="2344">AG817</f>
        <v>0</v>
      </c>
      <c r="AH818" s="411">
        <f t="shared" ref="AH818" si="2345">AH817</f>
        <v>0</v>
      </c>
      <c r="AI818" s="411">
        <f t="shared" ref="AI818" si="2346">AI817</f>
        <v>0</v>
      </c>
      <c r="AJ818" s="411">
        <f t="shared" ref="AJ818" si="2347">AJ817</f>
        <v>0</v>
      </c>
      <c r="AK818" s="411">
        <f t="shared" ref="AK818" si="2348">AK817</f>
        <v>0</v>
      </c>
      <c r="AL818" s="411">
        <f t="shared" ref="AL818" si="2349">AL817</f>
        <v>0</v>
      </c>
      <c r="AM818" s="306"/>
    </row>
    <row r="819" spans="1:39" hidden="1" outlineLevel="2">
      <c r="A819" s="532"/>
      <c r="B819" s="294"/>
      <c r="C819" s="291"/>
      <c r="D819" s="291"/>
      <c r="E819" s="291"/>
      <c r="F819" s="291"/>
      <c r="G819" s="291"/>
      <c r="H819" s="291"/>
      <c r="I819" s="291"/>
      <c r="J819" s="291"/>
      <c r="K819" s="291"/>
      <c r="L819" s="291"/>
      <c r="M819" s="291"/>
      <c r="N819" s="291"/>
      <c r="O819" s="291"/>
      <c r="P819" s="291"/>
      <c r="Q819" s="291"/>
      <c r="R819" s="291"/>
      <c r="S819" s="291"/>
      <c r="T819" s="291"/>
      <c r="U819" s="291"/>
      <c r="V819" s="291"/>
      <c r="W819" s="291"/>
      <c r="X819" s="291"/>
      <c r="Y819" s="412"/>
      <c r="Z819" s="425"/>
      <c r="AA819" s="425"/>
      <c r="AB819" s="425"/>
      <c r="AC819" s="425"/>
      <c r="AD819" s="425"/>
      <c r="AE819" s="425"/>
      <c r="AF819" s="425"/>
      <c r="AG819" s="425"/>
      <c r="AH819" s="425"/>
      <c r="AI819" s="425"/>
      <c r="AJ819" s="425"/>
      <c r="AK819" s="425"/>
      <c r="AL819" s="425"/>
      <c r="AM819" s="306"/>
    </row>
    <row r="820" spans="1:39" ht="30" hidden="1" outlineLevel="2">
      <c r="A820" s="532">
        <v>29</v>
      </c>
      <c r="B820" s="428" t="s">
        <v>122</v>
      </c>
      <c r="C820" s="291" t="s">
        <v>25</v>
      </c>
      <c r="D820" s="295"/>
      <c r="E820" s="295"/>
      <c r="F820" s="295"/>
      <c r="G820" s="295"/>
      <c r="H820" s="295"/>
      <c r="I820" s="295"/>
      <c r="J820" s="295"/>
      <c r="K820" s="295"/>
      <c r="L820" s="295"/>
      <c r="M820" s="295"/>
      <c r="N820" s="295">
        <v>3</v>
      </c>
      <c r="O820" s="295"/>
      <c r="P820" s="295"/>
      <c r="Q820" s="295"/>
      <c r="R820" s="295"/>
      <c r="S820" s="295"/>
      <c r="T820" s="295"/>
      <c r="U820" s="295"/>
      <c r="V820" s="295"/>
      <c r="W820" s="295"/>
      <c r="X820" s="295"/>
      <c r="Y820" s="426"/>
      <c r="Z820" s="415"/>
      <c r="AA820" s="415"/>
      <c r="AB820" s="415"/>
      <c r="AC820" s="415"/>
      <c r="AD820" s="415"/>
      <c r="AE820" s="415"/>
      <c r="AF820" s="415"/>
      <c r="AG820" s="415"/>
      <c r="AH820" s="415"/>
      <c r="AI820" s="415"/>
      <c r="AJ820" s="415"/>
      <c r="AK820" s="415"/>
      <c r="AL820" s="415"/>
      <c r="AM820" s="296">
        <f>SUM(Y820:AL820)</f>
        <v>0</v>
      </c>
    </row>
    <row r="821" spans="1:39" hidden="1" outlineLevel="2">
      <c r="A821" s="532"/>
      <c r="B821" s="294" t="s">
        <v>343</v>
      </c>
      <c r="C821" s="291" t="s">
        <v>164</v>
      </c>
      <c r="D821" s="295"/>
      <c r="E821" s="295"/>
      <c r="F821" s="295"/>
      <c r="G821" s="295"/>
      <c r="H821" s="295"/>
      <c r="I821" s="295"/>
      <c r="J821" s="295"/>
      <c r="K821" s="295"/>
      <c r="L821" s="295"/>
      <c r="M821" s="295"/>
      <c r="N821" s="295">
        <f>N820</f>
        <v>3</v>
      </c>
      <c r="O821" s="295"/>
      <c r="P821" s="295"/>
      <c r="Q821" s="295"/>
      <c r="R821" s="295"/>
      <c r="S821" s="295"/>
      <c r="T821" s="295"/>
      <c r="U821" s="295"/>
      <c r="V821" s="295"/>
      <c r="W821" s="295"/>
      <c r="X821" s="295"/>
      <c r="Y821" s="411">
        <f>Y820</f>
        <v>0</v>
      </c>
      <c r="Z821" s="411">
        <f t="shared" ref="Z821" si="2350">Z820</f>
        <v>0</v>
      </c>
      <c r="AA821" s="411">
        <f t="shared" ref="AA821" si="2351">AA820</f>
        <v>0</v>
      </c>
      <c r="AB821" s="411">
        <f t="shared" ref="AB821" si="2352">AB820</f>
        <v>0</v>
      </c>
      <c r="AC821" s="411">
        <f t="shared" ref="AC821" si="2353">AC820</f>
        <v>0</v>
      </c>
      <c r="AD821" s="411">
        <f t="shared" ref="AD821" si="2354">AD820</f>
        <v>0</v>
      </c>
      <c r="AE821" s="411">
        <f t="shared" ref="AE821" si="2355">AE820</f>
        <v>0</v>
      </c>
      <c r="AF821" s="411">
        <f t="shared" ref="AF821" si="2356">AF820</f>
        <v>0</v>
      </c>
      <c r="AG821" s="411">
        <f t="shared" ref="AG821" si="2357">AG820</f>
        <v>0</v>
      </c>
      <c r="AH821" s="411">
        <f t="shared" ref="AH821" si="2358">AH820</f>
        <v>0</v>
      </c>
      <c r="AI821" s="411">
        <f t="shared" ref="AI821" si="2359">AI820</f>
        <v>0</v>
      </c>
      <c r="AJ821" s="411">
        <f t="shared" ref="AJ821" si="2360">AJ820</f>
        <v>0</v>
      </c>
      <c r="AK821" s="411">
        <f t="shared" ref="AK821" si="2361">AK820</f>
        <v>0</v>
      </c>
      <c r="AL821" s="411">
        <f t="shared" ref="AL821" si="2362">AL820</f>
        <v>0</v>
      </c>
      <c r="AM821" s="306"/>
    </row>
    <row r="822" spans="1:39" hidden="1" outlineLevel="2">
      <c r="A822" s="532"/>
      <c r="B822" s="294"/>
      <c r="C822" s="291"/>
      <c r="D822" s="291"/>
      <c r="E822" s="291"/>
      <c r="F822" s="291"/>
      <c r="G822" s="291"/>
      <c r="H822" s="291"/>
      <c r="I822" s="291"/>
      <c r="J822" s="291"/>
      <c r="K822" s="291"/>
      <c r="L822" s="291"/>
      <c r="M822" s="291"/>
      <c r="N822" s="291"/>
      <c r="O822" s="291"/>
      <c r="P822" s="291"/>
      <c r="Q822" s="291"/>
      <c r="R822" s="291"/>
      <c r="S822" s="291"/>
      <c r="T822" s="291"/>
      <c r="U822" s="291"/>
      <c r="V822" s="291"/>
      <c r="W822" s="291"/>
      <c r="X822" s="291"/>
      <c r="Y822" s="412"/>
      <c r="Z822" s="425"/>
      <c r="AA822" s="425"/>
      <c r="AB822" s="425"/>
      <c r="AC822" s="425"/>
      <c r="AD822" s="425"/>
      <c r="AE822" s="425"/>
      <c r="AF822" s="425"/>
      <c r="AG822" s="425"/>
      <c r="AH822" s="425"/>
      <c r="AI822" s="425"/>
      <c r="AJ822" s="425"/>
      <c r="AK822" s="425"/>
      <c r="AL822" s="425"/>
      <c r="AM822" s="306"/>
    </row>
    <row r="823" spans="1:39" ht="30" hidden="1" outlineLevel="2">
      <c r="A823" s="532">
        <v>30</v>
      </c>
      <c r="B823" s="428" t="s">
        <v>123</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5"/>
      <c r="AA823" s="415"/>
      <c r="AB823" s="415"/>
      <c r="AC823" s="415"/>
      <c r="AD823" s="415"/>
      <c r="AE823" s="415"/>
      <c r="AF823" s="415"/>
      <c r="AG823" s="415"/>
      <c r="AH823" s="415"/>
      <c r="AI823" s="415"/>
      <c r="AJ823" s="415"/>
      <c r="AK823" s="415"/>
      <c r="AL823" s="415"/>
      <c r="AM823" s="296">
        <f>SUM(Y823:AL823)</f>
        <v>0</v>
      </c>
    </row>
    <row r="824" spans="1:39" hidden="1" outlineLevel="2">
      <c r="A824" s="532"/>
      <c r="B824" s="294" t="s">
        <v>343</v>
      </c>
      <c r="C824" s="291" t="s">
        <v>164</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 si="2363">Z823</f>
        <v>0</v>
      </c>
      <c r="AA824" s="411">
        <f t="shared" ref="AA824" si="2364">AA823</f>
        <v>0</v>
      </c>
      <c r="AB824" s="411">
        <f t="shared" ref="AB824" si="2365">AB823</f>
        <v>0</v>
      </c>
      <c r="AC824" s="411">
        <f t="shared" ref="AC824" si="2366">AC823</f>
        <v>0</v>
      </c>
      <c r="AD824" s="411">
        <f t="shared" ref="AD824" si="2367">AD823</f>
        <v>0</v>
      </c>
      <c r="AE824" s="411">
        <f t="shared" ref="AE824" si="2368">AE823</f>
        <v>0</v>
      </c>
      <c r="AF824" s="411">
        <f t="shared" ref="AF824" si="2369">AF823</f>
        <v>0</v>
      </c>
      <c r="AG824" s="411">
        <f t="shared" ref="AG824" si="2370">AG823</f>
        <v>0</v>
      </c>
      <c r="AH824" s="411">
        <f t="shared" ref="AH824" si="2371">AH823</f>
        <v>0</v>
      </c>
      <c r="AI824" s="411">
        <f t="shared" ref="AI824" si="2372">AI823</f>
        <v>0</v>
      </c>
      <c r="AJ824" s="411">
        <f t="shared" ref="AJ824" si="2373">AJ823</f>
        <v>0</v>
      </c>
      <c r="AK824" s="411">
        <f t="shared" ref="AK824" si="2374">AK823</f>
        <v>0</v>
      </c>
      <c r="AL824" s="411">
        <f t="shared" ref="AL824" si="2375">AL823</f>
        <v>0</v>
      </c>
      <c r="AM824" s="306"/>
    </row>
    <row r="825" spans="1:39" hidden="1" outlineLevel="2">
      <c r="A825" s="532"/>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12"/>
      <c r="Z825" s="425"/>
      <c r="AA825" s="425"/>
      <c r="AB825" s="425"/>
      <c r="AC825" s="425"/>
      <c r="AD825" s="425"/>
      <c r="AE825" s="425"/>
      <c r="AF825" s="425"/>
      <c r="AG825" s="425"/>
      <c r="AH825" s="425"/>
      <c r="AI825" s="425"/>
      <c r="AJ825" s="425"/>
      <c r="AK825" s="425"/>
      <c r="AL825" s="425"/>
      <c r="AM825" s="306"/>
    </row>
    <row r="826" spans="1:39" ht="30" hidden="1" outlineLevel="2">
      <c r="A826" s="532">
        <v>31</v>
      </c>
      <c r="B826" s="428" t="s">
        <v>124</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5"/>
      <c r="AA826" s="415"/>
      <c r="AB826" s="415"/>
      <c r="AC826" s="415"/>
      <c r="AD826" s="415"/>
      <c r="AE826" s="415"/>
      <c r="AF826" s="415"/>
      <c r="AG826" s="415"/>
      <c r="AH826" s="415"/>
      <c r="AI826" s="415"/>
      <c r="AJ826" s="415"/>
      <c r="AK826" s="415"/>
      <c r="AL826" s="415"/>
      <c r="AM826" s="296">
        <f>SUM(Y826:AL826)</f>
        <v>0</v>
      </c>
    </row>
    <row r="827" spans="1:39" hidden="1" outlineLevel="2">
      <c r="A827" s="532"/>
      <c r="B827" s="294" t="s">
        <v>343</v>
      </c>
      <c r="C827" s="291" t="s">
        <v>164</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 si="2376">Z826</f>
        <v>0</v>
      </c>
      <c r="AA827" s="411">
        <f t="shared" ref="AA827" si="2377">AA826</f>
        <v>0</v>
      </c>
      <c r="AB827" s="411">
        <f t="shared" ref="AB827" si="2378">AB826</f>
        <v>0</v>
      </c>
      <c r="AC827" s="411">
        <f t="shared" ref="AC827" si="2379">AC826</f>
        <v>0</v>
      </c>
      <c r="AD827" s="411">
        <f t="shared" ref="AD827" si="2380">AD826</f>
        <v>0</v>
      </c>
      <c r="AE827" s="411">
        <f t="shared" ref="AE827" si="2381">AE826</f>
        <v>0</v>
      </c>
      <c r="AF827" s="411">
        <f t="shared" ref="AF827" si="2382">AF826</f>
        <v>0</v>
      </c>
      <c r="AG827" s="411">
        <f t="shared" ref="AG827" si="2383">AG826</f>
        <v>0</v>
      </c>
      <c r="AH827" s="411">
        <f t="shared" ref="AH827" si="2384">AH826</f>
        <v>0</v>
      </c>
      <c r="AI827" s="411">
        <f t="shared" ref="AI827" si="2385">AI826</f>
        <v>0</v>
      </c>
      <c r="AJ827" s="411">
        <f t="shared" ref="AJ827" si="2386">AJ826</f>
        <v>0</v>
      </c>
      <c r="AK827" s="411">
        <f t="shared" ref="AK827" si="2387">AK826</f>
        <v>0</v>
      </c>
      <c r="AL827" s="411">
        <f t="shared" ref="AL827" si="2388">AL826</f>
        <v>0</v>
      </c>
      <c r="AM827" s="306"/>
    </row>
    <row r="828" spans="1:39" hidden="1" outlineLevel="2">
      <c r="A828" s="532"/>
      <c r="B828" s="428"/>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12"/>
      <c r="Z828" s="425"/>
      <c r="AA828" s="425"/>
      <c r="AB828" s="425"/>
      <c r="AC828" s="425"/>
      <c r="AD828" s="425"/>
      <c r="AE828" s="425"/>
      <c r="AF828" s="425"/>
      <c r="AG828" s="425"/>
      <c r="AH828" s="425"/>
      <c r="AI828" s="425"/>
      <c r="AJ828" s="425"/>
      <c r="AK828" s="425"/>
      <c r="AL828" s="425"/>
      <c r="AM828" s="306"/>
    </row>
    <row r="829" spans="1:39" ht="30" hidden="1" outlineLevel="2">
      <c r="A829" s="532">
        <v>32</v>
      </c>
      <c r="B829" s="428" t="s">
        <v>125</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5"/>
      <c r="AA829" s="415"/>
      <c r="AB829" s="415"/>
      <c r="AC829" s="415"/>
      <c r="AD829" s="415"/>
      <c r="AE829" s="415"/>
      <c r="AF829" s="415"/>
      <c r="AG829" s="415"/>
      <c r="AH829" s="415"/>
      <c r="AI829" s="415"/>
      <c r="AJ829" s="415"/>
      <c r="AK829" s="415"/>
      <c r="AL829" s="415"/>
      <c r="AM829" s="296">
        <f>SUM(Y829:AL829)</f>
        <v>0</v>
      </c>
    </row>
    <row r="830" spans="1:39" hidden="1" outlineLevel="2">
      <c r="A830" s="532"/>
      <c r="B830" s="294" t="s">
        <v>343</v>
      </c>
      <c r="C830" s="291" t="s">
        <v>164</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 si="2389">Z829</f>
        <v>0</v>
      </c>
      <c r="AA830" s="411">
        <f t="shared" ref="AA830" si="2390">AA829</f>
        <v>0</v>
      </c>
      <c r="AB830" s="411">
        <f t="shared" ref="AB830" si="2391">AB829</f>
        <v>0</v>
      </c>
      <c r="AC830" s="411">
        <f t="shared" ref="AC830" si="2392">AC829</f>
        <v>0</v>
      </c>
      <c r="AD830" s="411">
        <f t="shared" ref="AD830" si="2393">AD829</f>
        <v>0</v>
      </c>
      <c r="AE830" s="411">
        <f t="shared" ref="AE830" si="2394">AE829</f>
        <v>0</v>
      </c>
      <c r="AF830" s="411">
        <f t="shared" ref="AF830" si="2395">AF829</f>
        <v>0</v>
      </c>
      <c r="AG830" s="411">
        <f t="shared" ref="AG830" si="2396">AG829</f>
        <v>0</v>
      </c>
      <c r="AH830" s="411">
        <f t="shared" ref="AH830" si="2397">AH829</f>
        <v>0</v>
      </c>
      <c r="AI830" s="411">
        <f t="shared" ref="AI830" si="2398">AI829</f>
        <v>0</v>
      </c>
      <c r="AJ830" s="411">
        <f t="shared" ref="AJ830" si="2399">AJ829</f>
        <v>0</v>
      </c>
      <c r="AK830" s="411">
        <f t="shared" ref="AK830" si="2400">AK829</f>
        <v>0</v>
      </c>
      <c r="AL830" s="411">
        <f>AL829</f>
        <v>0</v>
      </c>
      <c r="AM830" s="306"/>
    </row>
    <row r="831" spans="1:39" hidden="1" outlineLevel="2">
      <c r="A831" s="532"/>
      <c r="B831" s="428"/>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25"/>
      <c r="AA831" s="425"/>
      <c r="AB831" s="425"/>
      <c r="AC831" s="425"/>
      <c r="AD831" s="425"/>
      <c r="AE831" s="425"/>
      <c r="AF831" s="425"/>
      <c r="AG831" s="425"/>
      <c r="AH831" s="425"/>
      <c r="AI831" s="425"/>
      <c r="AJ831" s="425"/>
      <c r="AK831" s="425"/>
      <c r="AL831" s="425"/>
      <c r="AM831" s="306"/>
    </row>
    <row r="832" spans="1:39" ht="15.75" hidden="1" outlineLevel="2">
      <c r="A832" s="532"/>
      <c r="B832" s="288" t="s">
        <v>503</v>
      </c>
      <c r="C832" s="291"/>
      <c r="D832" s="291"/>
      <c r="E832" s="291"/>
      <c r="F832" s="291"/>
      <c r="G832" s="291"/>
      <c r="H832" s="291"/>
      <c r="I832" s="291"/>
      <c r="J832" s="291"/>
      <c r="K832" s="291"/>
      <c r="L832" s="291"/>
      <c r="M832" s="291"/>
      <c r="N832" s="291"/>
      <c r="O832" s="291"/>
      <c r="P832" s="291"/>
      <c r="Q832" s="291"/>
      <c r="R832" s="291"/>
      <c r="S832" s="291"/>
      <c r="T832" s="291"/>
      <c r="U832" s="291"/>
      <c r="V832" s="291"/>
      <c r="W832" s="291"/>
      <c r="X832" s="291"/>
      <c r="Y832" s="412"/>
      <c r="Z832" s="425"/>
      <c r="AA832" s="425"/>
      <c r="AB832" s="425"/>
      <c r="AC832" s="425"/>
      <c r="AD832" s="425"/>
      <c r="AE832" s="425"/>
      <c r="AF832" s="425"/>
      <c r="AG832" s="425"/>
      <c r="AH832" s="425"/>
      <c r="AI832" s="425"/>
      <c r="AJ832" s="425"/>
      <c r="AK832" s="425"/>
      <c r="AL832" s="425"/>
      <c r="AM832" s="306"/>
    </row>
    <row r="833" spans="1:39" hidden="1" outlineLevel="2">
      <c r="A833" s="532">
        <v>33</v>
      </c>
      <c r="B833" s="428" t="s">
        <v>126</v>
      </c>
      <c r="C833" s="291" t="s">
        <v>25</v>
      </c>
      <c r="D833" s="295"/>
      <c r="E833" s="295"/>
      <c r="F833" s="295"/>
      <c r="G833" s="295"/>
      <c r="H833" s="295"/>
      <c r="I833" s="295"/>
      <c r="J833" s="295"/>
      <c r="K833" s="295"/>
      <c r="L833" s="295"/>
      <c r="M833" s="295"/>
      <c r="N833" s="295">
        <v>0</v>
      </c>
      <c r="O833" s="295"/>
      <c r="P833" s="295"/>
      <c r="Q833" s="295"/>
      <c r="R833" s="295"/>
      <c r="S833" s="295"/>
      <c r="T833" s="295"/>
      <c r="U833" s="295"/>
      <c r="V833" s="295"/>
      <c r="W833" s="295"/>
      <c r="X833" s="295"/>
      <c r="Y833" s="426"/>
      <c r="Z833" s="415"/>
      <c r="AA833" s="415"/>
      <c r="AB833" s="415"/>
      <c r="AC833" s="415"/>
      <c r="AD833" s="415"/>
      <c r="AE833" s="415"/>
      <c r="AF833" s="415"/>
      <c r="AG833" s="415"/>
      <c r="AH833" s="415"/>
      <c r="AI833" s="415"/>
      <c r="AJ833" s="415"/>
      <c r="AK833" s="415"/>
      <c r="AL833" s="415"/>
      <c r="AM833" s="296">
        <f>SUM(Y833:AL833)</f>
        <v>0</v>
      </c>
    </row>
    <row r="834" spans="1:39" hidden="1" outlineLevel="2">
      <c r="A834" s="532"/>
      <c r="B834" s="294" t="s">
        <v>343</v>
      </c>
      <c r="C834" s="291" t="s">
        <v>164</v>
      </c>
      <c r="D834" s="295"/>
      <c r="E834" s="295"/>
      <c r="F834" s="295"/>
      <c r="G834" s="295"/>
      <c r="H834" s="295"/>
      <c r="I834" s="295"/>
      <c r="J834" s="295"/>
      <c r="K834" s="295"/>
      <c r="L834" s="295"/>
      <c r="M834" s="295"/>
      <c r="N834" s="295">
        <f>N833</f>
        <v>0</v>
      </c>
      <c r="O834" s="295"/>
      <c r="P834" s="295"/>
      <c r="Q834" s="295"/>
      <c r="R834" s="295"/>
      <c r="S834" s="295"/>
      <c r="T834" s="295"/>
      <c r="U834" s="295"/>
      <c r="V834" s="295"/>
      <c r="W834" s="295"/>
      <c r="X834" s="295"/>
      <c r="Y834" s="411">
        <f>Y833</f>
        <v>0</v>
      </c>
      <c r="Z834" s="411">
        <f t="shared" ref="Z834" si="2401">Z833</f>
        <v>0</v>
      </c>
      <c r="AA834" s="411">
        <f t="shared" ref="AA834" si="2402">AA833</f>
        <v>0</v>
      </c>
      <c r="AB834" s="411">
        <f t="shared" ref="AB834" si="2403">AB833</f>
        <v>0</v>
      </c>
      <c r="AC834" s="411">
        <f t="shared" ref="AC834" si="2404">AC833</f>
        <v>0</v>
      </c>
      <c r="AD834" s="411">
        <f t="shared" ref="AD834" si="2405">AD833</f>
        <v>0</v>
      </c>
      <c r="AE834" s="411">
        <f t="shared" ref="AE834" si="2406">AE833</f>
        <v>0</v>
      </c>
      <c r="AF834" s="411">
        <f t="shared" ref="AF834" si="2407">AF833</f>
        <v>0</v>
      </c>
      <c r="AG834" s="411">
        <f t="shared" ref="AG834" si="2408">AG833</f>
        <v>0</v>
      </c>
      <c r="AH834" s="411">
        <f t="shared" ref="AH834" si="2409">AH833</f>
        <v>0</v>
      </c>
      <c r="AI834" s="411">
        <f t="shared" ref="AI834" si="2410">AI833</f>
        <v>0</v>
      </c>
      <c r="AJ834" s="411">
        <f t="shared" ref="AJ834" si="2411">AJ833</f>
        <v>0</v>
      </c>
      <c r="AK834" s="411">
        <f t="shared" ref="AK834" si="2412">AK833</f>
        <v>0</v>
      </c>
      <c r="AL834" s="411">
        <f t="shared" ref="AL834" si="2413">AL833</f>
        <v>0</v>
      </c>
      <c r="AM834" s="306"/>
    </row>
    <row r="835" spans="1:39" hidden="1" outlineLevel="2">
      <c r="A835" s="532"/>
      <c r="B835" s="428"/>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12"/>
      <c r="Z835" s="425"/>
      <c r="AA835" s="425"/>
      <c r="AB835" s="425"/>
      <c r="AC835" s="425"/>
      <c r="AD835" s="425"/>
      <c r="AE835" s="425"/>
      <c r="AF835" s="425"/>
      <c r="AG835" s="425"/>
      <c r="AH835" s="425"/>
      <c r="AI835" s="425"/>
      <c r="AJ835" s="425"/>
      <c r="AK835" s="425"/>
      <c r="AL835" s="425"/>
      <c r="AM835" s="306"/>
    </row>
    <row r="836" spans="1:39" hidden="1" outlineLevel="2">
      <c r="A836" s="532">
        <v>34</v>
      </c>
      <c r="B836" s="428" t="s">
        <v>127</v>
      </c>
      <c r="C836" s="291" t="s">
        <v>25</v>
      </c>
      <c r="D836" s="295"/>
      <c r="E836" s="295"/>
      <c r="F836" s="295"/>
      <c r="G836" s="295"/>
      <c r="H836" s="295"/>
      <c r="I836" s="295"/>
      <c r="J836" s="295"/>
      <c r="K836" s="295"/>
      <c r="L836" s="295"/>
      <c r="M836" s="295"/>
      <c r="N836" s="295">
        <v>0</v>
      </c>
      <c r="O836" s="295"/>
      <c r="P836" s="295"/>
      <c r="Q836" s="295"/>
      <c r="R836" s="295"/>
      <c r="S836" s="295"/>
      <c r="T836" s="295"/>
      <c r="U836" s="295"/>
      <c r="V836" s="295"/>
      <c r="W836" s="295"/>
      <c r="X836" s="295"/>
      <c r="Y836" s="426"/>
      <c r="Z836" s="415"/>
      <c r="AA836" s="415"/>
      <c r="AB836" s="415"/>
      <c r="AC836" s="415"/>
      <c r="AD836" s="415"/>
      <c r="AE836" s="415"/>
      <c r="AF836" s="415"/>
      <c r="AG836" s="415"/>
      <c r="AH836" s="415"/>
      <c r="AI836" s="415"/>
      <c r="AJ836" s="415"/>
      <c r="AK836" s="415"/>
      <c r="AL836" s="415"/>
      <c r="AM836" s="296">
        <f>SUM(Y836:AL836)</f>
        <v>0</v>
      </c>
    </row>
    <row r="837" spans="1:39" hidden="1" outlineLevel="2">
      <c r="A837" s="532"/>
      <c r="B837" s="294" t="s">
        <v>343</v>
      </c>
      <c r="C837" s="291" t="s">
        <v>164</v>
      </c>
      <c r="D837" s="295"/>
      <c r="E837" s="295"/>
      <c r="F837" s="295"/>
      <c r="G837" s="295"/>
      <c r="H837" s="295"/>
      <c r="I837" s="295"/>
      <c r="J837" s="295"/>
      <c r="K837" s="295"/>
      <c r="L837" s="295"/>
      <c r="M837" s="295"/>
      <c r="N837" s="295">
        <f>N836</f>
        <v>0</v>
      </c>
      <c r="O837" s="295"/>
      <c r="P837" s="295"/>
      <c r="Q837" s="295"/>
      <c r="R837" s="295"/>
      <c r="S837" s="295"/>
      <c r="T837" s="295"/>
      <c r="U837" s="295"/>
      <c r="V837" s="295"/>
      <c r="W837" s="295"/>
      <c r="X837" s="295"/>
      <c r="Y837" s="411">
        <f>Y836</f>
        <v>0</v>
      </c>
      <c r="Z837" s="411">
        <f t="shared" ref="Z837" si="2414">Z836</f>
        <v>0</v>
      </c>
      <c r="AA837" s="411">
        <f t="shared" ref="AA837" si="2415">AA836</f>
        <v>0</v>
      </c>
      <c r="AB837" s="411">
        <f t="shared" ref="AB837" si="2416">AB836</f>
        <v>0</v>
      </c>
      <c r="AC837" s="411">
        <f t="shared" ref="AC837" si="2417">AC836</f>
        <v>0</v>
      </c>
      <c r="AD837" s="411">
        <f t="shared" ref="AD837" si="2418">AD836</f>
        <v>0</v>
      </c>
      <c r="AE837" s="411">
        <f t="shared" ref="AE837" si="2419">AE836</f>
        <v>0</v>
      </c>
      <c r="AF837" s="411">
        <f t="shared" ref="AF837" si="2420">AF836</f>
        <v>0</v>
      </c>
      <c r="AG837" s="411">
        <f t="shared" ref="AG837" si="2421">AG836</f>
        <v>0</v>
      </c>
      <c r="AH837" s="411">
        <f t="shared" ref="AH837" si="2422">AH836</f>
        <v>0</v>
      </c>
      <c r="AI837" s="411">
        <f t="shared" ref="AI837" si="2423">AI836</f>
        <v>0</v>
      </c>
      <c r="AJ837" s="411">
        <f t="shared" ref="AJ837" si="2424">AJ836</f>
        <v>0</v>
      </c>
      <c r="AK837" s="411">
        <f t="shared" ref="AK837" si="2425">AK836</f>
        <v>0</v>
      </c>
      <c r="AL837" s="411">
        <f t="shared" ref="AL837" si="2426">AL836</f>
        <v>0</v>
      </c>
      <c r="AM837" s="306"/>
    </row>
    <row r="838" spans="1:39" hidden="1" outlineLevel="2">
      <c r="A838" s="532"/>
      <c r="B838" s="428"/>
      <c r="C838" s="291"/>
      <c r="D838" s="291"/>
      <c r="E838" s="291"/>
      <c r="F838" s="291"/>
      <c r="G838" s="291"/>
      <c r="H838" s="291"/>
      <c r="I838" s="291"/>
      <c r="J838" s="291"/>
      <c r="K838" s="291"/>
      <c r="L838" s="291"/>
      <c r="M838" s="291"/>
      <c r="N838" s="291"/>
      <c r="O838" s="291"/>
      <c r="P838" s="291"/>
      <c r="Q838" s="291"/>
      <c r="R838" s="291"/>
      <c r="S838" s="291"/>
      <c r="T838" s="291"/>
      <c r="U838" s="291"/>
      <c r="V838" s="291"/>
      <c r="W838" s="291"/>
      <c r="X838" s="291"/>
      <c r="Y838" s="412"/>
      <c r="Z838" s="425"/>
      <c r="AA838" s="425"/>
      <c r="AB838" s="425"/>
      <c r="AC838" s="425"/>
      <c r="AD838" s="425"/>
      <c r="AE838" s="425"/>
      <c r="AF838" s="425"/>
      <c r="AG838" s="425"/>
      <c r="AH838" s="425"/>
      <c r="AI838" s="425"/>
      <c r="AJ838" s="425"/>
      <c r="AK838" s="425"/>
      <c r="AL838" s="425"/>
      <c r="AM838" s="306"/>
    </row>
    <row r="839" spans="1:39" hidden="1" outlineLevel="2">
      <c r="A839" s="532">
        <v>35</v>
      </c>
      <c r="B839" s="428" t="s">
        <v>128</v>
      </c>
      <c r="C839" s="291" t="s">
        <v>25</v>
      </c>
      <c r="D839" s="295"/>
      <c r="E839" s="295"/>
      <c r="F839" s="295"/>
      <c r="G839" s="295"/>
      <c r="H839" s="295"/>
      <c r="I839" s="295"/>
      <c r="J839" s="295"/>
      <c r="K839" s="295"/>
      <c r="L839" s="295"/>
      <c r="M839" s="295"/>
      <c r="N839" s="295">
        <v>0</v>
      </c>
      <c r="O839" s="295"/>
      <c r="P839" s="295"/>
      <c r="Q839" s="295"/>
      <c r="R839" s="295"/>
      <c r="S839" s="295"/>
      <c r="T839" s="295"/>
      <c r="U839" s="295"/>
      <c r="V839" s="295"/>
      <c r="W839" s="295"/>
      <c r="X839" s="295"/>
      <c r="Y839" s="426"/>
      <c r="Z839" s="415"/>
      <c r="AA839" s="415"/>
      <c r="AB839" s="415"/>
      <c r="AC839" s="415"/>
      <c r="AD839" s="415"/>
      <c r="AE839" s="415"/>
      <c r="AF839" s="415"/>
      <c r="AG839" s="415"/>
      <c r="AH839" s="415"/>
      <c r="AI839" s="415"/>
      <c r="AJ839" s="415"/>
      <c r="AK839" s="415"/>
      <c r="AL839" s="415"/>
      <c r="AM839" s="296">
        <f>SUM(Y839:AL839)</f>
        <v>0</v>
      </c>
    </row>
    <row r="840" spans="1:39" hidden="1" outlineLevel="2">
      <c r="A840" s="532"/>
      <c r="B840" s="294" t="s">
        <v>343</v>
      </c>
      <c r="C840" s="291" t="s">
        <v>164</v>
      </c>
      <c r="D840" s="295"/>
      <c r="E840" s="295"/>
      <c r="F840" s="295"/>
      <c r="G840" s="295"/>
      <c r="H840" s="295"/>
      <c r="I840" s="295"/>
      <c r="J840" s="295"/>
      <c r="K840" s="295"/>
      <c r="L840" s="295"/>
      <c r="M840" s="295"/>
      <c r="N840" s="295">
        <f>N839</f>
        <v>0</v>
      </c>
      <c r="O840" s="295"/>
      <c r="P840" s="295"/>
      <c r="Q840" s="295"/>
      <c r="R840" s="295"/>
      <c r="S840" s="295"/>
      <c r="T840" s="295"/>
      <c r="U840" s="295"/>
      <c r="V840" s="295"/>
      <c r="W840" s="295"/>
      <c r="X840" s="295"/>
      <c r="Y840" s="411">
        <f>Y839</f>
        <v>0</v>
      </c>
      <c r="Z840" s="411">
        <f t="shared" ref="Z840" si="2427">Z839</f>
        <v>0</v>
      </c>
      <c r="AA840" s="411">
        <f t="shared" ref="AA840" si="2428">AA839</f>
        <v>0</v>
      </c>
      <c r="AB840" s="411">
        <f t="shared" ref="AB840" si="2429">AB839</f>
        <v>0</v>
      </c>
      <c r="AC840" s="411">
        <f t="shared" ref="AC840" si="2430">AC839</f>
        <v>0</v>
      </c>
      <c r="AD840" s="411">
        <f t="shared" ref="AD840" si="2431">AD839</f>
        <v>0</v>
      </c>
      <c r="AE840" s="411">
        <f t="shared" ref="AE840" si="2432">AE839</f>
        <v>0</v>
      </c>
      <c r="AF840" s="411">
        <f t="shared" ref="AF840" si="2433">AF839</f>
        <v>0</v>
      </c>
      <c r="AG840" s="411">
        <f t="shared" ref="AG840" si="2434">AG839</f>
        <v>0</v>
      </c>
      <c r="AH840" s="411">
        <f t="shared" ref="AH840" si="2435">AH839</f>
        <v>0</v>
      </c>
      <c r="AI840" s="411">
        <f t="shared" ref="AI840" si="2436">AI839</f>
        <v>0</v>
      </c>
      <c r="AJ840" s="411">
        <f t="shared" ref="AJ840" si="2437">AJ839</f>
        <v>0</v>
      </c>
      <c r="AK840" s="411">
        <f t="shared" ref="AK840" si="2438">AK839</f>
        <v>0</v>
      </c>
      <c r="AL840" s="411">
        <f t="shared" ref="AL840" si="2439">AL839</f>
        <v>0</v>
      </c>
      <c r="AM840" s="306"/>
    </row>
    <row r="841" spans="1:39" hidden="1" outlineLevel="2">
      <c r="A841" s="532"/>
      <c r="B841" s="431"/>
      <c r="C841" s="291"/>
      <c r="D841" s="291"/>
      <c r="E841" s="291"/>
      <c r="F841" s="291"/>
      <c r="G841" s="291"/>
      <c r="H841" s="291"/>
      <c r="I841" s="291"/>
      <c r="J841" s="291"/>
      <c r="K841" s="291"/>
      <c r="L841" s="291"/>
      <c r="M841" s="291"/>
      <c r="N841" s="291"/>
      <c r="O841" s="291"/>
      <c r="P841" s="291"/>
      <c r="Q841" s="291"/>
      <c r="R841" s="291"/>
      <c r="S841" s="291"/>
      <c r="T841" s="291"/>
      <c r="U841" s="291"/>
      <c r="V841" s="291"/>
      <c r="W841" s="291"/>
      <c r="X841" s="291"/>
      <c r="Y841" s="412"/>
      <c r="Z841" s="425"/>
      <c r="AA841" s="425"/>
      <c r="AB841" s="425"/>
      <c r="AC841" s="425"/>
      <c r="AD841" s="425"/>
      <c r="AE841" s="425"/>
      <c r="AF841" s="425"/>
      <c r="AG841" s="425"/>
      <c r="AH841" s="425"/>
      <c r="AI841" s="425"/>
      <c r="AJ841" s="425"/>
      <c r="AK841" s="425"/>
      <c r="AL841" s="425"/>
      <c r="AM841" s="306"/>
    </row>
    <row r="842" spans="1:39" ht="15.75" hidden="1" outlineLevel="2">
      <c r="A842" s="532"/>
      <c r="B842" s="288" t="s">
        <v>504</v>
      </c>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12"/>
      <c r="Z842" s="425"/>
      <c r="AA842" s="425"/>
      <c r="AB842" s="425"/>
      <c r="AC842" s="425"/>
      <c r="AD842" s="425"/>
      <c r="AE842" s="425"/>
      <c r="AF842" s="425"/>
      <c r="AG842" s="425"/>
      <c r="AH842" s="425"/>
      <c r="AI842" s="425"/>
      <c r="AJ842" s="425"/>
      <c r="AK842" s="425"/>
      <c r="AL842" s="425"/>
      <c r="AM842" s="306"/>
    </row>
    <row r="843" spans="1:39" ht="45" hidden="1" outlineLevel="2">
      <c r="A843" s="532">
        <v>36</v>
      </c>
      <c r="B843" s="428" t="s">
        <v>129</v>
      </c>
      <c r="C843" s="291" t="s">
        <v>25</v>
      </c>
      <c r="D843" s="295"/>
      <c r="E843" s="295"/>
      <c r="F843" s="295"/>
      <c r="G843" s="295"/>
      <c r="H843" s="295"/>
      <c r="I843" s="295"/>
      <c r="J843" s="295"/>
      <c r="K843" s="295"/>
      <c r="L843" s="295"/>
      <c r="M843" s="295"/>
      <c r="N843" s="295">
        <v>0</v>
      </c>
      <c r="O843" s="295"/>
      <c r="P843" s="295"/>
      <c r="Q843" s="295"/>
      <c r="R843" s="295"/>
      <c r="S843" s="295"/>
      <c r="T843" s="295"/>
      <c r="U843" s="295"/>
      <c r="V843" s="295"/>
      <c r="W843" s="295"/>
      <c r="X843" s="295"/>
      <c r="Y843" s="426"/>
      <c r="Z843" s="415"/>
      <c r="AA843" s="415"/>
      <c r="AB843" s="415"/>
      <c r="AC843" s="415"/>
      <c r="AD843" s="415"/>
      <c r="AE843" s="415"/>
      <c r="AF843" s="415"/>
      <c r="AG843" s="415"/>
      <c r="AH843" s="415"/>
      <c r="AI843" s="415"/>
      <c r="AJ843" s="415"/>
      <c r="AK843" s="415"/>
      <c r="AL843" s="415"/>
      <c r="AM843" s="296">
        <f>SUM(Y843:AL843)</f>
        <v>0</v>
      </c>
    </row>
    <row r="844" spans="1:39" hidden="1" outlineLevel="2">
      <c r="A844" s="532"/>
      <c r="B844" s="294" t="s">
        <v>343</v>
      </c>
      <c r="C844" s="291" t="s">
        <v>164</v>
      </c>
      <c r="D844" s="295"/>
      <c r="E844" s="295"/>
      <c r="F844" s="295"/>
      <c r="G844" s="295"/>
      <c r="H844" s="295"/>
      <c r="I844" s="295"/>
      <c r="J844" s="295"/>
      <c r="K844" s="295"/>
      <c r="L844" s="295"/>
      <c r="M844" s="295"/>
      <c r="N844" s="295">
        <f>N843</f>
        <v>0</v>
      </c>
      <c r="O844" s="295"/>
      <c r="P844" s="295"/>
      <c r="Q844" s="295"/>
      <c r="R844" s="295"/>
      <c r="S844" s="295"/>
      <c r="T844" s="295"/>
      <c r="U844" s="295"/>
      <c r="V844" s="295"/>
      <c r="W844" s="295"/>
      <c r="X844" s="295"/>
      <c r="Y844" s="411">
        <f>Y843</f>
        <v>0</v>
      </c>
      <c r="Z844" s="411">
        <f t="shared" ref="Z844" si="2440">Z843</f>
        <v>0</v>
      </c>
      <c r="AA844" s="411">
        <f t="shared" ref="AA844" si="2441">AA843</f>
        <v>0</v>
      </c>
      <c r="AB844" s="411">
        <f t="shared" ref="AB844" si="2442">AB843</f>
        <v>0</v>
      </c>
      <c r="AC844" s="411">
        <f t="shared" ref="AC844" si="2443">AC843</f>
        <v>0</v>
      </c>
      <c r="AD844" s="411">
        <f t="shared" ref="AD844" si="2444">AD843</f>
        <v>0</v>
      </c>
      <c r="AE844" s="411">
        <f t="shared" ref="AE844" si="2445">AE843</f>
        <v>0</v>
      </c>
      <c r="AF844" s="411">
        <f t="shared" ref="AF844" si="2446">AF843</f>
        <v>0</v>
      </c>
      <c r="AG844" s="411">
        <f t="shared" ref="AG844" si="2447">AG843</f>
        <v>0</v>
      </c>
      <c r="AH844" s="411">
        <f t="shared" ref="AH844" si="2448">AH843</f>
        <v>0</v>
      </c>
      <c r="AI844" s="411">
        <f t="shared" ref="AI844" si="2449">AI843</f>
        <v>0</v>
      </c>
      <c r="AJ844" s="411">
        <f t="shared" ref="AJ844" si="2450">AJ843</f>
        <v>0</v>
      </c>
      <c r="AK844" s="411">
        <f t="shared" ref="AK844" si="2451">AK843</f>
        <v>0</v>
      </c>
      <c r="AL844" s="411">
        <f t="shared" ref="AL844" si="2452">AL843</f>
        <v>0</v>
      </c>
      <c r="AM844" s="306"/>
    </row>
    <row r="845" spans="1:39" hidden="1" outlineLevel="2">
      <c r="A845" s="532"/>
      <c r="B845" s="428"/>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12"/>
      <c r="Z845" s="425"/>
      <c r="AA845" s="425"/>
      <c r="AB845" s="425"/>
      <c r="AC845" s="425"/>
      <c r="AD845" s="425"/>
      <c r="AE845" s="425"/>
      <c r="AF845" s="425"/>
      <c r="AG845" s="425"/>
      <c r="AH845" s="425"/>
      <c r="AI845" s="425"/>
      <c r="AJ845" s="425"/>
      <c r="AK845" s="425"/>
      <c r="AL845" s="425"/>
      <c r="AM845" s="306"/>
    </row>
    <row r="846" spans="1:39" ht="30" hidden="1" outlineLevel="2">
      <c r="A846" s="532">
        <v>37</v>
      </c>
      <c r="B846" s="428" t="s">
        <v>130</v>
      </c>
      <c r="C846" s="291" t="s">
        <v>25</v>
      </c>
      <c r="D846" s="295"/>
      <c r="E846" s="295"/>
      <c r="F846" s="295"/>
      <c r="G846" s="295"/>
      <c r="H846" s="295"/>
      <c r="I846" s="295"/>
      <c r="J846" s="295"/>
      <c r="K846" s="295"/>
      <c r="L846" s="295"/>
      <c r="M846" s="295"/>
      <c r="N846" s="295">
        <v>0</v>
      </c>
      <c r="O846" s="295"/>
      <c r="P846" s="295"/>
      <c r="Q846" s="295"/>
      <c r="R846" s="295"/>
      <c r="S846" s="295"/>
      <c r="T846" s="295"/>
      <c r="U846" s="295"/>
      <c r="V846" s="295"/>
      <c r="W846" s="295"/>
      <c r="X846" s="295"/>
      <c r="Y846" s="426"/>
      <c r="Z846" s="415"/>
      <c r="AA846" s="415"/>
      <c r="AB846" s="415"/>
      <c r="AC846" s="415"/>
      <c r="AD846" s="415"/>
      <c r="AE846" s="415"/>
      <c r="AF846" s="415"/>
      <c r="AG846" s="415"/>
      <c r="AH846" s="415"/>
      <c r="AI846" s="415"/>
      <c r="AJ846" s="415"/>
      <c r="AK846" s="415"/>
      <c r="AL846" s="415"/>
      <c r="AM846" s="296">
        <f>SUM(Y846:AL846)</f>
        <v>0</v>
      </c>
    </row>
    <row r="847" spans="1:39" hidden="1" outlineLevel="2">
      <c r="A847" s="532"/>
      <c r="B847" s="294" t="s">
        <v>343</v>
      </c>
      <c r="C847" s="291" t="s">
        <v>164</v>
      </c>
      <c r="D847" s="295"/>
      <c r="E847" s="295"/>
      <c r="F847" s="295"/>
      <c r="G847" s="295"/>
      <c r="H847" s="295"/>
      <c r="I847" s="295"/>
      <c r="J847" s="295"/>
      <c r="K847" s="295"/>
      <c r="L847" s="295"/>
      <c r="M847" s="295"/>
      <c r="N847" s="295">
        <f>N846</f>
        <v>0</v>
      </c>
      <c r="O847" s="295"/>
      <c r="P847" s="295"/>
      <c r="Q847" s="295"/>
      <c r="R847" s="295"/>
      <c r="S847" s="295"/>
      <c r="T847" s="295"/>
      <c r="U847" s="295"/>
      <c r="V847" s="295"/>
      <c r="W847" s="295"/>
      <c r="X847" s="295"/>
      <c r="Y847" s="411">
        <f>Y846</f>
        <v>0</v>
      </c>
      <c r="Z847" s="411">
        <f t="shared" ref="Z847" si="2453">Z846</f>
        <v>0</v>
      </c>
      <c r="AA847" s="411">
        <f t="shared" ref="AA847" si="2454">AA846</f>
        <v>0</v>
      </c>
      <c r="AB847" s="411">
        <f t="shared" ref="AB847" si="2455">AB846</f>
        <v>0</v>
      </c>
      <c r="AC847" s="411">
        <f t="shared" ref="AC847" si="2456">AC846</f>
        <v>0</v>
      </c>
      <c r="AD847" s="411">
        <f t="shared" ref="AD847" si="2457">AD846</f>
        <v>0</v>
      </c>
      <c r="AE847" s="411">
        <f t="shared" ref="AE847" si="2458">AE846</f>
        <v>0</v>
      </c>
      <c r="AF847" s="411">
        <f t="shared" ref="AF847" si="2459">AF846</f>
        <v>0</v>
      </c>
      <c r="AG847" s="411">
        <f t="shared" ref="AG847" si="2460">AG846</f>
        <v>0</v>
      </c>
      <c r="AH847" s="411">
        <f t="shared" ref="AH847" si="2461">AH846</f>
        <v>0</v>
      </c>
      <c r="AI847" s="411">
        <f t="shared" ref="AI847" si="2462">AI846</f>
        <v>0</v>
      </c>
      <c r="AJ847" s="411">
        <f t="shared" ref="AJ847" si="2463">AJ846</f>
        <v>0</v>
      </c>
      <c r="AK847" s="411">
        <f t="shared" ref="AK847" si="2464">AK846</f>
        <v>0</v>
      </c>
      <c r="AL847" s="411">
        <f t="shared" ref="AL847" si="2465">AL846</f>
        <v>0</v>
      </c>
      <c r="AM847" s="306"/>
    </row>
    <row r="848" spans="1:39" hidden="1" outlineLevel="2">
      <c r="A848" s="532"/>
      <c r="B848" s="428"/>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idden="1" outlineLevel="2">
      <c r="A849" s="532">
        <v>38</v>
      </c>
      <c r="B849" s="428" t="s">
        <v>131</v>
      </c>
      <c r="C849" s="291" t="s">
        <v>25</v>
      </c>
      <c r="D849" s="295"/>
      <c r="E849" s="295"/>
      <c r="F849" s="295"/>
      <c r="G849" s="295"/>
      <c r="H849" s="295"/>
      <c r="I849" s="295"/>
      <c r="J849" s="295"/>
      <c r="K849" s="295"/>
      <c r="L849" s="295"/>
      <c r="M849" s="295"/>
      <c r="N849" s="295">
        <v>0</v>
      </c>
      <c r="O849" s="295"/>
      <c r="P849" s="295"/>
      <c r="Q849" s="295"/>
      <c r="R849" s="295"/>
      <c r="S849" s="295"/>
      <c r="T849" s="295"/>
      <c r="U849" s="295"/>
      <c r="V849" s="295"/>
      <c r="W849" s="295"/>
      <c r="X849" s="295"/>
      <c r="Y849" s="426"/>
      <c r="Z849" s="415"/>
      <c r="AA849" s="415"/>
      <c r="AB849" s="415"/>
      <c r="AC849" s="415"/>
      <c r="AD849" s="415"/>
      <c r="AE849" s="415"/>
      <c r="AF849" s="415"/>
      <c r="AG849" s="415"/>
      <c r="AH849" s="415"/>
      <c r="AI849" s="415"/>
      <c r="AJ849" s="415"/>
      <c r="AK849" s="415"/>
      <c r="AL849" s="415"/>
      <c r="AM849" s="296">
        <f>SUM(Y849:AL849)</f>
        <v>0</v>
      </c>
    </row>
    <row r="850" spans="1:39" hidden="1" outlineLevel="2">
      <c r="A850" s="532"/>
      <c r="B850" s="294" t="s">
        <v>343</v>
      </c>
      <c r="C850" s="291" t="s">
        <v>164</v>
      </c>
      <c r="D850" s="295"/>
      <c r="E850" s="295"/>
      <c r="F850" s="295"/>
      <c r="G850" s="295"/>
      <c r="H850" s="295"/>
      <c r="I850" s="295"/>
      <c r="J850" s="295"/>
      <c r="K850" s="295"/>
      <c r="L850" s="295"/>
      <c r="M850" s="295"/>
      <c r="N850" s="295">
        <f>N849</f>
        <v>0</v>
      </c>
      <c r="O850" s="295"/>
      <c r="P850" s="295"/>
      <c r="Q850" s="295"/>
      <c r="R850" s="295"/>
      <c r="S850" s="295"/>
      <c r="T850" s="295"/>
      <c r="U850" s="295"/>
      <c r="V850" s="295"/>
      <c r="W850" s="295"/>
      <c r="X850" s="295"/>
      <c r="Y850" s="411">
        <f>Y849</f>
        <v>0</v>
      </c>
      <c r="Z850" s="411">
        <f t="shared" ref="Z850" si="2466">Z849</f>
        <v>0</v>
      </c>
      <c r="AA850" s="411">
        <f t="shared" ref="AA850" si="2467">AA849</f>
        <v>0</v>
      </c>
      <c r="AB850" s="411">
        <f t="shared" ref="AB850" si="2468">AB849</f>
        <v>0</v>
      </c>
      <c r="AC850" s="411">
        <f t="shared" ref="AC850" si="2469">AC849</f>
        <v>0</v>
      </c>
      <c r="AD850" s="411">
        <f t="shared" ref="AD850" si="2470">AD849</f>
        <v>0</v>
      </c>
      <c r="AE850" s="411">
        <f t="shared" ref="AE850" si="2471">AE849</f>
        <v>0</v>
      </c>
      <c r="AF850" s="411">
        <f t="shared" ref="AF850" si="2472">AF849</f>
        <v>0</v>
      </c>
      <c r="AG850" s="411">
        <f t="shared" ref="AG850" si="2473">AG849</f>
        <v>0</v>
      </c>
      <c r="AH850" s="411">
        <f t="shared" ref="AH850" si="2474">AH849</f>
        <v>0</v>
      </c>
      <c r="AI850" s="411">
        <f t="shared" ref="AI850" si="2475">AI849</f>
        <v>0</v>
      </c>
      <c r="AJ850" s="411">
        <f t="shared" ref="AJ850" si="2476">AJ849</f>
        <v>0</v>
      </c>
      <c r="AK850" s="411">
        <f t="shared" ref="AK850" si="2477">AK849</f>
        <v>0</v>
      </c>
      <c r="AL850" s="411">
        <f t="shared" ref="AL850" si="2478">AL849</f>
        <v>0</v>
      </c>
      <c r="AM850" s="306"/>
    </row>
    <row r="851" spans="1:39" hidden="1" outlineLevel="2">
      <c r="A851" s="532"/>
      <c r="B851" s="428"/>
      <c r="C851" s="291"/>
      <c r="D851" s="291"/>
      <c r="E851" s="291"/>
      <c r="F851" s="291"/>
      <c r="G851" s="291"/>
      <c r="H851" s="291"/>
      <c r="I851" s="291"/>
      <c r="J851" s="291"/>
      <c r="K851" s="291"/>
      <c r="L851" s="291"/>
      <c r="M851" s="291"/>
      <c r="N851" s="291"/>
      <c r="O851" s="291"/>
      <c r="P851" s="291"/>
      <c r="Q851" s="291"/>
      <c r="R851" s="291"/>
      <c r="S851" s="291"/>
      <c r="T851" s="291"/>
      <c r="U851" s="291"/>
      <c r="V851" s="291"/>
      <c r="W851" s="291"/>
      <c r="X851" s="291"/>
      <c r="Y851" s="412"/>
      <c r="Z851" s="425"/>
      <c r="AA851" s="425"/>
      <c r="AB851" s="425"/>
      <c r="AC851" s="425"/>
      <c r="AD851" s="425"/>
      <c r="AE851" s="425"/>
      <c r="AF851" s="425"/>
      <c r="AG851" s="425"/>
      <c r="AH851" s="425"/>
      <c r="AI851" s="425"/>
      <c r="AJ851" s="425"/>
      <c r="AK851" s="425"/>
      <c r="AL851" s="425"/>
      <c r="AM851" s="306"/>
    </row>
    <row r="852" spans="1:39" ht="30" hidden="1" outlineLevel="2">
      <c r="A852" s="532">
        <v>39</v>
      </c>
      <c r="B852" s="428" t="s">
        <v>132</v>
      </c>
      <c r="C852" s="291" t="s">
        <v>25</v>
      </c>
      <c r="D852" s="295"/>
      <c r="E852" s="295"/>
      <c r="F852" s="295"/>
      <c r="G852" s="295"/>
      <c r="H852" s="295"/>
      <c r="I852" s="295"/>
      <c r="J852" s="295"/>
      <c r="K852" s="295"/>
      <c r="L852" s="295"/>
      <c r="M852" s="295"/>
      <c r="N852" s="295">
        <v>0</v>
      </c>
      <c r="O852" s="295"/>
      <c r="P852" s="295"/>
      <c r="Q852" s="295"/>
      <c r="R852" s="295"/>
      <c r="S852" s="295"/>
      <c r="T852" s="295"/>
      <c r="U852" s="295"/>
      <c r="V852" s="295"/>
      <c r="W852" s="295"/>
      <c r="X852" s="295"/>
      <c r="Y852" s="426"/>
      <c r="Z852" s="415"/>
      <c r="AA852" s="415"/>
      <c r="AB852" s="415"/>
      <c r="AC852" s="415"/>
      <c r="AD852" s="415"/>
      <c r="AE852" s="415"/>
      <c r="AF852" s="415"/>
      <c r="AG852" s="415"/>
      <c r="AH852" s="415"/>
      <c r="AI852" s="415"/>
      <c r="AJ852" s="415"/>
      <c r="AK852" s="415"/>
      <c r="AL852" s="415"/>
      <c r="AM852" s="296">
        <f>SUM(Y852:AL852)</f>
        <v>0</v>
      </c>
    </row>
    <row r="853" spans="1:39" hidden="1" outlineLevel="2">
      <c r="A853" s="532"/>
      <c r="B853" s="294" t="s">
        <v>343</v>
      </c>
      <c r="C853" s="291" t="s">
        <v>164</v>
      </c>
      <c r="D853" s="295"/>
      <c r="E853" s="295"/>
      <c r="F853" s="295"/>
      <c r="G853" s="295"/>
      <c r="H853" s="295"/>
      <c r="I853" s="295"/>
      <c r="J853" s="295"/>
      <c r="K853" s="295"/>
      <c r="L853" s="295"/>
      <c r="M853" s="295"/>
      <c r="N853" s="295">
        <f>N852</f>
        <v>0</v>
      </c>
      <c r="O853" s="295"/>
      <c r="P853" s="295"/>
      <c r="Q853" s="295"/>
      <c r="R853" s="295"/>
      <c r="S853" s="295"/>
      <c r="T853" s="295"/>
      <c r="U853" s="295"/>
      <c r="V853" s="295"/>
      <c r="W853" s="295"/>
      <c r="X853" s="295"/>
      <c r="Y853" s="411">
        <f>Y852</f>
        <v>0</v>
      </c>
      <c r="Z853" s="411">
        <f t="shared" ref="Z853" si="2479">Z852</f>
        <v>0</v>
      </c>
      <c r="AA853" s="411">
        <f t="shared" ref="AA853" si="2480">AA852</f>
        <v>0</v>
      </c>
      <c r="AB853" s="411">
        <f t="shared" ref="AB853" si="2481">AB852</f>
        <v>0</v>
      </c>
      <c r="AC853" s="411">
        <f t="shared" ref="AC853" si="2482">AC852</f>
        <v>0</v>
      </c>
      <c r="AD853" s="411">
        <f t="shared" ref="AD853" si="2483">AD852</f>
        <v>0</v>
      </c>
      <c r="AE853" s="411">
        <f t="shared" ref="AE853" si="2484">AE852</f>
        <v>0</v>
      </c>
      <c r="AF853" s="411">
        <f t="shared" ref="AF853" si="2485">AF852</f>
        <v>0</v>
      </c>
      <c r="AG853" s="411">
        <f t="shared" ref="AG853" si="2486">AG852</f>
        <v>0</v>
      </c>
      <c r="AH853" s="411">
        <f t="shared" ref="AH853" si="2487">AH852</f>
        <v>0</v>
      </c>
      <c r="AI853" s="411">
        <f t="shared" ref="AI853" si="2488">AI852</f>
        <v>0</v>
      </c>
      <c r="AJ853" s="411">
        <f t="shared" ref="AJ853" si="2489">AJ852</f>
        <v>0</v>
      </c>
      <c r="AK853" s="411">
        <f t="shared" ref="AK853" si="2490">AK852</f>
        <v>0</v>
      </c>
      <c r="AL853" s="411">
        <f t="shared" ref="AL853" si="2491">AL852</f>
        <v>0</v>
      </c>
      <c r="AM853" s="306"/>
    </row>
    <row r="854" spans="1:39" hidden="1" outlineLevel="2">
      <c r="A854" s="532"/>
      <c r="B854" s="428"/>
      <c r="C854" s="291"/>
      <c r="D854" s="291"/>
      <c r="E854" s="291"/>
      <c r="F854" s="291"/>
      <c r="G854" s="291"/>
      <c r="H854" s="291"/>
      <c r="I854" s="291"/>
      <c r="J854" s="291"/>
      <c r="K854" s="291"/>
      <c r="L854" s="291"/>
      <c r="M854" s="291"/>
      <c r="N854" s="291"/>
      <c r="O854" s="291"/>
      <c r="P854" s="291"/>
      <c r="Q854" s="291"/>
      <c r="R854" s="291"/>
      <c r="S854" s="291"/>
      <c r="T854" s="291"/>
      <c r="U854" s="291"/>
      <c r="V854" s="291"/>
      <c r="W854" s="291"/>
      <c r="X854" s="291"/>
      <c r="Y854" s="412"/>
      <c r="Z854" s="425"/>
      <c r="AA854" s="425"/>
      <c r="AB854" s="425"/>
      <c r="AC854" s="425"/>
      <c r="AD854" s="425"/>
      <c r="AE854" s="425"/>
      <c r="AF854" s="425"/>
      <c r="AG854" s="425"/>
      <c r="AH854" s="425"/>
      <c r="AI854" s="425"/>
      <c r="AJ854" s="425"/>
      <c r="AK854" s="425"/>
      <c r="AL854" s="425"/>
      <c r="AM854" s="306"/>
    </row>
    <row r="855" spans="1:39" ht="30" hidden="1" outlineLevel="2">
      <c r="A855" s="532">
        <v>40</v>
      </c>
      <c r="B855" s="428" t="s">
        <v>133</v>
      </c>
      <c r="C855" s="291" t="s">
        <v>25</v>
      </c>
      <c r="D855" s="295"/>
      <c r="E855" s="295"/>
      <c r="F855" s="295"/>
      <c r="G855" s="295"/>
      <c r="H855" s="295"/>
      <c r="I855" s="295"/>
      <c r="J855" s="295"/>
      <c r="K855" s="295"/>
      <c r="L855" s="295"/>
      <c r="M855" s="295"/>
      <c r="N855" s="295">
        <v>0</v>
      </c>
      <c r="O855" s="295"/>
      <c r="P855" s="295"/>
      <c r="Q855" s="295"/>
      <c r="R855" s="295"/>
      <c r="S855" s="295"/>
      <c r="T855" s="295"/>
      <c r="U855" s="295"/>
      <c r="V855" s="295"/>
      <c r="W855" s="295"/>
      <c r="X855" s="295"/>
      <c r="Y855" s="426"/>
      <c r="Z855" s="415"/>
      <c r="AA855" s="415"/>
      <c r="AB855" s="415"/>
      <c r="AC855" s="415"/>
      <c r="AD855" s="415"/>
      <c r="AE855" s="415"/>
      <c r="AF855" s="415"/>
      <c r="AG855" s="415"/>
      <c r="AH855" s="415"/>
      <c r="AI855" s="415"/>
      <c r="AJ855" s="415"/>
      <c r="AK855" s="415"/>
      <c r="AL855" s="415"/>
      <c r="AM855" s="296">
        <f>SUM(Y855:AL855)</f>
        <v>0</v>
      </c>
    </row>
    <row r="856" spans="1:39" hidden="1" outlineLevel="2">
      <c r="A856" s="532"/>
      <c r="B856" s="294" t="s">
        <v>343</v>
      </c>
      <c r="C856" s="291" t="s">
        <v>164</v>
      </c>
      <c r="D856" s="295"/>
      <c r="E856" s="295"/>
      <c r="F856" s="295"/>
      <c r="G856" s="295"/>
      <c r="H856" s="295"/>
      <c r="I856" s="295"/>
      <c r="J856" s="295"/>
      <c r="K856" s="295"/>
      <c r="L856" s="295"/>
      <c r="M856" s="295"/>
      <c r="N856" s="295">
        <f>N855</f>
        <v>0</v>
      </c>
      <c r="O856" s="295"/>
      <c r="P856" s="295"/>
      <c r="Q856" s="295"/>
      <c r="R856" s="295"/>
      <c r="S856" s="295"/>
      <c r="T856" s="295"/>
      <c r="U856" s="295"/>
      <c r="V856" s="295"/>
      <c r="W856" s="295"/>
      <c r="X856" s="295"/>
      <c r="Y856" s="411">
        <f>Y855</f>
        <v>0</v>
      </c>
      <c r="Z856" s="411">
        <f t="shared" ref="Z856" si="2492">Z855</f>
        <v>0</v>
      </c>
      <c r="AA856" s="411">
        <f t="shared" ref="AA856" si="2493">AA855</f>
        <v>0</v>
      </c>
      <c r="AB856" s="411">
        <f t="shared" ref="AB856" si="2494">AB855</f>
        <v>0</v>
      </c>
      <c r="AC856" s="411">
        <f t="shared" ref="AC856" si="2495">AC855</f>
        <v>0</v>
      </c>
      <c r="AD856" s="411">
        <f t="shared" ref="AD856" si="2496">AD855</f>
        <v>0</v>
      </c>
      <c r="AE856" s="411">
        <f t="shared" ref="AE856" si="2497">AE855</f>
        <v>0</v>
      </c>
      <c r="AF856" s="411">
        <f t="shared" ref="AF856" si="2498">AF855</f>
        <v>0</v>
      </c>
      <c r="AG856" s="411">
        <f t="shared" ref="AG856" si="2499">AG855</f>
        <v>0</v>
      </c>
      <c r="AH856" s="411">
        <f t="shared" ref="AH856" si="2500">AH855</f>
        <v>0</v>
      </c>
      <c r="AI856" s="411">
        <f t="shared" ref="AI856" si="2501">AI855</f>
        <v>0</v>
      </c>
      <c r="AJ856" s="411">
        <f t="shared" ref="AJ856" si="2502">AJ855</f>
        <v>0</v>
      </c>
      <c r="AK856" s="411">
        <f t="shared" ref="AK856" si="2503">AK855</f>
        <v>0</v>
      </c>
      <c r="AL856" s="411">
        <f t="shared" ref="AL856" si="2504">AL855</f>
        <v>0</v>
      </c>
      <c r="AM856" s="306"/>
    </row>
    <row r="857" spans="1:39" hidden="1" outlineLevel="2">
      <c r="A857" s="532"/>
      <c r="B857" s="428"/>
      <c r="C857" s="291"/>
      <c r="D857" s="291"/>
      <c r="E857" s="291"/>
      <c r="F857" s="291"/>
      <c r="G857" s="291"/>
      <c r="H857" s="291"/>
      <c r="I857" s="291"/>
      <c r="J857" s="291"/>
      <c r="K857" s="291"/>
      <c r="L857" s="291"/>
      <c r="M857" s="291"/>
      <c r="N857" s="291"/>
      <c r="O857" s="291"/>
      <c r="P857" s="291"/>
      <c r="Q857" s="291"/>
      <c r="R857" s="291"/>
      <c r="S857" s="291"/>
      <c r="T857" s="291"/>
      <c r="U857" s="291"/>
      <c r="V857" s="291"/>
      <c r="W857" s="291"/>
      <c r="X857" s="291"/>
      <c r="Y857" s="412"/>
      <c r="Z857" s="425"/>
      <c r="AA857" s="425"/>
      <c r="AB857" s="425"/>
      <c r="AC857" s="425"/>
      <c r="AD857" s="425"/>
      <c r="AE857" s="425"/>
      <c r="AF857" s="425"/>
      <c r="AG857" s="425"/>
      <c r="AH857" s="425"/>
      <c r="AI857" s="425"/>
      <c r="AJ857" s="425"/>
      <c r="AK857" s="425"/>
      <c r="AL857" s="425"/>
      <c r="AM857" s="306"/>
    </row>
    <row r="858" spans="1:39" ht="45" hidden="1" outlineLevel="2">
      <c r="A858" s="532">
        <v>41</v>
      </c>
      <c r="B858" s="428" t="s">
        <v>134</v>
      </c>
      <c r="C858" s="291" t="s">
        <v>25</v>
      </c>
      <c r="D858" s="295"/>
      <c r="E858" s="295"/>
      <c r="F858" s="295"/>
      <c r="G858" s="295"/>
      <c r="H858" s="295"/>
      <c r="I858" s="295"/>
      <c r="J858" s="295"/>
      <c r="K858" s="295"/>
      <c r="L858" s="295"/>
      <c r="M858" s="295"/>
      <c r="N858" s="295">
        <v>0</v>
      </c>
      <c r="O858" s="295"/>
      <c r="P858" s="295"/>
      <c r="Q858" s="295"/>
      <c r="R858" s="295"/>
      <c r="S858" s="295"/>
      <c r="T858" s="295"/>
      <c r="U858" s="295"/>
      <c r="V858" s="295"/>
      <c r="W858" s="295"/>
      <c r="X858" s="295"/>
      <c r="Y858" s="426"/>
      <c r="Z858" s="415"/>
      <c r="AA858" s="415"/>
      <c r="AB858" s="415"/>
      <c r="AC858" s="415"/>
      <c r="AD858" s="415"/>
      <c r="AE858" s="415"/>
      <c r="AF858" s="415"/>
      <c r="AG858" s="415"/>
      <c r="AH858" s="415"/>
      <c r="AI858" s="415"/>
      <c r="AJ858" s="415"/>
      <c r="AK858" s="415"/>
      <c r="AL858" s="415"/>
      <c r="AM858" s="296">
        <f>SUM(Y858:AL858)</f>
        <v>0</v>
      </c>
    </row>
    <row r="859" spans="1:39" hidden="1" outlineLevel="2">
      <c r="A859" s="532"/>
      <c r="B859" s="294" t="s">
        <v>343</v>
      </c>
      <c r="C859" s="291" t="s">
        <v>164</v>
      </c>
      <c r="D859" s="295"/>
      <c r="E859" s="295"/>
      <c r="F859" s="295"/>
      <c r="G859" s="295"/>
      <c r="H859" s="295"/>
      <c r="I859" s="295"/>
      <c r="J859" s="295"/>
      <c r="K859" s="295"/>
      <c r="L859" s="295"/>
      <c r="M859" s="295"/>
      <c r="N859" s="295">
        <f>N858</f>
        <v>0</v>
      </c>
      <c r="O859" s="295"/>
      <c r="P859" s="295"/>
      <c r="Q859" s="295"/>
      <c r="R859" s="295"/>
      <c r="S859" s="295"/>
      <c r="T859" s="295"/>
      <c r="U859" s="295"/>
      <c r="V859" s="295"/>
      <c r="W859" s="295"/>
      <c r="X859" s="295"/>
      <c r="Y859" s="411">
        <f>Y858</f>
        <v>0</v>
      </c>
      <c r="Z859" s="411">
        <f t="shared" ref="Z859" si="2505">Z858</f>
        <v>0</v>
      </c>
      <c r="AA859" s="411">
        <f t="shared" ref="AA859" si="2506">AA858</f>
        <v>0</v>
      </c>
      <c r="AB859" s="411">
        <f t="shared" ref="AB859" si="2507">AB858</f>
        <v>0</v>
      </c>
      <c r="AC859" s="411">
        <f t="shared" ref="AC859" si="2508">AC858</f>
        <v>0</v>
      </c>
      <c r="AD859" s="411">
        <f t="shared" ref="AD859" si="2509">AD858</f>
        <v>0</v>
      </c>
      <c r="AE859" s="411">
        <f t="shared" ref="AE859" si="2510">AE858</f>
        <v>0</v>
      </c>
      <c r="AF859" s="411">
        <f t="shared" ref="AF859" si="2511">AF858</f>
        <v>0</v>
      </c>
      <c r="AG859" s="411">
        <f t="shared" ref="AG859" si="2512">AG858</f>
        <v>0</v>
      </c>
      <c r="AH859" s="411">
        <f t="shared" ref="AH859" si="2513">AH858</f>
        <v>0</v>
      </c>
      <c r="AI859" s="411">
        <f t="shared" ref="AI859" si="2514">AI858</f>
        <v>0</v>
      </c>
      <c r="AJ859" s="411">
        <f t="shared" ref="AJ859" si="2515">AJ858</f>
        <v>0</v>
      </c>
      <c r="AK859" s="411">
        <f t="shared" ref="AK859" si="2516">AK858</f>
        <v>0</v>
      </c>
      <c r="AL859" s="411">
        <f t="shared" ref="AL859" si="2517">AL858</f>
        <v>0</v>
      </c>
      <c r="AM859" s="306"/>
    </row>
    <row r="860" spans="1:39" hidden="1" outlineLevel="2">
      <c r="A860" s="532"/>
      <c r="B860" s="428"/>
      <c r="C860" s="291"/>
      <c r="D860" s="291"/>
      <c r="E860" s="291"/>
      <c r="F860" s="291"/>
      <c r="G860" s="291"/>
      <c r="H860" s="291"/>
      <c r="I860" s="291"/>
      <c r="J860" s="291"/>
      <c r="K860" s="291"/>
      <c r="L860" s="291"/>
      <c r="M860" s="291"/>
      <c r="N860" s="291"/>
      <c r="O860" s="291"/>
      <c r="P860" s="291"/>
      <c r="Q860" s="291"/>
      <c r="R860" s="291"/>
      <c r="S860" s="291"/>
      <c r="T860" s="291"/>
      <c r="U860" s="291"/>
      <c r="V860" s="291"/>
      <c r="W860" s="291"/>
      <c r="X860" s="291"/>
      <c r="Y860" s="412"/>
      <c r="Z860" s="425"/>
      <c r="AA860" s="425"/>
      <c r="AB860" s="425"/>
      <c r="AC860" s="425"/>
      <c r="AD860" s="425"/>
      <c r="AE860" s="425"/>
      <c r="AF860" s="425"/>
      <c r="AG860" s="425"/>
      <c r="AH860" s="425"/>
      <c r="AI860" s="425"/>
      <c r="AJ860" s="425"/>
      <c r="AK860" s="425"/>
      <c r="AL860" s="425"/>
      <c r="AM860" s="306"/>
    </row>
    <row r="861" spans="1:39" ht="45" hidden="1" outlineLevel="2">
      <c r="A861" s="532">
        <v>42</v>
      </c>
      <c r="B861" s="428" t="s">
        <v>135</v>
      </c>
      <c r="C861" s="291" t="s">
        <v>25</v>
      </c>
      <c r="D861" s="295"/>
      <c r="E861" s="295"/>
      <c r="F861" s="295"/>
      <c r="G861" s="295"/>
      <c r="H861" s="295"/>
      <c r="I861" s="295"/>
      <c r="J861" s="295"/>
      <c r="K861" s="295"/>
      <c r="L861" s="295"/>
      <c r="M861" s="295"/>
      <c r="N861" s="291"/>
      <c r="O861" s="295"/>
      <c r="P861" s="295"/>
      <c r="Q861" s="295"/>
      <c r="R861" s="295"/>
      <c r="S861" s="295"/>
      <c r="T861" s="295"/>
      <c r="U861" s="295"/>
      <c r="V861" s="295"/>
      <c r="W861" s="295"/>
      <c r="X861" s="295"/>
      <c r="Y861" s="426"/>
      <c r="Z861" s="415"/>
      <c r="AA861" s="415"/>
      <c r="AB861" s="415"/>
      <c r="AC861" s="415"/>
      <c r="AD861" s="415"/>
      <c r="AE861" s="415"/>
      <c r="AF861" s="415"/>
      <c r="AG861" s="415"/>
      <c r="AH861" s="415"/>
      <c r="AI861" s="415"/>
      <c r="AJ861" s="415"/>
      <c r="AK861" s="415"/>
      <c r="AL861" s="415"/>
      <c r="AM861" s="296">
        <f>SUM(Y861:AL861)</f>
        <v>0</v>
      </c>
    </row>
    <row r="862" spans="1:39" hidden="1" outlineLevel="2">
      <c r="A862" s="532"/>
      <c r="B862" s="294" t="s">
        <v>343</v>
      </c>
      <c r="C862" s="291" t="s">
        <v>164</v>
      </c>
      <c r="D862" s="295"/>
      <c r="E862" s="295"/>
      <c r="F862" s="295"/>
      <c r="G862" s="295"/>
      <c r="H862" s="295"/>
      <c r="I862" s="295"/>
      <c r="J862" s="295"/>
      <c r="K862" s="295"/>
      <c r="L862" s="295"/>
      <c r="M862" s="295"/>
      <c r="N862" s="468"/>
      <c r="O862" s="295"/>
      <c r="P862" s="295"/>
      <c r="Q862" s="295"/>
      <c r="R862" s="295"/>
      <c r="S862" s="295"/>
      <c r="T862" s="295"/>
      <c r="U862" s="295"/>
      <c r="V862" s="295"/>
      <c r="W862" s="295"/>
      <c r="X862" s="295"/>
      <c r="Y862" s="411">
        <f>Y861</f>
        <v>0</v>
      </c>
      <c r="Z862" s="411">
        <f t="shared" ref="Z862" si="2518">Z861</f>
        <v>0</v>
      </c>
      <c r="AA862" s="411">
        <f t="shared" ref="AA862" si="2519">AA861</f>
        <v>0</v>
      </c>
      <c r="AB862" s="411">
        <f t="shared" ref="AB862" si="2520">AB861</f>
        <v>0</v>
      </c>
      <c r="AC862" s="411">
        <f t="shared" ref="AC862" si="2521">AC861</f>
        <v>0</v>
      </c>
      <c r="AD862" s="411">
        <f t="shared" ref="AD862" si="2522">AD861</f>
        <v>0</v>
      </c>
      <c r="AE862" s="411">
        <f t="shared" ref="AE862" si="2523">AE861</f>
        <v>0</v>
      </c>
      <c r="AF862" s="411">
        <f t="shared" ref="AF862" si="2524">AF861</f>
        <v>0</v>
      </c>
      <c r="AG862" s="411">
        <f t="shared" ref="AG862" si="2525">AG861</f>
        <v>0</v>
      </c>
      <c r="AH862" s="411">
        <f t="shared" ref="AH862" si="2526">AH861</f>
        <v>0</v>
      </c>
      <c r="AI862" s="411">
        <f t="shared" ref="AI862" si="2527">AI861</f>
        <v>0</v>
      </c>
      <c r="AJ862" s="411">
        <f t="shared" ref="AJ862" si="2528">AJ861</f>
        <v>0</v>
      </c>
      <c r="AK862" s="411">
        <f t="shared" ref="AK862" si="2529">AK861</f>
        <v>0</v>
      </c>
      <c r="AL862" s="411">
        <f t="shared" ref="AL862" si="2530">AL861</f>
        <v>0</v>
      </c>
      <c r="AM862" s="306"/>
    </row>
    <row r="863" spans="1:39" hidden="1" outlineLevel="2">
      <c r="A863" s="532"/>
      <c r="B863" s="428"/>
      <c r="C863" s="291"/>
      <c r="D863" s="291"/>
      <c r="E863" s="291"/>
      <c r="F863" s="291"/>
      <c r="G863" s="291"/>
      <c r="H863" s="291"/>
      <c r="I863" s="291"/>
      <c r="J863" s="291"/>
      <c r="K863" s="291"/>
      <c r="L863" s="291"/>
      <c r="M863" s="291"/>
      <c r="N863" s="291"/>
      <c r="O863" s="291"/>
      <c r="P863" s="291"/>
      <c r="Q863" s="291"/>
      <c r="R863" s="291"/>
      <c r="S863" s="291"/>
      <c r="T863" s="291"/>
      <c r="U863" s="291"/>
      <c r="V863" s="291"/>
      <c r="W863" s="291"/>
      <c r="X863" s="291"/>
      <c r="Y863" s="412"/>
      <c r="Z863" s="425"/>
      <c r="AA863" s="425"/>
      <c r="AB863" s="425"/>
      <c r="AC863" s="425"/>
      <c r="AD863" s="425"/>
      <c r="AE863" s="425"/>
      <c r="AF863" s="425"/>
      <c r="AG863" s="425"/>
      <c r="AH863" s="425"/>
      <c r="AI863" s="425"/>
      <c r="AJ863" s="425"/>
      <c r="AK863" s="425"/>
      <c r="AL863" s="425"/>
      <c r="AM863" s="306"/>
    </row>
    <row r="864" spans="1:39" ht="30" hidden="1" outlineLevel="2">
      <c r="A864" s="532">
        <v>43</v>
      </c>
      <c r="B864" s="428" t="s">
        <v>136</v>
      </c>
      <c r="C864" s="291" t="s">
        <v>25</v>
      </c>
      <c r="D864" s="295"/>
      <c r="E864" s="295"/>
      <c r="F864" s="295"/>
      <c r="G864" s="295"/>
      <c r="H864" s="295"/>
      <c r="I864" s="295"/>
      <c r="J864" s="295"/>
      <c r="K864" s="295"/>
      <c r="L864" s="295"/>
      <c r="M864" s="295"/>
      <c r="N864" s="295">
        <v>0</v>
      </c>
      <c r="O864" s="295"/>
      <c r="P864" s="295"/>
      <c r="Q864" s="295"/>
      <c r="R864" s="295"/>
      <c r="S864" s="295"/>
      <c r="T864" s="295"/>
      <c r="U864" s="295"/>
      <c r="V864" s="295"/>
      <c r="W864" s="295"/>
      <c r="X864" s="295"/>
      <c r="Y864" s="426"/>
      <c r="Z864" s="415"/>
      <c r="AA864" s="415"/>
      <c r="AB864" s="415"/>
      <c r="AC864" s="415"/>
      <c r="AD864" s="415"/>
      <c r="AE864" s="415"/>
      <c r="AF864" s="415"/>
      <c r="AG864" s="415"/>
      <c r="AH864" s="415"/>
      <c r="AI864" s="415"/>
      <c r="AJ864" s="415"/>
      <c r="AK864" s="415"/>
      <c r="AL864" s="415"/>
      <c r="AM864" s="296">
        <f>SUM(Y864:AL864)</f>
        <v>0</v>
      </c>
    </row>
    <row r="865" spans="1:39" hidden="1" outlineLevel="2">
      <c r="A865" s="532"/>
      <c r="B865" s="294" t="s">
        <v>343</v>
      </c>
      <c r="C865" s="291" t="s">
        <v>164</v>
      </c>
      <c r="D865" s="295"/>
      <c r="E865" s="295"/>
      <c r="F865" s="295"/>
      <c r="G865" s="295"/>
      <c r="H865" s="295"/>
      <c r="I865" s="295"/>
      <c r="J865" s="295"/>
      <c r="K865" s="295"/>
      <c r="L865" s="295"/>
      <c r="M865" s="295"/>
      <c r="N865" s="295">
        <f>N864</f>
        <v>0</v>
      </c>
      <c r="O865" s="295"/>
      <c r="P865" s="295"/>
      <c r="Q865" s="295"/>
      <c r="R865" s="295"/>
      <c r="S865" s="295"/>
      <c r="T865" s="295"/>
      <c r="U865" s="295"/>
      <c r="V865" s="295"/>
      <c r="W865" s="295"/>
      <c r="X865" s="295"/>
      <c r="Y865" s="411">
        <f>Y864</f>
        <v>0</v>
      </c>
      <c r="Z865" s="411">
        <f t="shared" ref="Z865" si="2531">Z864</f>
        <v>0</v>
      </c>
      <c r="AA865" s="411">
        <f t="shared" ref="AA865" si="2532">AA864</f>
        <v>0</v>
      </c>
      <c r="AB865" s="411">
        <f t="shared" ref="AB865" si="2533">AB864</f>
        <v>0</v>
      </c>
      <c r="AC865" s="411">
        <f t="shared" ref="AC865" si="2534">AC864</f>
        <v>0</v>
      </c>
      <c r="AD865" s="411">
        <f t="shared" ref="AD865" si="2535">AD864</f>
        <v>0</v>
      </c>
      <c r="AE865" s="411">
        <f t="shared" ref="AE865" si="2536">AE864</f>
        <v>0</v>
      </c>
      <c r="AF865" s="411">
        <f t="shared" ref="AF865" si="2537">AF864</f>
        <v>0</v>
      </c>
      <c r="AG865" s="411">
        <f t="shared" ref="AG865" si="2538">AG864</f>
        <v>0</v>
      </c>
      <c r="AH865" s="411">
        <f t="shared" ref="AH865" si="2539">AH864</f>
        <v>0</v>
      </c>
      <c r="AI865" s="411">
        <f t="shared" ref="AI865" si="2540">AI864</f>
        <v>0</v>
      </c>
      <c r="AJ865" s="411">
        <f t="shared" ref="AJ865" si="2541">AJ864</f>
        <v>0</v>
      </c>
      <c r="AK865" s="411">
        <f t="shared" ref="AK865" si="2542">AK864</f>
        <v>0</v>
      </c>
      <c r="AL865" s="411">
        <f t="shared" ref="AL865" si="2543">AL864</f>
        <v>0</v>
      </c>
      <c r="AM865" s="306"/>
    </row>
    <row r="866" spans="1:39" hidden="1" outlineLevel="2">
      <c r="A866" s="532"/>
      <c r="B866" s="428"/>
      <c r="C866" s="291"/>
      <c r="D866" s="291"/>
      <c r="E866" s="291"/>
      <c r="F866" s="291"/>
      <c r="G866" s="291"/>
      <c r="H866" s="291"/>
      <c r="I866" s="291"/>
      <c r="J866" s="291"/>
      <c r="K866" s="291"/>
      <c r="L866" s="291"/>
      <c r="M866" s="291"/>
      <c r="N866" s="291"/>
      <c r="O866" s="291"/>
      <c r="P866" s="291"/>
      <c r="Q866" s="291"/>
      <c r="R866" s="291"/>
      <c r="S866" s="291"/>
      <c r="T866" s="291"/>
      <c r="U866" s="291"/>
      <c r="V866" s="291"/>
      <c r="W866" s="291"/>
      <c r="X866" s="291"/>
      <c r="Y866" s="412"/>
      <c r="Z866" s="425"/>
      <c r="AA866" s="425"/>
      <c r="AB866" s="425"/>
      <c r="AC866" s="425"/>
      <c r="AD866" s="425"/>
      <c r="AE866" s="425"/>
      <c r="AF866" s="425"/>
      <c r="AG866" s="425"/>
      <c r="AH866" s="425"/>
      <c r="AI866" s="425"/>
      <c r="AJ866" s="425"/>
      <c r="AK866" s="425"/>
      <c r="AL866" s="425"/>
      <c r="AM866" s="306"/>
    </row>
    <row r="867" spans="1:39" ht="45" hidden="1" outlineLevel="2">
      <c r="A867" s="532">
        <v>44</v>
      </c>
      <c r="B867" s="428" t="s">
        <v>137</v>
      </c>
      <c r="C867" s="291" t="s">
        <v>25</v>
      </c>
      <c r="D867" s="295"/>
      <c r="E867" s="295"/>
      <c r="F867" s="295"/>
      <c r="G867" s="295"/>
      <c r="H867" s="295"/>
      <c r="I867" s="295"/>
      <c r="J867" s="295"/>
      <c r="K867" s="295"/>
      <c r="L867" s="295"/>
      <c r="M867" s="295"/>
      <c r="N867" s="295">
        <v>0</v>
      </c>
      <c r="O867" s="295"/>
      <c r="P867" s="295"/>
      <c r="Q867" s="295"/>
      <c r="R867" s="295"/>
      <c r="S867" s="295"/>
      <c r="T867" s="295"/>
      <c r="U867" s="295"/>
      <c r="V867" s="295"/>
      <c r="W867" s="295"/>
      <c r="X867" s="295"/>
      <c r="Y867" s="426"/>
      <c r="Z867" s="415"/>
      <c r="AA867" s="415"/>
      <c r="AB867" s="415"/>
      <c r="AC867" s="415"/>
      <c r="AD867" s="415"/>
      <c r="AE867" s="415"/>
      <c r="AF867" s="415"/>
      <c r="AG867" s="415"/>
      <c r="AH867" s="415"/>
      <c r="AI867" s="415"/>
      <c r="AJ867" s="415"/>
      <c r="AK867" s="415"/>
      <c r="AL867" s="415"/>
      <c r="AM867" s="296">
        <f>SUM(Y867:AL867)</f>
        <v>0</v>
      </c>
    </row>
    <row r="868" spans="1:39" hidden="1" outlineLevel="2">
      <c r="A868" s="532"/>
      <c r="B868" s="294" t="s">
        <v>343</v>
      </c>
      <c r="C868" s="291" t="s">
        <v>164</v>
      </c>
      <c r="D868" s="295"/>
      <c r="E868" s="295"/>
      <c r="F868" s="295"/>
      <c r="G868" s="295"/>
      <c r="H868" s="295"/>
      <c r="I868" s="295"/>
      <c r="J868" s="295"/>
      <c r="K868" s="295"/>
      <c r="L868" s="295"/>
      <c r="M868" s="295"/>
      <c r="N868" s="295">
        <f>N867</f>
        <v>0</v>
      </c>
      <c r="O868" s="295"/>
      <c r="P868" s="295"/>
      <c r="Q868" s="295"/>
      <c r="R868" s="295"/>
      <c r="S868" s="295"/>
      <c r="T868" s="295"/>
      <c r="U868" s="295"/>
      <c r="V868" s="295"/>
      <c r="W868" s="295"/>
      <c r="X868" s="295"/>
      <c r="Y868" s="411">
        <f>Y867</f>
        <v>0</v>
      </c>
      <c r="Z868" s="411">
        <f t="shared" ref="Z868" si="2544">Z867</f>
        <v>0</v>
      </c>
      <c r="AA868" s="411">
        <f t="shared" ref="AA868" si="2545">AA867</f>
        <v>0</v>
      </c>
      <c r="AB868" s="411">
        <f t="shared" ref="AB868" si="2546">AB867</f>
        <v>0</v>
      </c>
      <c r="AC868" s="411">
        <f t="shared" ref="AC868" si="2547">AC867</f>
        <v>0</v>
      </c>
      <c r="AD868" s="411">
        <f t="shared" ref="AD868" si="2548">AD867</f>
        <v>0</v>
      </c>
      <c r="AE868" s="411">
        <f t="shared" ref="AE868" si="2549">AE867</f>
        <v>0</v>
      </c>
      <c r="AF868" s="411">
        <f t="shared" ref="AF868" si="2550">AF867</f>
        <v>0</v>
      </c>
      <c r="AG868" s="411">
        <f t="shared" ref="AG868" si="2551">AG867</f>
        <v>0</v>
      </c>
      <c r="AH868" s="411">
        <f t="shared" ref="AH868" si="2552">AH867</f>
        <v>0</v>
      </c>
      <c r="AI868" s="411">
        <f t="shared" ref="AI868" si="2553">AI867</f>
        <v>0</v>
      </c>
      <c r="AJ868" s="411">
        <f t="shared" ref="AJ868" si="2554">AJ867</f>
        <v>0</v>
      </c>
      <c r="AK868" s="411">
        <f t="shared" ref="AK868" si="2555">AK867</f>
        <v>0</v>
      </c>
      <c r="AL868" s="411">
        <f t="shared" ref="AL868" si="2556">AL867</f>
        <v>0</v>
      </c>
      <c r="AM868" s="306"/>
    </row>
    <row r="869" spans="1:39" hidden="1" outlineLevel="2">
      <c r="A869" s="532"/>
      <c r="B869" s="428"/>
      <c r="C869" s="291"/>
      <c r="D869" s="291"/>
      <c r="E869" s="291"/>
      <c r="F869" s="291"/>
      <c r="G869" s="291"/>
      <c r="H869" s="291"/>
      <c r="I869" s="291"/>
      <c r="J869" s="291"/>
      <c r="K869" s="291"/>
      <c r="L869" s="291"/>
      <c r="M869" s="291"/>
      <c r="N869" s="291"/>
      <c r="O869" s="291"/>
      <c r="P869" s="291"/>
      <c r="Q869" s="291"/>
      <c r="R869" s="291"/>
      <c r="S869" s="291"/>
      <c r="T869" s="291"/>
      <c r="U869" s="291"/>
      <c r="V869" s="291"/>
      <c r="W869" s="291"/>
      <c r="X869" s="291"/>
      <c r="Y869" s="412"/>
      <c r="Z869" s="425"/>
      <c r="AA869" s="425"/>
      <c r="AB869" s="425"/>
      <c r="AC869" s="425"/>
      <c r="AD869" s="425"/>
      <c r="AE869" s="425"/>
      <c r="AF869" s="425"/>
      <c r="AG869" s="425"/>
      <c r="AH869" s="425"/>
      <c r="AI869" s="425"/>
      <c r="AJ869" s="425"/>
      <c r="AK869" s="425"/>
      <c r="AL869" s="425"/>
      <c r="AM869" s="306"/>
    </row>
    <row r="870" spans="1:39" ht="30" hidden="1" outlineLevel="2">
      <c r="A870" s="532">
        <v>45</v>
      </c>
      <c r="B870" s="428" t="s">
        <v>138</v>
      </c>
      <c r="C870" s="291" t="s">
        <v>25</v>
      </c>
      <c r="D870" s="295"/>
      <c r="E870" s="295"/>
      <c r="F870" s="295"/>
      <c r="G870" s="295"/>
      <c r="H870" s="295"/>
      <c r="I870" s="295"/>
      <c r="J870" s="295"/>
      <c r="K870" s="295"/>
      <c r="L870" s="295"/>
      <c r="M870" s="295"/>
      <c r="N870" s="295">
        <v>0</v>
      </c>
      <c r="O870" s="295"/>
      <c r="P870" s="295"/>
      <c r="Q870" s="295"/>
      <c r="R870" s="295"/>
      <c r="S870" s="295"/>
      <c r="T870" s="295"/>
      <c r="U870" s="295"/>
      <c r="V870" s="295"/>
      <c r="W870" s="295"/>
      <c r="X870" s="295"/>
      <c r="Y870" s="426"/>
      <c r="Z870" s="415"/>
      <c r="AA870" s="415"/>
      <c r="AB870" s="415"/>
      <c r="AC870" s="415"/>
      <c r="AD870" s="415"/>
      <c r="AE870" s="415"/>
      <c r="AF870" s="415"/>
      <c r="AG870" s="415"/>
      <c r="AH870" s="415"/>
      <c r="AI870" s="415"/>
      <c r="AJ870" s="415"/>
      <c r="AK870" s="415"/>
      <c r="AL870" s="415"/>
      <c r="AM870" s="296">
        <f>SUM(Y870:AL870)</f>
        <v>0</v>
      </c>
    </row>
    <row r="871" spans="1:39" hidden="1" outlineLevel="2">
      <c r="A871" s="532"/>
      <c r="B871" s="294" t="s">
        <v>343</v>
      </c>
      <c r="C871" s="291" t="s">
        <v>164</v>
      </c>
      <c r="D871" s="295"/>
      <c r="E871" s="295"/>
      <c r="F871" s="295"/>
      <c r="G871" s="295"/>
      <c r="H871" s="295"/>
      <c r="I871" s="295"/>
      <c r="J871" s="295"/>
      <c r="K871" s="295"/>
      <c r="L871" s="295"/>
      <c r="M871" s="295"/>
      <c r="N871" s="295">
        <f>N870</f>
        <v>0</v>
      </c>
      <c r="O871" s="295"/>
      <c r="P871" s="295"/>
      <c r="Q871" s="295"/>
      <c r="R871" s="295"/>
      <c r="S871" s="295"/>
      <c r="T871" s="295"/>
      <c r="U871" s="295"/>
      <c r="V871" s="295"/>
      <c r="W871" s="295"/>
      <c r="X871" s="295"/>
      <c r="Y871" s="411">
        <f>Y870</f>
        <v>0</v>
      </c>
      <c r="Z871" s="411">
        <f t="shared" ref="Z871" si="2557">Z870</f>
        <v>0</v>
      </c>
      <c r="AA871" s="411">
        <f t="shared" ref="AA871" si="2558">AA870</f>
        <v>0</v>
      </c>
      <c r="AB871" s="411">
        <f t="shared" ref="AB871" si="2559">AB870</f>
        <v>0</v>
      </c>
      <c r="AC871" s="411">
        <f t="shared" ref="AC871" si="2560">AC870</f>
        <v>0</v>
      </c>
      <c r="AD871" s="411">
        <f t="shared" ref="AD871" si="2561">AD870</f>
        <v>0</v>
      </c>
      <c r="AE871" s="411">
        <f t="shared" ref="AE871" si="2562">AE870</f>
        <v>0</v>
      </c>
      <c r="AF871" s="411">
        <f t="shared" ref="AF871" si="2563">AF870</f>
        <v>0</v>
      </c>
      <c r="AG871" s="411">
        <f t="shared" ref="AG871" si="2564">AG870</f>
        <v>0</v>
      </c>
      <c r="AH871" s="411">
        <f t="shared" ref="AH871" si="2565">AH870</f>
        <v>0</v>
      </c>
      <c r="AI871" s="411">
        <f t="shared" ref="AI871" si="2566">AI870</f>
        <v>0</v>
      </c>
      <c r="AJ871" s="411">
        <f t="shared" ref="AJ871" si="2567">AJ870</f>
        <v>0</v>
      </c>
      <c r="AK871" s="411">
        <f t="shared" ref="AK871" si="2568">AK870</f>
        <v>0</v>
      </c>
      <c r="AL871" s="411">
        <f t="shared" ref="AL871" si="2569">AL870</f>
        <v>0</v>
      </c>
      <c r="AM871" s="306"/>
    </row>
    <row r="872" spans="1:39" hidden="1" outlineLevel="2">
      <c r="A872" s="532"/>
      <c r="B872" s="428"/>
      <c r="C872" s="291"/>
      <c r="D872" s="291"/>
      <c r="E872" s="291"/>
      <c r="F872" s="291"/>
      <c r="G872" s="291"/>
      <c r="H872" s="291"/>
      <c r="I872" s="291"/>
      <c r="J872" s="291"/>
      <c r="K872" s="291"/>
      <c r="L872" s="291"/>
      <c r="M872" s="291"/>
      <c r="N872" s="291"/>
      <c r="O872" s="291"/>
      <c r="P872" s="291"/>
      <c r="Q872" s="291"/>
      <c r="R872" s="291"/>
      <c r="S872" s="291"/>
      <c r="T872" s="291"/>
      <c r="U872" s="291"/>
      <c r="V872" s="291"/>
      <c r="W872" s="291"/>
      <c r="X872" s="291"/>
      <c r="Y872" s="412"/>
      <c r="Z872" s="425"/>
      <c r="AA872" s="425"/>
      <c r="AB872" s="425"/>
      <c r="AC872" s="425"/>
      <c r="AD872" s="425"/>
      <c r="AE872" s="425"/>
      <c r="AF872" s="425"/>
      <c r="AG872" s="425"/>
      <c r="AH872" s="425"/>
      <c r="AI872" s="425"/>
      <c r="AJ872" s="425"/>
      <c r="AK872" s="425"/>
      <c r="AL872" s="425"/>
      <c r="AM872" s="306"/>
    </row>
    <row r="873" spans="1:39" ht="30" hidden="1" outlineLevel="2">
      <c r="A873" s="532">
        <v>46</v>
      </c>
      <c r="B873" s="428" t="s">
        <v>139</v>
      </c>
      <c r="C873" s="291" t="s">
        <v>25</v>
      </c>
      <c r="D873" s="295"/>
      <c r="E873" s="295"/>
      <c r="F873" s="295"/>
      <c r="G873" s="295"/>
      <c r="H873" s="295"/>
      <c r="I873" s="295"/>
      <c r="J873" s="295"/>
      <c r="K873" s="295"/>
      <c r="L873" s="295"/>
      <c r="M873" s="295"/>
      <c r="N873" s="295">
        <v>0</v>
      </c>
      <c r="O873" s="295"/>
      <c r="P873" s="295"/>
      <c r="Q873" s="295"/>
      <c r="R873" s="295"/>
      <c r="S873" s="295"/>
      <c r="T873" s="295"/>
      <c r="U873" s="295"/>
      <c r="V873" s="295"/>
      <c r="W873" s="295"/>
      <c r="X873" s="295"/>
      <c r="Y873" s="426"/>
      <c r="Z873" s="415"/>
      <c r="AA873" s="415"/>
      <c r="AB873" s="415"/>
      <c r="AC873" s="415"/>
      <c r="AD873" s="415"/>
      <c r="AE873" s="415"/>
      <c r="AF873" s="415"/>
      <c r="AG873" s="415"/>
      <c r="AH873" s="415"/>
      <c r="AI873" s="415"/>
      <c r="AJ873" s="415"/>
      <c r="AK873" s="415"/>
      <c r="AL873" s="415"/>
      <c r="AM873" s="296">
        <f>SUM(Y873:AL873)</f>
        <v>0</v>
      </c>
    </row>
    <row r="874" spans="1:39" hidden="1" outlineLevel="2">
      <c r="A874" s="532"/>
      <c r="B874" s="294" t="s">
        <v>343</v>
      </c>
      <c r="C874" s="291" t="s">
        <v>164</v>
      </c>
      <c r="D874" s="295"/>
      <c r="E874" s="295"/>
      <c r="F874" s="295"/>
      <c r="G874" s="295"/>
      <c r="H874" s="295"/>
      <c r="I874" s="295"/>
      <c r="J874" s="295"/>
      <c r="K874" s="295"/>
      <c r="L874" s="295"/>
      <c r="M874" s="295"/>
      <c r="N874" s="295">
        <f>N873</f>
        <v>0</v>
      </c>
      <c r="O874" s="295"/>
      <c r="P874" s="295"/>
      <c r="Q874" s="295"/>
      <c r="R874" s="295"/>
      <c r="S874" s="295"/>
      <c r="T874" s="295"/>
      <c r="U874" s="295"/>
      <c r="V874" s="295"/>
      <c r="W874" s="295"/>
      <c r="X874" s="295"/>
      <c r="Y874" s="411">
        <f>Y873</f>
        <v>0</v>
      </c>
      <c r="Z874" s="411">
        <f t="shared" ref="Z874" si="2570">Z873</f>
        <v>0</v>
      </c>
      <c r="AA874" s="411">
        <f t="shared" ref="AA874" si="2571">AA873</f>
        <v>0</v>
      </c>
      <c r="AB874" s="411">
        <f t="shared" ref="AB874" si="2572">AB873</f>
        <v>0</v>
      </c>
      <c r="AC874" s="411">
        <f t="shared" ref="AC874" si="2573">AC873</f>
        <v>0</v>
      </c>
      <c r="AD874" s="411">
        <f t="shared" ref="AD874" si="2574">AD873</f>
        <v>0</v>
      </c>
      <c r="AE874" s="411">
        <f t="shared" ref="AE874" si="2575">AE873</f>
        <v>0</v>
      </c>
      <c r="AF874" s="411">
        <f t="shared" ref="AF874" si="2576">AF873</f>
        <v>0</v>
      </c>
      <c r="AG874" s="411">
        <f t="shared" ref="AG874" si="2577">AG873</f>
        <v>0</v>
      </c>
      <c r="AH874" s="411">
        <f t="shared" ref="AH874" si="2578">AH873</f>
        <v>0</v>
      </c>
      <c r="AI874" s="411">
        <f t="shared" ref="AI874" si="2579">AI873</f>
        <v>0</v>
      </c>
      <c r="AJ874" s="411">
        <f t="shared" ref="AJ874" si="2580">AJ873</f>
        <v>0</v>
      </c>
      <c r="AK874" s="411">
        <f t="shared" ref="AK874" si="2581">AK873</f>
        <v>0</v>
      </c>
      <c r="AL874" s="411">
        <f t="shared" ref="AL874" si="2582">AL873</f>
        <v>0</v>
      </c>
      <c r="AM874" s="306"/>
    </row>
    <row r="875" spans="1:39" hidden="1" outlineLevel="2">
      <c r="A875" s="532"/>
      <c r="B875" s="428"/>
      <c r="C875" s="291"/>
      <c r="D875" s="291"/>
      <c r="E875" s="291"/>
      <c r="F875" s="291"/>
      <c r="G875" s="291"/>
      <c r="H875" s="291"/>
      <c r="I875" s="291"/>
      <c r="J875" s="291"/>
      <c r="K875" s="291"/>
      <c r="L875" s="291"/>
      <c r="M875" s="291"/>
      <c r="N875" s="291"/>
      <c r="O875" s="291"/>
      <c r="P875" s="291"/>
      <c r="Q875" s="291"/>
      <c r="R875" s="291"/>
      <c r="S875" s="291"/>
      <c r="T875" s="291"/>
      <c r="U875" s="291"/>
      <c r="V875" s="291"/>
      <c r="W875" s="291"/>
      <c r="X875" s="291"/>
      <c r="Y875" s="412"/>
      <c r="Z875" s="425"/>
      <c r="AA875" s="425"/>
      <c r="AB875" s="425"/>
      <c r="AC875" s="425"/>
      <c r="AD875" s="425"/>
      <c r="AE875" s="425"/>
      <c r="AF875" s="425"/>
      <c r="AG875" s="425"/>
      <c r="AH875" s="425"/>
      <c r="AI875" s="425"/>
      <c r="AJ875" s="425"/>
      <c r="AK875" s="425"/>
      <c r="AL875" s="425"/>
      <c r="AM875" s="306"/>
    </row>
    <row r="876" spans="1:39" ht="30" hidden="1" outlineLevel="2">
      <c r="A876" s="532">
        <v>47</v>
      </c>
      <c r="B876" s="428" t="s">
        <v>140</v>
      </c>
      <c r="C876" s="291" t="s">
        <v>25</v>
      </c>
      <c r="D876" s="295"/>
      <c r="E876" s="295"/>
      <c r="F876" s="295"/>
      <c r="G876" s="295"/>
      <c r="H876" s="295"/>
      <c r="I876" s="295"/>
      <c r="J876" s="295"/>
      <c r="K876" s="295"/>
      <c r="L876" s="295"/>
      <c r="M876" s="295"/>
      <c r="N876" s="295">
        <v>0</v>
      </c>
      <c r="O876" s="295"/>
      <c r="P876" s="295"/>
      <c r="Q876" s="295"/>
      <c r="R876" s="295"/>
      <c r="S876" s="295"/>
      <c r="T876" s="295"/>
      <c r="U876" s="295"/>
      <c r="V876" s="295"/>
      <c r="W876" s="295"/>
      <c r="X876" s="295"/>
      <c r="Y876" s="426"/>
      <c r="Z876" s="415"/>
      <c r="AA876" s="415"/>
      <c r="AB876" s="415"/>
      <c r="AC876" s="415"/>
      <c r="AD876" s="415"/>
      <c r="AE876" s="415"/>
      <c r="AF876" s="415"/>
      <c r="AG876" s="415"/>
      <c r="AH876" s="415"/>
      <c r="AI876" s="415"/>
      <c r="AJ876" s="415"/>
      <c r="AK876" s="415"/>
      <c r="AL876" s="415"/>
      <c r="AM876" s="296">
        <f>SUM(Y876:AL876)</f>
        <v>0</v>
      </c>
    </row>
    <row r="877" spans="1:39" hidden="1" outlineLevel="2">
      <c r="A877" s="532"/>
      <c r="B877" s="294" t="s">
        <v>343</v>
      </c>
      <c r="C877" s="291" t="s">
        <v>164</v>
      </c>
      <c r="D877" s="295"/>
      <c r="E877" s="295"/>
      <c r="F877" s="295"/>
      <c r="G877" s="295"/>
      <c r="H877" s="295"/>
      <c r="I877" s="295"/>
      <c r="J877" s="295"/>
      <c r="K877" s="295"/>
      <c r="L877" s="295"/>
      <c r="M877" s="295"/>
      <c r="N877" s="295">
        <f>N876</f>
        <v>0</v>
      </c>
      <c r="O877" s="295"/>
      <c r="P877" s="295"/>
      <c r="Q877" s="295"/>
      <c r="R877" s="295"/>
      <c r="S877" s="295"/>
      <c r="T877" s="295"/>
      <c r="U877" s="295"/>
      <c r="V877" s="295"/>
      <c r="W877" s="295"/>
      <c r="X877" s="295"/>
      <c r="Y877" s="411">
        <f>Y876</f>
        <v>0</v>
      </c>
      <c r="Z877" s="411">
        <f t="shared" ref="Z877" si="2583">Z876</f>
        <v>0</v>
      </c>
      <c r="AA877" s="411">
        <f t="shared" ref="AA877" si="2584">AA876</f>
        <v>0</v>
      </c>
      <c r="AB877" s="411">
        <f t="shared" ref="AB877" si="2585">AB876</f>
        <v>0</v>
      </c>
      <c r="AC877" s="411">
        <f t="shared" ref="AC877" si="2586">AC876</f>
        <v>0</v>
      </c>
      <c r="AD877" s="411">
        <f t="shared" ref="AD877" si="2587">AD876</f>
        <v>0</v>
      </c>
      <c r="AE877" s="411">
        <f t="shared" ref="AE877" si="2588">AE876</f>
        <v>0</v>
      </c>
      <c r="AF877" s="411">
        <f t="shared" ref="AF877" si="2589">AF876</f>
        <v>0</v>
      </c>
      <c r="AG877" s="411">
        <f t="shared" ref="AG877" si="2590">AG876</f>
        <v>0</v>
      </c>
      <c r="AH877" s="411">
        <f t="shared" ref="AH877" si="2591">AH876</f>
        <v>0</v>
      </c>
      <c r="AI877" s="411">
        <f t="shared" ref="AI877" si="2592">AI876</f>
        <v>0</v>
      </c>
      <c r="AJ877" s="411">
        <f t="shared" ref="AJ877" si="2593">AJ876</f>
        <v>0</v>
      </c>
      <c r="AK877" s="411">
        <f t="shared" ref="AK877" si="2594">AK876</f>
        <v>0</v>
      </c>
      <c r="AL877" s="411">
        <f t="shared" ref="AL877" si="2595">AL876</f>
        <v>0</v>
      </c>
      <c r="AM877" s="306"/>
    </row>
    <row r="878" spans="1:39" hidden="1" outlineLevel="2">
      <c r="A878" s="532"/>
      <c r="B878" s="428"/>
      <c r="C878" s="291"/>
      <c r="D878" s="291"/>
      <c r="E878" s="291"/>
      <c r="F878" s="291"/>
      <c r="G878" s="291"/>
      <c r="H878" s="291"/>
      <c r="I878" s="291"/>
      <c r="J878" s="291"/>
      <c r="K878" s="291"/>
      <c r="L878" s="291"/>
      <c r="M878" s="291"/>
      <c r="N878" s="291"/>
      <c r="O878" s="291"/>
      <c r="P878" s="291"/>
      <c r="Q878" s="291"/>
      <c r="R878" s="291"/>
      <c r="S878" s="291"/>
      <c r="T878" s="291"/>
      <c r="U878" s="291"/>
      <c r="V878" s="291"/>
      <c r="W878" s="291"/>
      <c r="X878" s="291"/>
      <c r="Y878" s="412"/>
      <c r="Z878" s="425"/>
      <c r="AA878" s="425"/>
      <c r="AB878" s="425"/>
      <c r="AC878" s="425"/>
      <c r="AD878" s="425"/>
      <c r="AE878" s="425"/>
      <c r="AF878" s="425"/>
      <c r="AG878" s="425"/>
      <c r="AH878" s="425"/>
      <c r="AI878" s="425"/>
      <c r="AJ878" s="425"/>
      <c r="AK878" s="425"/>
      <c r="AL878" s="425"/>
      <c r="AM878" s="306"/>
    </row>
    <row r="879" spans="1:39" ht="45" hidden="1" outlineLevel="2">
      <c r="A879" s="532">
        <v>48</v>
      </c>
      <c r="B879" s="428" t="s">
        <v>141</v>
      </c>
      <c r="C879" s="291" t="s">
        <v>25</v>
      </c>
      <c r="D879" s="295"/>
      <c r="E879" s="295"/>
      <c r="F879" s="295"/>
      <c r="G879" s="295"/>
      <c r="H879" s="295"/>
      <c r="I879" s="295"/>
      <c r="J879" s="295"/>
      <c r="K879" s="295"/>
      <c r="L879" s="295"/>
      <c r="M879" s="295"/>
      <c r="N879" s="295">
        <v>0</v>
      </c>
      <c r="O879" s="295"/>
      <c r="P879" s="295"/>
      <c r="Q879" s="295"/>
      <c r="R879" s="295"/>
      <c r="S879" s="295"/>
      <c r="T879" s="295"/>
      <c r="U879" s="295"/>
      <c r="V879" s="295"/>
      <c r="W879" s="295"/>
      <c r="X879" s="295"/>
      <c r="Y879" s="426"/>
      <c r="Z879" s="415"/>
      <c r="AA879" s="415"/>
      <c r="AB879" s="415"/>
      <c r="AC879" s="415"/>
      <c r="AD879" s="415"/>
      <c r="AE879" s="415"/>
      <c r="AF879" s="415"/>
      <c r="AG879" s="415"/>
      <c r="AH879" s="415"/>
      <c r="AI879" s="415"/>
      <c r="AJ879" s="415"/>
      <c r="AK879" s="415"/>
      <c r="AL879" s="415"/>
      <c r="AM879" s="296">
        <f>SUM(Y879:AL879)</f>
        <v>0</v>
      </c>
    </row>
    <row r="880" spans="1:39" hidden="1" outlineLevel="2">
      <c r="A880" s="532"/>
      <c r="B880" s="294" t="s">
        <v>343</v>
      </c>
      <c r="C880" s="291" t="s">
        <v>164</v>
      </c>
      <c r="D880" s="295"/>
      <c r="E880" s="295"/>
      <c r="F880" s="295"/>
      <c r="G880" s="295"/>
      <c r="H880" s="295"/>
      <c r="I880" s="295"/>
      <c r="J880" s="295"/>
      <c r="K880" s="295"/>
      <c r="L880" s="295"/>
      <c r="M880" s="295"/>
      <c r="N880" s="295">
        <f>N879</f>
        <v>0</v>
      </c>
      <c r="O880" s="295"/>
      <c r="P880" s="295"/>
      <c r="Q880" s="295"/>
      <c r="R880" s="295"/>
      <c r="S880" s="295"/>
      <c r="T880" s="295"/>
      <c r="U880" s="295"/>
      <c r="V880" s="295"/>
      <c r="W880" s="295"/>
      <c r="X880" s="295"/>
      <c r="Y880" s="411">
        <f>Y879</f>
        <v>0</v>
      </c>
      <c r="Z880" s="411">
        <f t="shared" ref="Z880" si="2596">Z879</f>
        <v>0</v>
      </c>
      <c r="AA880" s="411">
        <f t="shared" ref="AA880" si="2597">AA879</f>
        <v>0</v>
      </c>
      <c r="AB880" s="411">
        <f t="shared" ref="AB880" si="2598">AB879</f>
        <v>0</v>
      </c>
      <c r="AC880" s="411">
        <f t="shared" ref="AC880" si="2599">AC879</f>
        <v>0</v>
      </c>
      <c r="AD880" s="411">
        <f t="shared" ref="AD880" si="2600">AD879</f>
        <v>0</v>
      </c>
      <c r="AE880" s="411">
        <f t="shared" ref="AE880" si="2601">AE879</f>
        <v>0</v>
      </c>
      <c r="AF880" s="411">
        <f t="shared" ref="AF880" si="2602">AF879</f>
        <v>0</v>
      </c>
      <c r="AG880" s="411">
        <f t="shared" ref="AG880" si="2603">AG879</f>
        <v>0</v>
      </c>
      <c r="AH880" s="411">
        <f t="shared" ref="AH880" si="2604">AH879</f>
        <v>0</v>
      </c>
      <c r="AI880" s="411">
        <f t="shared" ref="AI880" si="2605">AI879</f>
        <v>0</v>
      </c>
      <c r="AJ880" s="411">
        <f t="shared" ref="AJ880" si="2606">AJ879</f>
        <v>0</v>
      </c>
      <c r="AK880" s="411">
        <f t="shared" ref="AK880" si="2607">AK879</f>
        <v>0</v>
      </c>
      <c r="AL880" s="411">
        <f t="shared" ref="AL880" si="2608">AL879</f>
        <v>0</v>
      </c>
      <c r="AM880" s="306"/>
    </row>
    <row r="881" spans="1:39" hidden="1" outlineLevel="2">
      <c r="A881" s="532"/>
      <c r="B881" s="428"/>
      <c r="C881" s="291"/>
      <c r="D881" s="291"/>
      <c r="E881" s="291"/>
      <c r="F881" s="291"/>
      <c r="G881" s="291"/>
      <c r="H881" s="291"/>
      <c r="I881" s="291"/>
      <c r="J881" s="291"/>
      <c r="K881" s="291"/>
      <c r="L881" s="291"/>
      <c r="M881" s="291"/>
      <c r="N881" s="291"/>
      <c r="O881" s="291"/>
      <c r="P881" s="291"/>
      <c r="Q881" s="291"/>
      <c r="R881" s="291"/>
      <c r="S881" s="291"/>
      <c r="T881" s="291"/>
      <c r="U881" s="291"/>
      <c r="V881" s="291"/>
      <c r="W881" s="291"/>
      <c r="X881" s="291"/>
      <c r="Y881" s="412"/>
      <c r="Z881" s="425"/>
      <c r="AA881" s="425"/>
      <c r="AB881" s="425"/>
      <c r="AC881" s="425"/>
      <c r="AD881" s="425"/>
      <c r="AE881" s="425"/>
      <c r="AF881" s="425"/>
      <c r="AG881" s="425"/>
      <c r="AH881" s="425"/>
      <c r="AI881" s="425"/>
      <c r="AJ881" s="425"/>
      <c r="AK881" s="425"/>
      <c r="AL881" s="425"/>
      <c r="AM881" s="306"/>
    </row>
    <row r="882" spans="1:39" ht="30" hidden="1" outlineLevel="2">
      <c r="A882" s="532">
        <v>49</v>
      </c>
      <c r="B882" s="428" t="s">
        <v>142</v>
      </c>
      <c r="C882" s="291" t="s">
        <v>25</v>
      </c>
      <c r="D882" s="295"/>
      <c r="E882" s="295"/>
      <c r="F882" s="295"/>
      <c r="G882" s="295"/>
      <c r="H882" s="295"/>
      <c r="I882" s="295"/>
      <c r="J882" s="295"/>
      <c r="K882" s="295"/>
      <c r="L882" s="295"/>
      <c r="M882" s="295"/>
      <c r="N882" s="295">
        <v>0</v>
      </c>
      <c r="O882" s="295"/>
      <c r="P882" s="295"/>
      <c r="Q882" s="295"/>
      <c r="R882" s="295"/>
      <c r="S882" s="295"/>
      <c r="T882" s="295"/>
      <c r="U882" s="295"/>
      <c r="V882" s="295"/>
      <c r="W882" s="295"/>
      <c r="X882" s="295"/>
      <c r="Y882" s="426"/>
      <c r="Z882" s="415"/>
      <c r="AA882" s="415"/>
      <c r="AB882" s="415"/>
      <c r="AC882" s="415"/>
      <c r="AD882" s="415"/>
      <c r="AE882" s="415"/>
      <c r="AF882" s="415"/>
      <c r="AG882" s="415"/>
      <c r="AH882" s="415"/>
      <c r="AI882" s="415"/>
      <c r="AJ882" s="415"/>
      <c r="AK882" s="415"/>
      <c r="AL882" s="415"/>
      <c r="AM882" s="296">
        <f>SUM(Y882:AL882)</f>
        <v>0</v>
      </c>
    </row>
    <row r="883" spans="1:39" hidden="1" outlineLevel="2">
      <c r="A883" s="532"/>
      <c r="B883" s="294" t="s">
        <v>343</v>
      </c>
      <c r="C883" s="291" t="s">
        <v>164</v>
      </c>
      <c r="D883" s="295"/>
      <c r="E883" s="295"/>
      <c r="F883" s="295"/>
      <c r="G883" s="295"/>
      <c r="H883" s="295"/>
      <c r="I883" s="295"/>
      <c r="J883" s="295"/>
      <c r="K883" s="295"/>
      <c r="L883" s="295"/>
      <c r="M883" s="295"/>
      <c r="N883" s="295">
        <f>N882</f>
        <v>0</v>
      </c>
      <c r="O883" s="295"/>
      <c r="P883" s="295"/>
      <c r="Q883" s="295"/>
      <c r="R883" s="295"/>
      <c r="S883" s="295"/>
      <c r="T883" s="295"/>
      <c r="U883" s="295"/>
      <c r="V883" s="295"/>
      <c r="W883" s="295"/>
      <c r="X883" s="295"/>
      <c r="Y883" s="411">
        <f>Y882</f>
        <v>0</v>
      </c>
      <c r="Z883" s="411">
        <f t="shared" ref="Z883" si="2609">Z882</f>
        <v>0</v>
      </c>
      <c r="AA883" s="411">
        <f t="shared" ref="AA883" si="2610">AA882</f>
        <v>0</v>
      </c>
      <c r="AB883" s="411">
        <f t="shared" ref="AB883" si="2611">AB882</f>
        <v>0</v>
      </c>
      <c r="AC883" s="411">
        <f t="shared" ref="AC883" si="2612">AC882</f>
        <v>0</v>
      </c>
      <c r="AD883" s="411">
        <f t="shared" ref="AD883" si="2613">AD882</f>
        <v>0</v>
      </c>
      <c r="AE883" s="411">
        <f t="shared" ref="AE883" si="2614">AE882</f>
        <v>0</v>
      </c>
      <c r="AF883" s="411">
        <f t="shared" ref="AF883" si="2615">AF882</f>
        <v>0</v>
      </c>
      <c r="AG883" s="411">
        <f t="shared" ref="AG883" si="2616">AG882</f>
        <v>0</v>
      </c>
      <c r="AH883" s="411">
        <f t="shared" ref="AH883" si="2617">AH882</f>
        <v>0</v>
      </c>
      <c r="AI883" s="411">
        <f t="shared" ref="AI883" si="2618">AI882</f>
        <v>0</v>
      </c>
      <c r="AJ883" s="411">
        <f t="shared" ref="AJ883" si="2619">AJ882</f>
        <v>0</v>
      </c>
      <c r="AK883" s="411">
        <f t="shared" ref="AK883" si="2620">AK882</f>
        <v>0</v>
      </c>
      <c r="AL883" s="411">
        <f t="shared" ref="AL883" si="2621">AL882</f>
        <v>0</v>
      </c>
      <c r="AM883" s="306"/>
    </row>
    <row r="884" spans="1:39" hidden="1" outlineLevel="2">
      <c r="A884" s="532"/>
      <c r="B884" s="294"/>
      <c r="C884" s="305"/>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301"/>
      <c r="Z884" s="301"/>
      <c r="AA884" s="301"/>
      <c r="AB884" s="301"/>
      <c r="AC884" s="301"/>
      <c r="AD884" s="301"/>
      <c r="AE884" s="301"/>
      <c r="AF884" s="301"/>
      <c r="AG884" s="301"/>
      <c r="AH884" s="301"/>
      <c r="AI884" s="301"/>
      <c r="AJ884" s="301"/>
      <c r="AK884" s="301"/>
      <c r="AL884" s="301"/>
      <c r="AM884" s="306"/>
    </row>
    <row r="885" spans="1:39" ht="15.75" hidden="1" outlineLevel="1" collapsed="1">
      <c r="B885" s="327" t="s">
        <v>329</v>
      </c>
      <c r="C885" s="329"/>
      <c r="D885" s="329">
        <f>SUM(D728:D883)</f>
        <v>0</v>
      </c>
      <c r="E885" s="329"/>
      <c r="F885" s="329"/>
      <c r="G885" s="329"/>
      <c r="H885" s="329"/>
      <c r="I885" s="329"/>
      <c r="J885" s="329"/>
      <c r="K885" s="329"/>
      <c r="L885" s="329"/>
      <c r="M885" s="329"/>
      <c r="N885" s="329"/>
      <c r="O885" s="329">
        <f>SUM(O728:O883)</f>
        <v>0</v>
      </c>
      <c r="P885" s="329"/>
      <c r="Q885" s="329"/>
      <c r="R885" s="329"/>
      <c r="S885" s="329"/>
      <c r="T885" s="329"/>
      <c r="U885" s="329"/>
      <c r="V885" s="329"/>
      <c r="W885" s="329"/>
      <c r="X885" s="329"/>
      <c r="Y885" s="329">
        <f>IF(Y726="kWh",SUMPRODUCT(D728:D883,Y728:Y883))</f>
        <v>0</v>
      </c>
      <c r="Z885" s="329">
        <f>IF(Z726="kWh",SUMPRODUCT(D728:D883,Z728:Z883))</f>
        <v>0</v>
      </c>
      <c r="AA885" s="329">
        <f>IF(AA726="kw",SUMPRODUCT(N728:N883,O728:O883,AA728:AA883),SUMPRODUCT(D728:D883,AA728:AA883))</f>
        <v>0</v>
      </c>
      <c r="AB885" s="329">
        <f>IF(AB726="kw",SUMPRODUCT(N728:N883,O728:O883,AB728:AB883),SUMPRODUCT(D728:D883,AB728:AB883))</f>
        <v>0</v>
      </c>
      <c r="AC885" s="329">
        <f>IF(AC726="kw",SUMPRODUCT(N728:N883,O728:O883,AC728:AC883),SUMPRODUCT(D728:D883,AC728:AC883))</f>
        <v>0</v>
      </c>
      <c r="AD885" s="329">
        <f>IF(AD726="kw",SUMPRODUCT(N728:N883,O728:O883,AD728:AD883),SUMPRODUCT(D728:D883,AD728:AD883))</f>
        <v>0</v>
      </c>
      <c r="AE885" s="329">
        <f>IF(AE726="kw",SUMPRODUCT(N728:N883,O728:O883,AE728:AE883),SUMPRODUCT(D728:D883,AE728:AE883))</f>
        <v>0</v>
      </c>
      <c r="AF885" s="329">
        <f>IF(AF726="kw",SUMPRODUCT(N728:N883,O728:O883,AF728:AF883),SUMPRODUCT(D728:D883,AF728:AF883))</f>
        <v>0</v>
      </c>
      <c r="AG885" s="329">
        <f>IF(AG726="kw",SUMPRODUCT(N728:N883,O728:O883,AG728:AG883),SUMPRODUCT(D728:D883,AG728:AG883))</f>
        <v>0</v>
      </c>
      <c r="AH885" s="329">
        <f>IF(AH726="kw",SUMPRODUCT(N728:N883,O728:O883,AH728:AH883),SUMPRODUCT(D728:D883,AH728:AH883))</f>
        <v>0</v>
      </c>
      <c r="AI885" s="329">
        <f>IF(AI726="kw",SUMPRODUCT(N728:N883,O728:O883,AI728:AI883),SUMPRODUCT(D728:D883,AI728:AI883))</f>
        <v>0</v>
      </c>
      <c r="AJ885" s="329">
        <f>IF(AJ726="kw",SUMPRODUCT(N728:N883,O728:O883,AJ728:AJ883),SUMPRODUCT(D728:D883,AJ728:AJ883))</f>
        <v>0</v>
      </c>
      <c r="AK885" s="329">
        <f>IF(AK726="kw",SUMPRODUCT(N728:N883,O728:O883,AK728:AK883),SUMPRODUCT(D728:D883,AK728:AK883))</f>
        <v>0</v>
      </c>
      <c r="AL885" s="329">
        <f>IF(AL726="kw",SUMPRODUCT(N728:N883,O728:O883,AL728:AL883),SUMPRODUCT(D728:D883,AL728:AL883))</f>
        <v>0</v>
      </c>
      <c r="AM885" s="330"/>
    </row>
    <row r="886" spans="1:39" ht="15.75" hidden="1" outlineLevel="1">
      <c r="B886" s="391" t="s">
        <v>330</v>
      </c>
      <c r="C886" s="392"/>
      <c r="D886" s="392"/>
      <c r="E886" s="392"/>
      <c r="F886" s="392"/>
      <c r="G886" s="392"/>
      <c r="H886" s="392"/>
      <c r="I886" s="392"/>
      <c r="J886" s="392"/>
      <c r="K886" s="392"/>
      <c r="L886" s="392"/>
      <c r="M886" s="392"/>
      <c r="N886" s="392"/>
      <c r="O886" s="392"/>
      <c r="P886" s="392"/>
      <c r="Q886" s="392"/>
      <c r="R886" s="392"/>
      <c r="S886" s="392"/>
      <c r="T886" s="392"/>
      <c r="U886" s="392"/>
      <c r="V886" s="392"/>
      <c r="W886" s="392"/>
      <c r="X886" s="392"/>
      <c r="Y886" s="392">
        <f>HLOOKUP(Y542,'2. LRAMVA Threshold'!$B$42:$Q$53,11,FALSE)</f>
        <v>0</v>
      </c>
      <c r="Z886" s="392">
        <f>HLOOKUP(Z542,'2. LRAMVA Threshold'!$B$42:$Q$53,11,FALSE)</f>
        <v>0</v>
      </c>
      <c r="AA886" s="392">
        <f>HLOOKUP(AA542,'2. LRAMVA Threshold'!$B$42:$Q$53,11,FALSE)</f>
        <v>0</v>
      </c>
      <c r="AB886" s="392">
        <f>HLOOKUP(AB542,'2. LRAMVA Threshold'!$B$42:$Q$53,11,FALSE)</f>
        <v>0</v>
      </c>
      <c r="AC886" s="392">
        <f>HLOOKUP(AC542,'2. LRAMVA Threshold'!$B$42:$Q$53,11,FALSE)</f>
        <v>0</v>
      </c>
      <c r="AD886" s="392">
        <f>HLOOKUP(AD542,'2. LRAMVA Threshold'!$B$42:$Q$53,11,FALSE)</f>
        <v>0</v>
      </c>
      <c r="AE886" s="392">
        <f>HLOOKUP(AE542,'2. LRAMVA Threshold'!$B$42:$Q$53,11,FALSE)</f>
        <v>0</v>
      </c>
      <c r="AF886" s="392">
        <f>HLOOKUP(AF542,'2. LRAMVA Threshold'!$B$42:$Q$53,11,FALSE)</f>
        <v>0</v>
      </c>
      <c r="AG886" s="392">
        <f>HLOOKUP(AG542,'2. LRAMVA Threshold'!$B$42:$Q$53,11,FALSE)</f>
        <v>0</v>
      </c>
      <c r="AH886" s="392">
        <f>HLOOKUP(AH542,'2. LRAMVA Threshold'!$B$42:$Q$53,11,FALSE)</f>
        <v>0</v>
      </c>
      <c r="AI886" s="392">
        <f>HLOOKUP(AI542,'2. LRAMVA Threshold'!$B$42:$Q$53,11,FALSE)</f>
        <v>0</v>
      </c>
      <c r="AJ886" s="392">
        <f>HLOOKUP(AJ542,'2. LRAMVA Threshold'!$B$42:$Q$53,11,FALSE)</f>
        <v>0</v>
      </c>
      <c r="AK886" s="392">
        <f>HLOOKUP(AK542,'2. LRAMVA Threshold'!$B$42:$Q$53,11,FALSE)</f>
        <v>0</v>
      </c>
      <c r="AL886" s="392">
        <f>HLOOKUP(AL542,'2. LRAMVA Threshold'!$B$42:$Q$53,11,FALSE)</f>
        <v>0</v>
      </c>
      <c r="AM886" s="442"/>
    </row>
    <row r="887" spans="1:39" hidden="1" outlineLevel="1">
      <c r="B887" s="394"/>
      <c r="C887" s="432"/>
      <c r="D887" s="433"/>
      <c r="E887" s="433"/>
      <c r="F887" s="433"/>
      <c r="G887" s="433"/>
      <c r="H887" s="433"/>
      <c r="I887" s="433"/>
      <c r="J887" s="433"/>
      <c r="K887" s="433"/>
      <c r="L887" s="433"/>
      <c r="M887" s="433"/>
      <c r="N887" s="433"/>
      <c r="O887" s="434"/>
      <c r="P887" s="433"/>
      <c r="Q887" s="433"/>
      <c r="R887" s="433"/>
      <c r="S887" s="435"/>
      <c r="T887" s="435"/>
      <c r="U887" s="435"/>
      <c r="V887" s="435"/>
      <c r="W887" s="433"/>
      <c r="X887" s="433"/>
      <c r="Y887" s="436"/>
      <c r="Z887" s="436"/>
      <c r="AA887" s="436"/>
      <c r="AB887" s="436"/>
      <c r="AC887" s="436"/>
      <c r="AD887" s="436"/>
      <c r="AE887" s="436"/>
      <c r="AF887" s="399"/>
      <c r="AG887" s="399"/>
      <c r="AH887" s="399"/>
      <c r="AI887" s="399"/>
      <c r="AJ887" s="399"/>
      <c r="AK887" s="399"/>
      <c r="AL887" s="399"/>
      <c r="AM887" s="400"/>
    </row>
    <row r="888" spans="1:39" hidden="1" outlineLevel="1">
      <c r="B888" s="324" t="s">
        <v>331</v>
      </c>
      <c r="C888" s="338"/>
      <c r="D888" s="338"/>
      <c r="E888" s="376"/>
      <c r="F888" s="376"/>
      <c r="G888" s="376"/>
      <c r="H888" s="376"/>
      <c r="I888" s="376"/>
      <c r="J888" s="376"/>
      <c r="K888" s="376"/>
      <c r="L888" s="376"/>
      <c r="M888" s="376"/>
      <c r="N888" s="376"/>
      <c r="O888" s="291"/>
      <c r="P888" s="340"/>
      <c r="Q888" s="340"/>
      <c r="R888" s="340"/>
      <c r="S888" s="339"/>
      <c r="T888" s="339"/>
      <c r="U888" s="339"/>
      <c r="V888" s="339"/>
      <c r="W888" s="340"/>
      <c r="X888" s="340"/>
      <c r="Y888" s="341">
        <f>HLOOKUP(Y$35,'3.  Distribution Rates'!$C$138:$P$149,11,FALSE)</f>
        <v>0</v>
      </c>
      <c r="Z888" s="341">
        <f>HLOOKUP(Z$35,'3.  Distribution Rates'!$C$138:$P$149,11,FALSE)</f>
        <v>0</v>
      </c>
      <c r="AA888" s="341">
        <f>HLOOKUP(AA$35,'3.  Distribution Rates'!$C$138:$P$149,11,FALSE)</f>
        <v>0</v>
      </c>
      <c r="AB888" s="341">
        <f>HLOOKUP(AB$35,'3.  Distribution Rates'!$C$138:$P$149,11,FALSE)</f>
        <v>0</v>
      </c>
      <c r="AC888" s="341">
        <f>HLOOKUP(AC$35,'3.  Distribution Rates'!$C$138:$P$149,11,FALSE)</f>
        <v>0</v>
      </c>
      <c r="AD888" s="341">
        <f>HLOOKUP(AD$35,'3.  Distribution Rates'!$C$138:$P$149,11,FALSE)</f>
        <v>0</v>
      </c>
      <c r="AE888" s="341">
        <f>HLOOKUP(AE$35,'3.  Distribution Rates'!$C$138:$P$149,11,FALSE)</f>
        <v>0</v>
      </c>
      <c r="AF888" s="341">
        <f>HLOOKUP(AF$35,'3.  Distribution Rates'!$C$138:$P$149,11,FALSE)</f>
        <v>0</v>
      </c>
      <c r="AG888" s="341">
        <f>HLOOKUP(AG$35,'3.  Distribution Rates'!$C$138:$P$149,11,FALSE)</f>
        <v>0</v>
      </c>
      <c r="AH888" s="341">
        <f>HLOOKUP(AH$35,'3.  Distribution Rates'!$C$138:$P$149,11,FALSE)</f>
        <v>0</v>
      </c>
      <c r="AI888" s="341">
        <f>HLOOKUP(AI$35,'3.  Distribution Rates'!$C$138:$P$149,11,FALSE)</f>
        <v>0</v>
      </c>
      <c r="AJ888" s="341">
        <f>HLOOKUP(AJ$35,'3.  Distribution Rates'!$C$138:$P$149,11,FALSE)</f>
        <v>0</v>
      </c>
      <c r="AK888" s="341">
        <f>HLOOKUP(AK$35,'3.  Distribution Rates'!$C$138:$P$149,11,FALSE)</f>
        <v>0</v>
      </c>
      <c r="AL888" s="341">
        <f>HLOOKUP(AL$35,'3.  Distribution Rates'!$C$138:$P$149,11,FALSE)</f>
        <v>0</v>
      </c>
      <c r="AM888" s="377"/>
    </row>
    <row r="889" spans="1:39" hidden="1" outlineLevel="1">
      <c r="B889" s="324" t="s">
        <v>332</v>
      </c>
      <c r="C889" s="345"/>
      <c r="D889" s="309"/>
      <c r="E889" s="279"/>
      <c r="F889" s="279"/>
      <c r="G889" s="279"/>
      <c r="H889" s="279"/>
      <c r="I889" s="279"/>
      <c r="J889" s="279"/>
      <c r="K889" s="279"/>
      <c r="L889" s="279"/>
      <c r="M889" s="279"/>
      <c r="N889" s="279"/>
      <c r="O889" s="291"/>
      <c r="P889" s="279"/>
      <c r="Q889" s="279"/>
      <c r="R889" s="279"/>
      <c r="S889" s="309"/>
      <c r="T889" s="309"/>
      <c r="U889" s="309"/>
      <c r="V889" s="309"/>
      <c r="W889" s="279"/>
      <c r="X889" s="279"/>
      <c r="Y889" s="378">
        <f>'4.  2011-2014 LRAM'!Y142*Y888</f>
        <v>0</v>
      </c>
      <c r="Z889" s="378">
        <f>'4.  2011-2014 LRAM'!Z142*Z888</f>
        <v>0</v>
      </c>
      <c r="AA889" s="378">
        <f>'4.  2011-2014 LRAM'!AA142*AA888</f>
        <v>0</v>
      </c>
      <c r="AB889" s="378">
        <f>'4.  2011-2014 LRAM'!AB142*AB888</f>
        <v>0</v>
      </c>
      <c r="AC889" s="378">
        <f>'4.  2011-2014 LRAM'!AC142*AC888</f>
        <v>0</v>
      </c>
      <c r="AD889" s="378">
        <f>'4.  2011-2014 LRAM'!AD142*AD888</f>
        <v>0</v>
      </c>
      <c r="AE889" s="378">
        <f>'4.  2011-2014 LRAM'!AE142*AE888</f>
        <v>0</v>
      </c>
      <c r="AF889" s="378">
        <f>'4.  2011-2014 LRAM'!AF142*AF888</f>
        <v>0</v>
      </c>
      <c r="AG889" s="378">
        <f>'4.  2011-2014 LRAM'!AG142*AG888</f>
        <v>0</v>
      </c>
      <c r="AH889" s="378">
        <f>'4.  2011-2014 LRAM'!AH142*AH888</f>
        <v>0</v>
      </c>
      <c r="AI889" s="378">
        <f>'4.  2011-2014 LRAM'!AI142*AI888</f>
        <v>0</v>
      </c>
      <c r="AJ889" s="378">
        <f>'4.  2011-2014 LRAM'!AJ142*AJ888</f>
        <v>0</v>
      </c>
      <c r="AK889" s="378">
        <f>'4.  2011-2014 LRAM'!AK142*AK888</f>
        <v>0</v>
      </c>
      <c r="AL889" s="378">
        <f>'4.  2011-2014 LRAM'!AL142*AL888</f>
        <v>0</v>
      </c>
      <c r="AM889" s="628">
        <f t="shared" ref="AM889:AM897" si="2622">SUM(Y889:AL889)</f>
        <v>0</v>
      </c>
    </row>
    <row r="890" spans="1:39" hidden="1" outlineLevel="1">
      <c r="B890" s="324" t="s">
        <v>333</v>
      </c>
      <c r="C890" s="345"/>
      <c r="D890" s="309"/>
      <c r="E890" s="279"/>
      <c r="F890" s="279"/>
      <c r="G890" s="279"/>
      <c r="H890" s="279"/>
      <c r="I890" s="279"/>
      <c r="J890" s="279"/>
      <c r="K890" s="279"/>
      <c r="L890" s="279"/>
      <c r="M890" s="279"/>
      <c r="N890" s="279"/>
      <c r="O890" s="291"/>
      <c r="P890" s="279"/>
      <c r="Q890" s="279"/>
      <c r="R890" s="279"/>
      <c r="S890" s="309"/>
      <c r="T890" s="309"/>
      <c r="U890" s="309"/>
      <c r="V890" s="309"/>
      <c r="W890" s="279"/>
      <c r="X890" s="279"/>
      <c r="Y890" s="378">
        <f>'4.  2011-2014 LRAM'!Y271*Y888</f>
        <v>0</v>
      </c>
      <c r="Z890" s="378">
        <f>'4.  2011-2014 LRAM'!Z271*Z888</f>
        <v>0</v>
      </c>
      <c r="AA890" s="378">
        <f>'4.  2011-2014 LRAM'!AA271*AA888</f>
        <v>0</v>
      </c>
      <c r="AB890" s="378">
        <f>'4.  2011-2014 LRAM'!AB271*AB888</f>
        <v>0</v>
      </c>
      <c r="AC890" s="378">
        <f>'4.  2011-2014 LRAM'!AC271*AC888</f>
        <v>0</v>
      </c>
      <c r="AD890" s="378">
        <f>'4.  2011-2014 LRAM'!AD271*AD888</f>
        <v>0</v>
      </c>
      <c r="AE890" s="378">
        <f>'4.  2011-2014 LRAM'!AE271*AE888</f>
        <v>0</v>
      </c>
      <c r="AF890" s="378">
        <f>'4.  2011-2014 LRAM'!AF271*AF888</f>
        <v>0</v>
      </c>
      <c r="AG890" s="378">
        <f>'4.  2011-2014 LRAM'!AG271*AG888</f>
        <v>0</v>
      </c>
      <c r="AH890" s="378">
        <f>'4.  2011-2014 LRAM'!AH271*AH888</f>
        <v>0</v>
      </c>
      <c r="AI890" s="378">
        <f>'4.  2011-2014 LRAM'!AI271*AI888</f>
        <v>0</v>
      </c>
      <c r="AJ890" s="378">
        <f>'4.  2011-2014 LRAM'!AJ271*AJ888</f>
        <v>0</v>
      </c>
      <c r="AK890" s="378">
        <f>'4.  2011-2014 LRAM'!AK271*AK888</f>
        <v>0</v>
      </c>
      <c r="AL890" s="378">
        <f>'4.  2011-2014 LRAM'!AL271*AL888</f>
        <v>0</v>
      </c>
      <c r="AM890" s="628">
        <f t="shared" si="2622"/>
        <v>0</v>
      </c>
    </row>
    <row r="891" spans="1:39" hidden="1" outlineLevel="1">
      <c r="B891" s="324" t="s">
        <v>334</v>
      </c>
      <c r="C891" s="345"/>
      <c r="D891" s="309"/>
      <c r="E891" s="279"/>
      <c r="F891" s="279"/>
      <c r="G891" s="279"/>
      <c r="H891" s="279"/>
      <c r="I891" s="279"/>
      <c r="J891" s="279"/>
      <c r="K891" s="279"/>
      <c r="L891" s="279"/>
      <c r="M891" s="279"/>
      <c r="N891" s="279"/>
      <c r="O891" s="291"/>
      <c r="P891" s="279"/>
      <c r="Q891" s="279"/>
      <c r="R891" s="279"/>
      <c r="S891" s="309"/>
      <c r="T891" s="309"/>
      <c r="U891" s="309"/>
      <c r="V891" s="309"/>
      <c r="W891" s="279"/>
      <c r="X891" s="279"/>
      <c r="Y891" s="378">
        <f>'4.  2011-2014 LRAM'!Y400*Y888</f>
        <v>0</v>
      </c>
      <c r="Z891" s="378">
        <f>'4.  2011-2014 LRAM'!Z400*Z888</f>
        <v>0</v>
      </c>
      <c r="AA891" s="378">
        <f>'4.  2011-2014 LRAM'!AA400*AA888</f>
        <v>0</v>
      </c>
      <c r="AB891" s="378">
        <f>'4.  2011-2014 LRAM'!AB400*AB888</f>
        <v>0</v>
      </c>
      <c r="AC891" s="378">
        <f>'4.  2011-2014 LRAM'!AC400*AC888</f>
        <v>0</v>
      </c>
      <c r="AD891" s="378">
        <f>'4.  2011-2014 LRAM'!AD400*AD888</f>
        <v>0</v>
      </c>
      <c r="AE891" s="378">
        <f>'4.  2011-2014 LRAM'!AE400*AE888</f>
        <v>0</v>
      </c>
      <c r="AF891" s="378">
        <f>'4.  2011-2014 LRAM'!AF400*AF888</f>
        <v>0</v>
      </c>
      <c r="AG891" s="378">
        <f>'4.  2011-2014 LRAM'!AG400*AG888</f>
        <v>0</v>
      </c>
      <c r="AH891" s="378">
        <f>'4.  2011-2014 LRAM'!AH400*AH888</f>
        <v>0</v>
      </c>
      <c r="AI891" s="378">
        <f>'4.  2011-2014 LRAM'!AI400*AI888</f>
        <v>0</v>
      </c>
      <c r="AJ891" s="378">
        <f>'4.  2011-2014 LRAM'!AJ400*AJ888</f>
        <v>0</v>
      </c>
      <c r="AK891" s="378">
        <f>'4.  2011-2014 LRAM'!AK400*AK888</f>
        <v>0</v>
      </c>
      <c r="AL891" s="378">
        <f>'4.  2011-2014 LRAM'!AL400*AL888</f>
        <v>0</v>
      </c>
      <c r="AM891" s="628">
        <f t="shared" si="2622"/>
        <v>0</v>
      </c>
    </row>
    <row r="892" spans="1:39" hidden="1" outlineLevel="1">
      <c r="B892" s="324" t="s">
        <v>335</v>
      </c>
      <c r="C892" s="345"/>
      <c r="D892" s="309"/>
      <c r="E892" s="279"/>
      <c r="F892" s="279"/>
      <c r="G892" s="279"/>
      <c r="H892" s="279"/>
      <c r="I892" s="279"/>
      <c r="J892" s="279"/>
      <c r="K892" s="279"/>
      <c r="L892" s="279"/>
      <c r="M892" s="279"/>
      <c r="N892" s="279"/>
      <c r="O892" s="291"/>
      <c r="P892" s="279"/>
      <c r="Q892" s="279"/>
      <c r="R892" s="279"/>
      <c r="S892" s="309"/>
      <c r="T892" s="309"/>
      <c r="U892" s="309"/>
      <c r="V892" s="309"/>
      <c r="W892" s="279"/>
      <c r="X892" s="279"/>
      <c r="Y892" s="378">
        <f>'4.  2011-2014 LRAM'!Y530*Y888</f>
        <v>0</v>
      </c>
      <c r="Z892" s="378">
        <f>'4.  2011-2014 LRAM'!Z530*Z888</f>
        <v>0</v>
      </c>
      <c r="AA892" s="378">
        <f>'4.  2011-2014 LRAM'!AA530*AA888</f>
        <v>0</v>
      </c>
      <c r="AB892" s="378">
        <f>'4.  2011-2014 LRAM'!AB530*AB888</f>
        <v>0</v>
      </c>
      <c r="AC892" s="378">
        <f>'4.  2011-2014 LRAM'!AC530*AC888</f>
        <v>0</v>
      </c>
      <c r="AD892" s="378">
        <f>'4.  2011-2014 LRAM'!AD530*AD888</f>
        <v>0</v>
      </c>
      <c r="AE892" s="378">
        <f>'4.  2011-2014 LRAM'!AE530*AE888</f>
        <v>0</v>
      </c>
      <c r="AF892" s="378">
        <f>'4.  2011-2014 LRAM'!AF530*AF888</f>
        <v>0</v>
      </c>
      <c r="AG892" s="378">
        <f>'4.  2011-2014 LRAM'!AG530*AG888</f>
        <v>0</v>
      </c>
      <c r="AH892" s="378">
        <f>'4.  2011-2014 LRAM'!AH530*AH888</f>
        <v>0</v>
      </c>
      <c r="AI892" s="378">
        <f>'4.  2011-2014 LRAM'!AI530*AI888</f>
        <v>0</v>
      </c>
      <c r="AJ892" s="378">
        <f>'4.  2011-2014 LRAM'!AJ530*AJ888</f>
        <v>0</v>
      </c>
      <c r="AK892" s="378">
        <f>'4.  2011-2014 LRAM'!AK530*AK888</f>
        <v>0</v>
      </c>
      <c r="AL892" s="378">
        <f>'4.  2011-2014 LRAM'!AL530*AL888</f>
        <v>0</v>
      </c>
      <c r="AM892" s="628">
        <f t="shared" si="2622"/>
        <v>0</v>
      </c>
    </row>
    <row r="893" spans="1:39" hidden="1" outlineLevel="1">
      <c r="B893" s="324" t="s">
        <v>336</v>
      </c>
      <c r="C893" s="345"/>
      <c r="D893" s="309"/>
      <c r="E893" s="279"/>
      <c r="F893" s="279"/>
      <c r="G893" s="279"/>
      <c r="H893" s="279"/>
      <c r="I893" s="279"/>
      <c r="J893" s="279"/>
      <c r="K893" s="279"/>
      <c r="L893" s="279"/>
      <c r="M893" s="279"/>
      <c r="N893" s="279"/>
      <c r="O893" s="291"/>
      <c r="P893" s="279"/>
      <c r="Q893" s="279"/>
      <c r="R893" s="279"/>
      <c r="S893" s="309"/>
      <c r="T893" s="309"/>
      <c r="U893" s="309"/>
      <c r="V893" s="309"/>
      <c r="W893" s="279"/>
      <c r="X893" s="279"/>
      <c r="Y893" s="378">
        <f t="shared" ref="Y893:AL893" si="2623">Y190*Y888</f>
        <v>0</v>
      </c>
      <c r="Z893" s="378">
        <f t="shared" si="2623"/>
        <v>0</v>
      </c>
      <c r="AA893" s="378">
        <f t="shared" si="2623"/>
        <v>0</v>
      </c>
      <c r="AB893" s="378">
        <f t="shared" si="2623"/>
        <v>0</v>
      </c>
      <c r="AC893" s="378">
        <f t="shared" si="2623"/>
        <v>0</v>
      </c>
      <c r="AD893" s="378">
        <f t="shared" si="2623"/>
        <v>0</v>
      </c>
      <c r="AE893" s="378">
        <f t="shared" si="2623"/>
        <v>0</v>
      </c>
      <c r="AF893" s="378">
        <f t="shared" si="2623"/>
        <v>0</v>
      </c>
      <c r="AG893" s="378">
        <f t="shared" si="2623"/>
        <v>0</v>
      </c>
      <c r="AH893" s="378">
        <f t="shared" si="2623"/>
        <v>0</v>
      </c>
      <c r="AI893" s="378">
        <f t="shared" si="2623"/>
        <v>0</v>
      </c>
      <c r="AJ893" s="378">
        <f t="shared" si="2623"/>
        <v>0</v>
      </c>
      <c r="AK893" s="378">
        <f t="shared" si="2623"/>
        <v>0</v>
      </c>
      <c r="AL893" s="378">
        <f t="shared" si="2623"/>
        <v>0</v>
      </c>
      <c r="AM893" s="628">
        <f t="shared" si="2622"/>
        <v>0</v>
      </c>
    </row>
    <row r="894" spans="1:39" hidden="1" outlineLevel="1">
      <c r="B894" s="324" t="s">
        <v>337</v>
      </c>
      <c r="C894" s="345"/>
      <c r="D894" s="309"/>
      <c r="E894" s="279"/>
      <c r="F894" s="279"/>
      <c r="G894" s="279"/>
      <c r="H894" s="279"/>
      <c r="I894" s="279"/>
      <c r="J894" s="279"/>
      <c r="K894" s="279"/>
      <c r="L894" s="279"/>
      <c r="M894" s="279"/>
      <c r="N894" s="279"/>
      <c r="O894" s="291"/>
      <c r="P894" s="279"/>
      <c r="Q894" s="279"/>
      <c r="R894" s="279"/>
      <c r="S894" s="309"/>
      <c r="T894" s="309"/>
      <c r="U894" s="309"/>
      <c r="V894" s="309"/>
      <c r="W894" s="279"/>
      <c r="X894" s="279"/>
      <c r="Y894" s="378">
        <f t="shared" ref="Y894:AL894" si="2624">Y352*Y888</f>
        <v>0</v>
      </c>
      <c r="Z894" s="378">
        <f t="shared" si="2624"/>
        <v>0</v>
      </c>
      <c r="AA894" s="378">
        <f t="shared" si="2624"/>
        <v>0</v>
      </c>
      <c r="AB894" s="378">
        <f t="shared" si="2624"/>
        <v>0</v>
      </c>
      <c r="AC894" s="378">
        <f t="shared" si="2624"/>
        <v>0</v>
      </c>
      <c r="AD894" s="378">
        <f t="shared" si="2624"/>
        <v>0</v>
      </c>
      <c r="AE894" s="378">
        <f t="shared" si="2624"/>
        <v>0</v>
      </c>
      <c r="AF894" s="378">
        <f t="shared" si="2624"/>
        <v>0</v>
      </c>
      <c r="AG894" s="378">
        <f t="shared" si="2624"/>
        <v>0</v>
      </c>
      <c r="AH894" s="378">
        <f t="shared" si="2624"/>
        <v>0</v>
      </c>
      <c r="AI894" s="378">
        <f t="shared" si="2624"/>
        <v>0</v>
      </c>
      <c r="AJ894" s="378">
        <f t="shared" si="2624"/>
        <v>0</v>
      </c>
      <c r="AK894" s="378">
        <f t="shared" si="2624"/>
        <v>0</v>
      </c>
      <c r="AL894" s="378">
        <f t="shared" si="2624"/>
        <v>0</v>
      </c>
      <c r="AM894" s="628">
        <f t="shared" si="2622"/>
        <v>0</v>
      </c>
    </row>
    <row r="895" spans="1:39" hidden="1" outlineLevel="1">
      <c r="B895" s="324" t="s">
        <v>338</v>
      </c>
      <c r="C895" s="345"/>
      <c r="D895" s="309"/>
      <c r="E895" s="279"/>
      <c r="F895" s="279"/>
      <c r="G895" s="279"/>
      <c r="H895" s="279"/>
      <c r="I895" s="279"/>
      <c r="J895" s="279"/>
      <c r="K895" s="279"/>
      <c r="L895" s="279"/>
      <c r="M895" s="279"/>
      <c r="N895" s="279"/>
      <c r="O895" s="291"/>
      <c r="P895" s="279"/>
      <c r="Q895" s="279"/>
      <c r="R895" s="279"/>
      <c r="S895" s="309"/>
      <c r="T895" s="309"/>
      <c r="U895" s="309"/>
      <c r="V895" s="309"/>
      <c r="W895" s="279"/>
      <c r="X895" s="279"/>
      <c r="Y895" s="378">
        <f t="shared" ref="Y895:AL895" si="2625">Y535*Y888</f>
        <v>0</v>
      </c>
      <c r="Z895" s="378">
        <f t="shared" si="2625"/>
        <v>0</v>
      </c>
      <c r="AA895" s="378">
        <f t="shared" si="2625"/>
        <v>0</v>
      </c>
      <c r="AB895" s="378">
        <f t="shared" si="2625"/>
        <v>0</v>
      </c>
      <c r="AC895" s="378">
        <f t="shared" si="2625"/>
        <v>0</v>
      </c>
      <c r="AD895" s="378">
        <f t="shared" si="2625"/>
        <v>0</v>
      </c>
      <c r="AE895" s="378">
        <f t="shared" si="2625"/>
        <v>0</v>
      </c>
      <c r="AF895" s="378">
        <f t="shared" si="2625"/>
        <v>0</v>
      </c>
      <c r="AG895" s="378">
        <f t="shared" si="2625"/>
        <v>0</v>
      </c>
      <c r="AH895" s="378">
        <f t="shared" si="2625"/>
        <v>0</v>
      </c>
      <c r="AI895" s="378">
        <f t="shared" si="2625"/>
        <v>0</v>
      </c>
      <c r="AJ895" s="378">
        <f t="shared" si="2625"/>
        <v>0</v>
      </c>
      <c r="AK895" s="378">
        <f t="shared" si="2625"/>
        <v>0</v>
      </c>
      <c r="AL895" s="378">
        <f t="shared" si="2625"/>
        <v>0</v>
      </c>
      <c r="AM895" s="628">
        <f t="shared" si="2622"/>
        <v>0</v>
      </c>
    </row>
    <row r="896" spans="1:39" hidden="1" outlineLevel="1">
      <c r="B896" s="324" t="s">
        <v>339</v>
      </c>
      <c r="C896" s="345"/>
      <c r="D896" s="309"/>
      <c r="E896" s="279"/>
      <c r="F896" s="279"/>
      <c r="G896" s="279"/>
      <c r="H896" s="279"/>
      <c r="I896" s="279"/>
      <c r="J896" s="279"/>
      <c r="K896" s="279"/>
      <c r="L896" s="279"/>
      <c r="M896" s="279"/>
      <c r="N896" s="279"/>
      <c r="O896" s="291"/>
      <c r="P896" s="279"/>
      <c r="Q896" s="279"/>
      <c r="R896" s="279"/>
      <c r="S896" s="309"/>
      <c r="T896" s="309"/>
      <c r="U896" s="309"/>
      <c r="V896" s="309"/>
      <c r="W896" s="279"/>
      <c r="X896" s="279"/>
      <c r="Y896" s="378">
        <f t="shared" ref="Y896:AL896" si="2626">Y718*Y888</f>
        <v>0</v>
      </c>
      <c r="Z896" s="378">
        <f t="shared" si="2626"/>
        <v>0</v>
      </c>
      <c r="AA896" s="378">
        <f t="shared" si="2626"/>
        <v>0</v>
      </c>
      <c r="AB896" s="378">
        <f t="shared" si="2626"/>
        <v>0</v>
      </c>
      <c r="AC896" s="378">
        <f t="shared" si="2626"/>
        <v>0</v>
      </c>
      <c r="AD896" s="378">
        <f t="shared" si="2626"/>
        <v>0</v>
      </c>
      <c r="AE896" s="378">
        <f t="shared" si="2626"/>
        <v>0</v>
      </c>
      <c r="AF896" s="378">
        <f t="shared" si="2626"/>
        <v>0</v>
      </c>
      <c r="AG896" s="378">
        <f t="shared" si="2626"/>
        <v>0</v>
      </c>
      <c r="AH896" s="378">
        <f t="shared" si="2626"/>
        <v>0</v>
      </c>
      <c r="AI896" s="378">
        <f t="shared" si="2626"/>
        <v>0</v>
      </c>
      <c r="AJ896" s="378">
        <f t="shared" si="2626"/>
        <v>0</v>
      </c>
      <c r="AK896" s="378">
        <f t="shared" si="2626"/>
        <v>0</v>
      </c>
      <c r="AL896" s="378">
        <f t="shared" si="2626"/>
        <v>0</v>
      </c>
      <c r="AM896" s="628">
        <f t="shared" si="2622"/>
        <v>0</v>
      </c>
    </row>
    <row r="897" spans="1:39" hidden="1" outlineLevel="1">
      <c r="B897" s="324" t="s">
        <v>340</v>
      </c>
      <c r="C897" s="345"/>
      <c r="D897" s="309"/>
      <c r="E897" s="279"/>
      <c r="F897" s="279"/>
      <c r="G897" s="279"/>
      <c r="H897" s="279"/>
      <c r="I897" s="279"/>
      <c r="J897" s="279"/>
      <c r="K897" s="279"/>
      <c r="L897" s="279"/>
      <c r="M897" s="279"/>
      <c r="N897" s="279"/>
      <c r="O897" s="291"/>
      <c r="P897" s="279"/>
      <c r="Q897" s="279"/>
      <c r="R897" s="279"/>
      <c r="S897" s="309"/>
      <c r="T897" s="309"/>
      <c r="U897" s="309"/>
      <c r="V897" s="309"/>
      <c r="W897" s="279"/>
      <c r="X897" s="279"/>
      <c r="Y897" s="378">
        <f>Y885*Y888</f>
        <v>0</v>
      </c>
      <c r="Z897" s="378">
        <f t="shared" ref="Z897:AL897" si="2627">Z885*Z888</f>
        <v>0</v>
      </c>
      <c r="AA897" s="378">
        <f t="shared" si="2627"/>
        <v>0</v>
      </c>
      <c r="AB897" s="378">
        <f t="shared" si="2627"/>
        <v>0</v>
      </c>
      <c r="AC897" s="378">
        <f t="shared" si="2627"/>
        <v>0</v>
      </c>
      <c r="AD897" s="378">
        <f t="shared" si="2627"/>
        <v>0</v>
      </c>
      <c r="AE897" s="378">
        <f t="shared" si="2627"/>
        <v>0</v>
      </c>
      <c r="AF897" s="378">
        <f t="shared" si="2627"/>
        <v>0</v>
      </c>
      <c r="AG897" s="378">
        <f t="shared" si="2627"/>
        <v>0</v>
      </c>
      <c r="AH897" s="378">
        <f t="shared" si="2627"/>
        <v>0</v>
      </c>
      <c r="AI897" s="378">
        <f t="shared" si="2627"/>
        <v>0</v>
      </c>
      <c r="AJ897" s="378">
        <f t="shared" si="2627"/>
        <v>0</v>
      </c>
      <c r="AK897" s="378">
        <f t="shared" si="2627"/>
        <v>0</v>
      </c>
      <c r="AL897" s="378">
        <f t="shared" si="2627"/>
        <v>0</v>
      </c>
      <c r="AM897" s="628">
        <f t="shared" si="2622"/>
        <v>0</v>
      </c>
    </row>
    <row r="898" spans="1:39" ht="15.75" hidden="1" outlineLevel="1">
      <c r="B898" s="349" t="s">
        <v>344</v>
      </c>
      <c r="C898" s="345"/>
      <c r="D898" s="336"/>
      <c r="E898" s="334"/>
      <c r="F898" s="334"/>
      <c r="G898" s="334"/>
      <c r="H898" s="334"/>
      <c r="I898" s="334"/>
      <c r="J898" s="334"/>
      <c r="K898" s="334"/>
      <c r="L898" s="334"/>
      <c r="M898" s="334"/>
      <c r="N898" s="334"/>
      <c r="O898" s="300"/>
      <c r="P898" s="334"/>
      <c r="Q898" s="334"/>
      <c r="R898" s="334"/>
      <c r="S898" s="336"/>
      <c r="T898" s="336"/>
      <c r="U898" s="336"/>
      <c r="V898" s="336"/>
      <c r="W898" s="334"/>
      <c r="X898" s="334"/>
      <c r="Y898" s="346">
        <f>SUM(Y889:Y897)</f>
        <v>0</v>
      </c>
      <c r="Z898" s="346">
        <f t="shared" ref="Z898:AE898" si="2628">SUM(Z889:Z897)</f>
        <v>0</v>
      </c>
      <c r="AA898" s="346">
        <f t="shared" si="2628"/>
        <v>0</v>
      </c>
      <c r="AB898" s="346">
        <f t="shared" si="2628"/>
        <v>0</v>
      </c>
      <c r="AC898" s="346">
        <f t="shared" si="2628"/>
        <v>0</v>
      </c>
      <c r="AD898" s="346">
        <f t="shared" si="2628"/>
        <v>0</v>
      </c>
      <c r="AE898" s="346">
        <f t="shared" si="2628"/>
        <v>0</v>
      </c>
      <c r="AF898" s="346">
        <f>SUM(AF889:AF897)</f>
        <v>0</v>
      </c>
      <c r="AG898" s="346">
        <f t="shared" ref="AG898:AL898" si="2629">SUM(AG889:AG897)</f>
        <v>0</v>
      </c>
      <c r="AH898" s="346">
        <f t="shared" si="2629"/>
        <v>0</v>
      </c>
      <c r="AI898" s="346">
        <f t="shared" si="2629"/>
        <v>0</v>
      </c>
      <c r="AJ898" s="346">
        <f t="shared" si="2629"/>
        <v>0</v>
      </c>
      <c r="AK898" s="346">
        <f t="shared" si="2629"/>
        <v>0</v>
      </c>
      <c r="AL898" s="346">
        <f t="shared" si="2629"/>
        <v>0</v>
      </c>
      <c r="AM898" s="407">
        <f>SUM(AM889:AM897)</f>
        <v>0</v>
      </c>
    </row>
    <row r="899" spans="1:39" ht="15.75" hidden="1" outlineLevel="1">
      <c r="B899" s="349" t="s">
        <v>345</v>
      </c>
      <c r="C899" s="345"/>
      <c r="D899" s="350"/>
      <c r="E899" s="334"/>
      <c r="F899" s="334"/>
      <c r="G899" s="334"/>
      <c r="H899" s="334"/>
      <c r="I899" s="334"/>
      <c r="J899" s="334"/>
      <c r="K899" s="334"/>
      <c r="L899" s="334"/>
      <c r="M899" s="334"/>
      <c r="N899" s="334"/>
      <c r="O899" s="300"/>
      <c r="P899" s="334"/>
      <c r="Q899" s="334"/>
      <c r="R899" s="334"/>
      <c r="S899" s="336"/>
      <c r="T899" s="336"/>
      <c r="U899" s="336"/>
      <c r="V899" s="336"/>
      <c r="W899" s="334"/>
      <c r="X899" s="334"/>
      <c r="Y899" s="347">
        <f>Y886*Y888</f>
        <v>0</v>
      </c>
      <c r="Z899" s="347">
        <f t="shared" ref="Z899:AE899" si="2630">Z886*Z888</f>
        <v>0</v>
      </c>
      <c r="AA899" s="347">
        <f t="shared" si="2630"/>
        <v>0</v>
      </c>
      <c r="AB899" s="347">
        <f t="shared" si="2630"/>
        <v>0</v>
      </c>
      <c r="AC899" s="347">
        <f t="shared" si="2630"/>
        <v>0</v>
      </c>
      <c r="AD899" s="347">
        <f t="shared" si="2630"/>
        <v>0</v>
      </c>
      <c r="AE899" s="347">
        <f t="shared" si="2630"/>
        <v>0</v>
      </c>
      <c r="AF899" s="347">
        <f>AF886*AF888</f>
        <v>0</v>
      </c>
      <c r="AG899" s="347">
        <f t="shared" ref="AG899:AL899" si="2631">AG886*AG888</f>
        <v>0</v>
      </c>
      <c r="AH899" s="347">
        <f t="shared" si="2631"/>
        <v>0</v>
      </c>
      <c r="AI899" s="347">
        <f t="shared" si="2631"/>
        <v>0</v>
      </c>
      <c r="AJ899" s="347">
        <f t="shared" si="2631"/>
        <v>0</v>
      </c>
      <c r="AK899" s="347">
        <f t="shared" si="2631"/>
        <v>0</v>
      </c>
      <c r="AL899" s="347">
        <f t="shared" si="2631"/>
        <v>0</v>
      </c>
      <c r="AM899" s="407">
        <f>SUM(Y899:AL899)</f>
        <v>0</v>
      </c>
    </row>
    <row r="900" spans="1:39" ht="15.75" hidden="1" outlineLevel="1">
      <c r="B900" s="349" t="s">
        <v>346</v>
      </c>
      <c r="C900" s="345"/>
      <c r="D900" s="350"/>
      <c r="E900" s="334"/>
      <c r="F900" s="334"/>
      <c r="G900" s="334"/>
      <c r="H900" s="334"/>
      <c r="I900" s="334"/>
      <c r="J900" s="334"/>
      <c r="K900" s="334"/>
      <c r="L900" s="334"/>
      <c r="M900" s="334"/>
      <c r="N900" s="334"/>
      <c r="O900" s="300"/>
      <c r="P900" s="334"/>
      <c r="Q900" s="334"/>
      <c r="R900" s="334"/>
      <c r="S900" s="350"/>
      <c r="T900" s="350"/>
      <c r="U900" s="350"/>
      <c r="V900" s="350"/>
      <c r="W900" s="334"/>
      <c r="X900" s="334"/>
      <c r="Y900" s="351"/>
      <c r="Z900" s="351"/>
      <c r="AA900" s="351"/>
      <c r="AB900" s="351"/>
      <c r="AC900" s="351"/>
      <c r="AD900" s="351"/>
      <c r="AE900" s="351"/>
      <c r="AF900" s="351"/>
      <c r="AG900" s="351"/>
      <c r="AH900" s="351"/>
      <c r="AI900" s="351"/>
      <c r="AJ900" s="351"/>
      <c r="AK900" s="351"/>
      <c r="AL900" s="351"/>
      <c r="AM900" s="407">
        <f>AM898-AM899</f>
        <v>0</v>
      </c>
    </row>
    <row r="901" spans="1:39" hidden="1" outlineLevel="1">
      <c r="B901" s="324"/>
      <c r="C901" s="350"/>
      <c r="D901" s="350"/>
      <c r="E901" s="334"/>
      <c r="F901" s="334"/>
      <c r="G901" s="334"/>
      <c r="H901" s="334"/>
      <c r="I901" s="334"/>
      <c r="J901" s="334"/>
      <c r="K901" s="334"/>
      <c r="L901" s="334"/>
      <c r="M901" s="334"/>
      <c r="N901" s="334"/>
      <c r="O901" s="300"/>
      <c r="P901" s="334"/>
      <c r="Q901" s="334"/>
      <c r="R901" s="334"/>
      <c r="S901" s="350"/>
      <c r="T901" s="345"/>
      <c r="U901" s="350"/>
      <c r="V901" s="350"/>
      <c r="W901" s="334"/>
      <c r="X901" s="334"/>
      <c r="Y901" s="352"/>
      <c r="Z901" s="352"/>
      <c r="AA901" s="352"/>
      <c r="AB901" s="352"/>
      <c r="AC901" s="352"/>
      <c r="AD901" s="352"/>
      <c r="AE901" s="352"/>
      <c r="AF901" s="352"/>
      <c r="AG901" s="352"/>
      <c r="AH901" s="352"/>
      <c r="AI901" s="352"/>
      <c r="AJ901" s="352"/>
      <c r="AK901" s="352"/>
      <c r="AL901" s="352"/>
      <c r="AM901" s="337"/>
    </row>
    <row r="902" spans="1:39" hidden="1" outlineLevel="1">
      <c r="B902" s="440" t="s">
        <v>341</v>
      </c>
      <c r="C902" s="364"/>
      <c r="D902" s="384"/>
      <c r="E902" s="384"/>
      <c r="F902" s="384"/>
      <c r="G902" s="384"/>
      <c r="H902" s="384"/>
      <c r="I902" s="384"/>
      <c r="J902" s="384"/>
      <c r="K902" s="384"/>
      <c r="L902" s="384"/>
      <c r="M902" s="384"/>
      <c r="N902" s="384"/>
      <c r="O902" s="383"/>
      <c r="P902" s="384"/>
      <c r="Q902" s="384"/>
      <c r="R902" s="384"/>
      <c r="S902" s="364"/>
      <c r="T902" s="385"/>
      <c r="U902" s="385"/>
      <c r="V902" s="384"/>
      <c r="W902" s="384"/>
      <c r="X902" s="385"/>
      <c r="Y902" s="326">
        <f>SUMPRODUCT(E728:E883,Y728:Y883)</f>
        <v>0</v>
      </c>
      <c r="Z902" s="326">
        <f>SUMPRODUCT(E728:E883,Z728:Z883)</f>
        <v>0</v>
      </c>
      <c r="AA902" s="326">
        <f t="shared" ref="AA902:AL902" si="2632">IF(AA726="kw",SUMPRODUCT($N$728:$N$883,$P$728:$P$883,AA728:AA883),SUMPRODUCT($E$728:$E$883,AA728:AA883))</f>
        <v>0</v>
      </c>
      <c r="AB902" s="326">
        <f t="shared" si="2632"/>
        <v>0</v>
      </c>
      <c r="AC902" s="326">
        <f t="shared" si="2632"/>
        <v>0</v>
      </c>
      <c r="AD902" s="326">
        <f t="shared" si="2632"/>
        <v>0</v>
      </c>
      <c r="AE902" s="326">
        <f t="shared" si="2632"/>
        <v>0</v>
      </c>
      <c r="AF902" s="326">
        <f t="shared" si="2632"/>
        <v>0</v>
      </c>
      <c r="AG902" s="326">
        <f t="shared" si="2632"/>
        <v>0</v>
      </c>
      <c r="AH902" s="326">
        <f t="shared" si="2632"/>
        <v>0</v>
      </c>
      <c r="AI902" s="326">
        <f t="shared" si="2632"/>
        <v>0</v>
      </c>
      <c r="AJ902" s="326">
        <f t="shared" si="2632"/>
        <v>0</v>
      </c>
      <c r="AK902" s="326">
        <f t="shared" si="2632"/>
        <v>0</v>
      </c>
      <c r="AL902" s="326">
        <f t="shared" si="2632"/>
        <v>0</v>
      </c>
      <c r="AM902" s="386"/>
    </row>
    <row r="903" spans="1:39" ht="18.75" hidden="1" customHeight="1" outlineLevel="1">
      <c r="B903" s="368" t="s">
        <v>598</v>
      </c>
      <c r="C903" s="387"/>
      <c r="D903" s="388"/>
      <c r="E903" s="388"/>
      <c r="F903" s="388"/>
      <c r="G903" s="388"/>
      <c r="H903" s="388"/>
      <c r="I903" s="388"/>
      <c r="J903" s="388"/>
      <c r="K903" s="388"/>
      <c r="L903" s="388"/>
      <c r="M903" s="388"/>
      <c r="N903" s="388"/>
      <c r="O903" s="388"/>
      <c r="P903" s="388"/>
      <c r="Q903" s="388"/>
      <c r="R903" s="388"/>
      <c r="S903" s="371"/>
      <c r="T903" s="372"/>
      <c r="U903" s="388"/>
      <c r="V903" s="388"/>
      <c r="W903" s="388"/>
      <c r="X903" s="388"/>
      <c r="Y903" s="409"/>
      <c r="Z903" s="409"/>
      <c r="AA903" s="409"/>
      <c r="AB903" s="409"/>
      <c r="AC903" s="409"/>
      <c r="AD903" s="409"/>
      <c r="AE903" s="409"/>
      <c r="AF903" s="409"/>
      <c r="AG903" s="409"/>
      <c r="AH903" s="409"/>
      <c r="AI903" s="409"/>
      <c r="AJ903" s="409"/>
      <c r="AK903" s="409"/>
      <c r="AL903" s="409"/>
      <c r="AM903" s="389"/>
    </row>
    <row r="904" spans="1:39" hidden="1" outlineLevel="1" collapsed="1"/>
    <row r="905" spans="1:39" hidden="1" outlineLevel="1"/>
    <row r="906" spans="1:39" ht="15.75" hidden="1" outlineLevel="1">
      <c r="B906" s="280" t="s">
        <v>342</v>
      </c>
      <c r="C906" s="281"/>
      <c r="D906" s="589" t="s">
        <v>528</v>
      </c>
      <c r="E906" s="253"/>
      <c r="F906" s="589"/>
      <c r="G906" s="253"/>
      <c r="H906" s="253"/>
      <c r="I906" s="253"/>
      <c r="J906" s="253"/>
      <c r="K906" s="253"/>
      <c r="L906" s="253"/>
      <c r="M906" s="253"/>
      <c r="N906" s="253"/>
      <c r="O906" s="281"/>
      <c r="P906" s="253"/>
      <c r="Q906" s="253"/>
      <c r="R906" s="253"/>
      <c r="S906" s="253"/>
      <c r="T906" s="253"/>
      <c r="U906" s="253"/>
      <c r="V906" s="253"/>
      <c r="W906" s="253"/>
      <c r="X906" s="253"/>
      <c r="Y906" s="270"/>
      <c r="Z906" s="267"/>
      <c r="AA906" s="267"/>
      <c r="AB906" s="267"/>
      <c r="AC906" s="267"/>
      <c r="AD906" s="267"/>
      <c r="AE906" s="267"/>
      <c r="AF906" s="267"/>
      <c r="AG906" s="267"/>
      <c r="AH906" s="267"/>
      <c r="AI906" s="267"/>
      <c r="AJ906" s="267"/>
      <c r="AK906" s="267"/>
      <c r="AL906" s="267"/>
    </row>
    <row r="907" spans="1:39" ht="39.75" hidden="1" customHeight="1" outlineLevel="1">
      <c r="B907" s="884" t="s">
        <v>212</v>
      </c>
      <c r="C907" s="886" t="s">
        <v>33</v>
      </c>
      <c r="D907" s="284" t="s">
        <v>424</v>
      </c>
      <c r="E907" s="888" t="s">
        <v>210</v>
      </c>
      <c r="F907" s="889"/>
      <c r="G907" s="889"/>
      <c r="H907" s="889"/>
      <c r="I907" s="889"/>
      <c r="J907" s="889"/>
      <c r="K907" s="889"/>
      <c r="L907" s="889"/>
      <c r="M907" s="890"/>
      <c r="N907" s="891" t="s">
        <v>214</v>
      </c>
      <c r="O907" s="284" t="s">
        <v>425</v>
      </c>
      <c r="P907" s="888" t="s">
        <v>213</v>
      </c>
      <c r="Q907" s="889"/>
      <c r="R907" s="889"/>
      <c r="S907" s="889"/>
      <c r="T907" s="889"/>
      <c r="U907" s="889"/>
      <c r="V907" s="889"/>
      <c r="W907" s="889"/>
      <c r="X907" s="890"/>
      <c r="Y907" s="881" t="s">
        <v>244</v>
      </c>
      <c r="Z907" s="882"/>
      <c r="AA907" s="882"/>
      <c r="AB907" s="882"/>
      <c r="AC907" s="882"/>
      <c r="AD907" s="882"/>
      <c r="AE907" s="882"/>
      <c r="AF907" s="882"/>
      <c r="AG907" s="882"/>
      <c r="AH907" s="882"/>
      <c r="AI907" s="882"/>
      <c r="AJ907" s="882"/>
      <c r="AK907" s="882"/>
      <c r="AL907" s="882"/>
      <c r="AM907" s="883"/>
    </row>
    <row r="908" spans="1:39" ht="65.25" hidden="1" customHeight="1" outlineLevel="1">
      <c r="B908" s="885"/>
      <c r="C908" s="887"/>
      <c r="D908" s="285">
        <v>2020</v>
      </c>
      <c r="E908" s="285">
        <v>2021</v>
      </c>
      <c r="F908" s="285">
        <v>2022</v>
      </c>
      <c r="G908" s="285">
        <v>2023</v>
      </c>
      <c r="H908" s="285">
        <v>2024</v>
      </c>
      <c r="I908" s="285">
        <v>2025</v>
      </c>
      <c r="J908" s="285">
        <v>2026</v>
      </c>
      <c r="K908" s="285">
        <v>2027</v>
      </c>
      <c r="L908" s="285">
        <v>2028</v>
      </c>
      <c r="M908" s="285">
        <v>2029</v>
      </c>
      <c r="N908" s="892"/>
      <c r="O908" s="285">
        <v>2020</v>
      </c>
      <c r="P908" s="285">
        <v>2021</v>
      </c>
      <c r="Q908" s="285">
        <v>2022</v>
      </c>
      <c r="R908" s="285">
        <v>2023</v>
      </c>
      <c r="S908" s="285">
        <v>2024</v>
      </c>
      <c r="T908" s="285">
        <v>2025</v>
      </c>
      <c r="U908" s="285">
        <v>2026</v>
      </c>
      <c r="V908" s="285">
        <v>2027</v>
      </c>
      <c r="W908" s="285">
        <v>2028</v>
      </c>
      <c r="X908" s="285">
        <v>2029</v>
      </c>
      <c r="Y908" s="285" t="str">
        <f>'1.  LRAMVA Summary'!D50</f>
        <v>Residential</v>
      </c>
      <c r="Z908" s="285" t="str">
        <f>'1.  LRAMVA Summary'!E50</f>
        <v>Competitive Sector Multi-Unit Residential Service</v>
      </c>
      <c r="AA908" s="285" t="str">
        <f>'1.  LRAMVA Summary'!F50</f>
        <v>GS &lt;50kW</v>
      </c>
      <c r="AB908" s="285" t="str">
        <f>'1.  LRAMVA Summary'!G50</f>
        <v>GS 50-999kW</v>
      </c>
      <c r="AC908" s="285" t="str">
        <f>'1.  LRAMVA Summary'!H50</f>
        <v>GS 1000-4999kW</v>
      </c>
      <c r="AD908" s="285" t="str">
        <f>'1.  LRAMVA Summary'!I50</f>
        <v>Large Use</v>
      </c>
      <c r="AE908" s="285" t="str">
        <f>'1.  LRAMVA Summary'!J50</f>
        <v/>
      </c>
      <c r="AF908" s="285" t="str">
        <f>'1.  LRAMVA Summary'!K50</f>
        <v/>
      </c>
      <c r="AG908" s="285" t="str">
        <f>'1.  LRAMVA Summary'!L50</f>
        <v/>
      </c>
      <c r="AH908" s="285" t="str">
        <f>'1.  LRAMVA Summary'!M50</f>
        <v/>
      </c>
      <c r="AI908" s="285" t="str">
        <f>'1.  LRAMVA Summary'!N50</f>
        <v/>
      </c>
      <c r="AJ908" s="285" t="str">
        <f>'1.  LRAMVA Summary'!O50</f>
        <v/>
      </c>
      <c r="AK908" s="285" t="str">
        <f>'1.  LRAMVA Summary'!P50</f>
        <v/>
      </c>
      <c r="AL908" s="285" t="str">
        <f>'1.  LRAMVA Summary'!Q50</f>
        <v/>
      </c>
      <c r="AM908" s="287" t="str">
        <f>'1.  LRAMVA Summary'!R50</f>
        <v>Total</v>
      </c>
    </row>
    <row r="909" spans="1:39" ht="15" hidden="1" customHeight="1" outlineLevel="1">
      <c r="A909" s="532"/>
      <c r="B909" s="518" t="s">
        <v>506</v>
      </c>
      <c r="C909" s="289"/>
      <c r="D909" s="289"/>
      <c r="E909" s="289"/>
      <c r="F909" s="289"/>
      <c r="G909" s="289"/>
      <c r="H909" s="289"/>
      <c r="I909" s="289"/>
      <c r="J909" s="289"/>
      <c r="K909" s="289"/>
      <c r="L909" s="289"/>
      <c r="M909" s="289"/>
      <c r="N909" s="290"/>
      <c r="O909" s="289"/>
      <c r="P909" s="289"/>
      <c r="Q909" s="289"/>
      <c r="R909" s="289"/>
      <c r="S909" s="289"/>
      <c r="T909" s="289"/>
      <c r="U909" s="289"/>
      <c r="V909" s="289"/>
      <c r="W909" s="289"/>
      <c r="X909" s="289"/>
      <c r="Y909" s="291" t="str">
        <f>'1.  LRAMVA Summary'!D51</f>
        <v>kWh</v>
      </c>
      <c r="Z909" s="291" t="str">
        <f>'1.  LRAMVA Summary'!E51</f>
        <v>kWh</v>
      </c>
      <c r="AA909" s="291" t="str">
        <f>'1.  LRAMVA Summary'!F51</f>
        <v>kWh</v>
      </c>
      <c r="AB909" s="291" t="str">
        <f>'1.  LRAMVA Summary'!G51</f>
        <v>kW</v>
      </c>
      <c r="AC909" s="291" t="str">
        <f>'1.  LRAMVA Summary'!H51</f>
        <v>kW</v>
      </c>
      <c r="AD909" s="291" t="str">
        <f>'1.  LRAMVA Summary'!I51</f>
        <v>kW</v>
      </c>
      <c r="AE909" s="291">
        <f>'1.  LRAMVA Summary'!J51</f>
        <v>0</v>
      </c>
      <c r="AF909" s="291">
        <f>'1.  LRAMVA Summary'!K51</f>
        <v>0</v>
      </c>
      <c r="AG909" s="291">
        <f>'1.  LRAMVA Summary'!L51</f>
        <v>0</v>
      </c>
      <c r="AH909" s="291">
        <f>'1.  LRAMVA Summary'!M51</f>
        <v>0</v>
      </c>
      <c r="AI909" s="291">
        <f>'1.  LRAMVA Summary'!N51</f>
        <v>0</v>
      </c>
      <c r="AJ909" s="291">
        <f>'1.  LRAMVA Summary'!O51</f>
        <v>0</v>
      </c>
      <c r="AK909" s="291">
        <f>'1.  LRAMVA Summary'!P51</f>
        <v>0</v>
      </c>
      <c r="AL909" s="291">
        <f>'1.  LRAMVA Summary'!Q51</f>
        <v>0</v>
      </c>
      <c r="AM909" s="292"/>
    </row>
    <row r="910" spans="1:39" ht="15" hidden="1" customHeight="1" outlineLevel="2">
      <c r="A910" s="532"/>
      <c r="B910" s="504" t="s">
        <v>499</v>
      </c>
      <c r="C910" s="289"/>
      <c r="D910" s="289"/>
      <c r="E910" s="289"/>
      <c r="F910" s="289"/>
      <c r="G910" s="289"/>
      <c r="H910" s="289"/>
      <c r="I910" s="289"/>
      <c r="J910" s="289"/>
      <c r="K910" s="289"/>
      <c r="L910" s="289"/>
      <c r="M910" s="289"/>
      <c r="N910" s="290"/>
      <c r="O910" s="289"/>
      <c r="P910" s="289"/>
      <c r="Q910" s="289"/>
      <c r="R910" s="289"/>
      <c r="S910" s="289"/>
      <c r="T910" s="289"/>
      <c r="U910" s="289"/>
      <c r="V910" s="289"/>
      <c r="W910" s="289"/>
      <c r="X910" s="289"/>
      <c r="Y910" s="291"/>
      <c r="Z910" s="291"/>
      <c r="AA910" s="291"/>
      <c r="AB910" s="291"/>
      <c r="AC910" s="291"/>
      <c r="AD910" s="291"/>
      <c r="AE910" s="291"/>
      <c r="AF910" s="291"/>
      <c r="AG910" s="291"/>
      <c r="AH910" s="291"/>
      <c r="AI910" s="291"/>
      <c r="AJ910" s="291"/>
      <c r="AK910" s="291"/>
      <c r="AL910" s="291"/>
      <c r="AM910" s="292"/>
    </row>
    <row r="911" spans="1:39" ht="15" hidden="1" customHeight="1" outlineLevel="2">
      <c r="A911" s="532">
        <v>1</v>
      </c>
      <c r="B911" s="428" t="s">
        <v>95</v>
      </c>
      <c r="C911" s="291" t="s">
        <v>25</v>
      </c>
      <c r="D911" s="295"/>
      <c r="E911" s="295"/>
      <c r="F911" s="295"/>
      <c r="G911" s="295"/>
      <c r="H911" s="295"/>
      <c r="I911" s="295"/>
      <c r="J911" s="295"/>
      <c r="K911" s="295"/>
      <c r="L911" s="295"/>
      <c r="M911" s="295"/>
      <c r="N911" s="291"/>
      <c r="O911" s="295"/>
      <c r="P911" s="295"/>
      <c r="Q911" s="295"/>
      <c r="R911" s="295"/>
      <c r="S911" s="295"/>
      <c r="T911" s="295"/>
      <c r="U911" s="295"/>
      <c r="V911" s="295"/>
      <c r="W911" s="295"/>
      <c r="X911" s="295"/>
      <c r="Y911" s="415"/>
      <c r="Z911" s="415"/>
      <c r="AA911" s="415"/>
      <c r="AB911" s="415"/>
      <c r="AC911" s="415"/>
      <c r="AD911" s="415"/>
      <c r="AE911" s="415"/>
      <c r="AF911" s="410"/>
      <c r="AG911" s="410"/>
      <c r="AH911" s="410"/>
      <c r="AI911" s="410"/>
      <c r="AJ911" s="410"/>
      <c r="AK911" s="410"/>
      <c r="AL911" s="410"/>
      <c r="AM911" s="296">
        <f>SUM(Y911:AL911)</f>
        <v>0</v>
      </c>
    </row>
    <row r="912" spans="1:39" ht="15" hidden="1" customHeight="1" outlineLevel="2">
      <c r="A912" s="532"/>
      <c r="B912" s="294" t="s">
        <v>347</v>
      </c>
      <c r="C912" s="291" t="s">
        <v>164</v>
      </c>
      <c r="D912" s="295"/>
      <c r="E912" s="295"/>
      <c r="F912" s="295"/>
      <c r="G912" s="295"/>
      <c r="H912" s="295"/>
      <c r="I912" s="295"/>
      <c r="J912" s="295"/>
      <c r="K912" s="295"/>
      <c r="L912" s="295"/>
      <c r="M912" s="295"/>
      <c r="N912" s="468"/>
      <c r="O912" s="295"/>
      <c r="P912" s="295"/>
      <c r="Q912" s="295"/>
      <c r="R912" s="295"/>
      <c r="S912" s="295"/>
      <c r="T912" s="295"/>
      <c r="U912" s="295"/>
      <c r="V912" s="295"/>
      <c r="W912" s="295"/>
      <c r="X912" s="295"/>
      <c r="Y912" s="411">
        <f>Y911</f>
        <v>0</v>
      </c>
      <c r="Z912" s="411">
        <f t="shared" ref="Z912" si="2633">Z911</f>
        <v>0</v>
      </c>
      <c r="AA912" s="411">
        <f t="shared" ref="AA912" si="2634">AA911</f>
        <v>0</v>
      </c>
      <c r="AB912" s="411">
        <f t="shared" ref="AB912" si="2635">AB911</f>
        <v>0</v>
      </c>
      <c r="AC912" s="411">
        <f t="shared" ref="AC912" si="2636">AC911</f>
        <v>0</v>
      </c>
      <c r="AD912" s="411">
        <f t="shared" ref="AD912" si="2637">AD911</f>
        <v>0</v>
      </c>
      <c r="AE912" s="411">
        <f t="shared" ref="AE912" si="2638">AE911</f>
        <v>0</v>
      </c>
      <c r="AF912" s="411">
        <f t="shared" ref="AF912" si="2639">AF911</f>
        <v>0</v>
      </c>
      <c r="AG912" s="411">
        <f t="shared" ref="AG912" si="2640">AG911</f>
        <v>0</v>
      </c>
      <c r="AH912" s="411">
        <f t="shared" ref="AH912" si="2641">AH911</f>
        <v>0</v>
      </c>
      <c r="AI912" s="411">
        <f t="shared" ref="AI912" si="2642">AI911</f>
        <v>0</v>
      </c>
      <c r="AJ912" s="411">
        <f t="shared" ref="AJ912" si="2643">AJ911</f>
        <v>0</v>
      </c>
      <c r="AK912" s="411">
        <f t="shared" ref="AK912" si="2644">AK911</f>
        <v>0</v>
      </c>
      <c r="AL912" s="411">
        <f t="shared" ref="AL912" si="2645">AL911</f>
        <v>0</v>
      </c>
      <c r="AM912" s="297"/>
    </row>
    <row r="913" spans="1:39" ht="15" hidden="1" customHeight="1" outlineLevel="2">
      <c r="A913" s="532"/>
      <c r="B913" s="298"/>
      <c r="C913" s="299"/>
      <c r="D913" s="299"/>
      <c r="E913" s="299"/>
      <c r="F913" s="299"/>
      <c r="G913" s="299"/>
      <c r="H913" s="299"/>
      <c r="I913" s="299"/>
      <c r="J913" s="299"/>
      <c r="K913" s="299"/>
      <c r="L913" s="299"/>
      <c r="M913" s="299"/>
      <c r="N913" s="300"/>
      <c r="O913" s="299"/>
      <c r="P913" s="299"/>
      <c r="Q913" s="299"/>
      <c r="R913" s="299"/>
      <c r="S913" s="299"/>
      <c r="T913" s="299"/>
      <c r="U913" s="299"/>
      <c r="V913" s="299"/>
      <c r="W913" s="299"/>
      <c r="X913" s="299"/>
      <c r="Y913" s="412"/>
      <c r="Z913" s="413"/>
      <c r="AA913" s="413"/>
      <c r="AB913" s="413"/>
      <c r="AC913" s="413"/>
      <c r="AD913" s="413"/>
      <c r="AE913" s="413"/>
      <c r="AF913" s="413"/>
      <c r="AG913" s="413"/>
      <c r="AH913" s="413"/>
      <c r="AI913" s="413"/>
      <c r="AJ913" s="413"/>
      <c r="AK913" s="413"/>
      <c r="AL913" s="413"/>
      <c r="AM913" s="302"/>
    </row>
    <row r="914" spans="1:39" ht="15" hidden="1" customHeight="1" outlineLevel="2">
      <c r="A914" s="532">
        <v>2</v>
      </c>
      <c r="B914" s="428" t="s">
        <v>96</v>
      </c>
      <c r="C914" s="291" t="s">
        <v>25</v>
      </c>
      <c r="D914" s="295"/>
      <c r="E914" s="295"/>
      <c r="F914" s="295"/>
      <c r="G914" s="295"/>
      <c r="H914" s="295"/>
      <c r="I914" s="295"/>
      <c r="J914" s="295"/>
      <c r="K914" s="295"/>
      <c r="L914" s="295"/>
      <c r="M914" s="295"/>
      <c r="N914" s="291"/>
      <c r="O914" s="295"/>
      <c r="P914" s="295"/>
      <c r="Q914" s="295"/>
      <c r="R914" s="295"/>
      <c r="S914" s="295"/>
      <c r="T914" s="295"/>
      <c r="U914" s="295"/>
      <c r="V914" s="295"/>
      <c r="W914" s="295"/>
      <c r="X914" s="295"/>
      <c r="Y914" s="415"/>
      <c r="Z914" s="415"/>
      <c r="AA914" s="415"/>
      <c r="AB914" s="415"/>
      <c r="AC914" s="415"/>
      <c r="AD914" s="415"/>
      <c r="AE914" s="415"/>
      <c r="AF914" s="410"/>
      <c r="AG914" s="410"/>
      <c r="AH914" s="410"/>
      <c r="AI914" s="410"/>
      <c r="AJ914" s="410"/>
      <c r="AK914" s="410"/>
      <c r="AL914" s="410"/>
      <c r="AM914" s="296">
        <f>SUM(Y914:AL914)</f>
        <v>0</v>
      </c>
    </row>
    <row r="915" spans="1:39" ht="15" hidden="1" customHeight="1" outlineLevel="2">
      <c r="A915" s="532"/>
      <c r="B915" s="294" t="s">
        <v>347</v>
      </c>
      <c r="C915" s="291" t="s">
        <v>164</v>
      </c>
      <c r="D915" s="295"/>
      <c r="E915" s="295"/>
      <c r="F915" s="295"/>
      <c r="G915" s="295"/>
      <c r="H915" s="295"/>
      <c r="I915" s="295"/>
      <c r="J915" s="295"/>
      <c r="K915" s="295"/>
      <c r="L915" s="295"/>
      <c r="M915" s="295"/>
      <c r="N915" s="468"/>
      <c r="O915" s="295"/>
      <c r="P915" s="295"/>
      <c r="Q915" s="295"/>
      <c r="R915" s="295"/>
      <c r="S915" s="295"/>
      <c r="T915" s="295"/>
      <c r="U915" s="295"/>
      <c r="V915" s="295"/>
      <c r="W915" s="295"/>
      <c r="X915" s="295"/>
      <c r="Y915" s="411">
        <f>Y914</f>
        <v>0</v>
      </c>
      <c r="Z915" s="411">
        <f t="shared" ref="Z915" si="2646">Z914</f>
        <v>0</v>
      </c>
      <c r="AA915" s="411">
        <f t="shared" ref="AA915" si="2647">AA914</f>
        <v>0</v>
      </c>
      <c r="AB915" s="411">
        <f t="shared" ref="AB915" si="2648">AB914</f>
        <v>0</v>
      </c>
      <c r="AC915" s="411">
        <f t="shared" ref="AC915" si="2649">AC914</f>
        <v>0</v>
      </c>
      <c r="AD915" s="411">
        <f t="shared" ref="AD915" si="2650">AD914</f>
        <v>0</v>
      </c>
      <c r="AE915" s="411">
        <f t="shared" ref="AE915" si="2651">AE914</f>
        <v>0</v>
      </c>
      <c r="AF915" s="411">
        <f t="shared" ref="AF915" si="2652">AF914</f>
        <v>0</v>
      </c>
      <c r="AG915" s="411">
        <f t="shared" ref="AG915" si="2653">AG914</f>
        <v>0</v>
      </c>
      <c r="AH915" s="411">
        <f t="shared" ref="AH915" si="2654">AH914</f>
        <v>0</v>
      </c>
      <c r="AI915" s="411">
        <f t="shared" ref="AI915" si="2655">AI914</f>
        <v>0</v>
      </c>
      <c r="AJ915" s="411">
        <f t="shared" ref="AJ915" si="2656">AJ914</f>
        <v>0</v>
      </c>
      <c r="AK915" s="411">
        <f t="shared" ref="AK915" si="2657">AK914</f>
        <v>0</v>
      </c>
      <c r="AL915" s="411">
        <f t="shared" ref="AL915" si="2658">AL914</f>
        <v>0</v>
      </c>
      <c r="AM915" s="297"/>
    </row>
    <row r="916" spans="1:39" ht="15" hidden="1" customHeight="1" outlineLevel="2">
      <c r="A916" s="532"/>
      <c r="B916" s="298"/>
      <c r="C916" s="299"/>
      <c r="D916" s="304"/>
      <c r="E916" s="304"/>
      <c r="F916" s="304"/>
      <c r="G916" s="304"/>
      <c r="H916" s="304"/>
      <c r="I916" s="304"/>
      <c r="J916" s="304"/>
      <c r="K916" s="304"/>
      <c r="L916" s="304"/>
      <c r="M916" s="304"/>
      <c r="N916" s="300"/>
      <c r="O916" s="304"/>
      <c r="P916" s="304"/>
      <c r="Q916" s="304"/>
      <c r="R916" s="304"/>
      <c r="S916" s="304"/>
      <c r="T916" s="304"/>
      <c r="U916" s="304"/>
      <c r="V916" s="304"/>
      <c r="W916" s="304"/>
      <c r="X916" s="304"/>
      <c r="Y916" s="412"/>
      <c r="Z916" s="413"/>
      <c r="AA916" s="413"/>
      <c r="AB916" s="413"/>
      <c r="AC916" s="413"/>
      <c r="AD916" s="413"/>
      <c r="AE916" s="413"/>
      <c r="AF916" s="413"/>
      <c r="AG916" s="413"/>
      <c r="AH916" s="413"/>
      <c r="AI916" s="413"/>
      <c r="AJ916" s="413"/>
      <c r="AK916" s="413"/>
      <c r="AL916" s="413"/>
      <c r="AM916" s="302"/>
    </row>
    <row r="917" spans="1:39" ht="15" hidden="1" customHeight="1" outlineLevel="2">
      <c r="A917" s="532">
        <v>3</v>
      </c>
      <c r="B917" s="428" t="s">
        <v>97</v>
      </c>
      <c r="C917" s="291" t="s">
        <v>25</v>
      </c>
      <c r="D917" s="295"/>
      <c r="E917" s="295"/>
      <c r="F917" s="295"/>
      <c r="G917" s="295"/>
      <c r="H917" s="295"/>
      <c r="I917" s="295"/>
      <c r="J917" s="295"/>
      <c r="K917" s="295"/>
      <c r="L917" s="295"/>
      <c r="M917" s="295"/>
      <c r="N917" s="291"/>
      <c r="O917" s="295"/>
      <c r="P917" s="295"/>
      <c r="Q917" s="295"/>
      <c r="R917" s="295"/>
      <c r="S917" s="295"/>
      <c r="T917" s="295"/>
      <c r="U917" s="295"/>
      <c r="V917" s="295"/>
      <c r="W917" s="295"/>
      <c r="X917" s="295"/>
      <c r="Y917" s="415"/>
      <c r="Z917" s="415"/>
      <c r="AA917" s="415"/>
      <c r="AB917" s="415"/>
      <c r="AC917" s="415"/>
      <c r="AD917" s="415"/>
      <c r="AE917" s="415"/>
      <c r="AF917" s="410"/>
      <c r="AG917" s="410"/>
      <c r="AH917" s="410"/>
      <c r="AI917" s="410"/>
      <c r="AJ917" s="410"/>
      <c r="AK917" s="410"/>
      <c r="AL917" s="410"/>
      <c r="AM917" s="296">
        <f>SUM(Y917:AL917)</f>
        <v>0</v>
      </c>
    </row>
    <row r="918" spans="1:39" ht="15" hidden="1" customHeight="1" outlineLevel="2">
      <c r="A918" s="532"/>
      <c r="B918" s="294" t="s">
        <v>347</v>
      </c>
      <c r="C918" s="291" t="s">
        <v>164</v>
      </c>
      <c r="D918" s="295"/>
      <c r="E918" s="295"/>
      <c r="F918" s="295"/>
      <c r="G918" s="295"/>
      <c r="H918" s="295"/>
      <c r="I918" s="295"/>
      <c r="J918" s="295"/>
      <c r="K918" s="295"/>
      <c r="L918" s="295"/>
      <c r="M918" s="295"/>
      <c r="N918" s="468"/>
      <c r="O918" s="295"/>
      <c r="P918" s="295"/>
      <c r="Q918" s="295"/>
      <c r="R918" s="295"/>
      <c r="S918" s="295"/>
      <c r="T918" s="295"/>
      <c r="U918" s="295"/>
      <c r="V918" s="295"/>
      <c r="W918" s="295"/>
      <c r="X918" s="295"/>
      <c r="Y918" s="411">
        <f>Y917</f>
        <v>0</v>
      </c>
      <c r="Z918" s="411">
        <f t="shared" ref="Z918" si="2659">Z917</f>
        <v>0</v>
      </c>
      <c r="AA918" s="411">
        <f t="shared" ref="AA918" si="2660">AA917</f>
        <v>0</v>
      </c>
      <c r="AB918" s="411">
        <f t="shared" ref="AB918" si="2661">AB917</f>
        <v>0</v>
      </c>
      <c r="AC918" s="411">
        <f t="shared" ref="AC918" si="2662">AC917</f>
        <v>0</v>
      </c>
      <c r="AD918" s="411">
        <f t="shared" ref="AD918" si="2663">AD917</f>
        <v>0</v>
      </c>
      <c r="AE918" s="411">
        <f t="shared" ref="AE918" si="2664">AE917</f>
        <v>0</v>
      </c>
      <c r="AF918" s="411">
        <f t="shared" ref="AF918" si="2665">AF917</f>
        <v>0</v>
      </c>
      <c r="AG918" s="411">
        <f t="shared" ref="AG918" si="2666">AG917</f>
        <v>0</v>
      </c>
      <c r="AH918" s="411">
        <f t="shared" ref="AH918" si="2667">AH917</f>
        <v>0</v>
      </c>
      <c r="AI918" s="411">
        <f t="shared" ref="AI918" si="2668">AI917</f>
        <v>0</v>
      </c>
      <c r="AJ918" s="411">
        <f t="shared" ref="AJ918" si="2669">AJ917</f>
        <v>0</v>
      </c>
      <c r="AK918" s="411">
        <f t="shared" ref="AK918" si="2670">AK917</f>
        <v>0</v>
      </c>
      <c r="AL918" s="411">
        <f t="shared" ref="AL918" si="2671">AL917</f>
        <v>0</v>
      </c>
      <c r="AM918" s="297"/>
    </row>
    <row r="919" spans="1:39" ht="15" hidden="1" customHeight="1" outlineLevel="2">
      <c r="A919" s="532"/>
      <c r="B919" s="294"/>
      <c r="C919" s="305"/>
      <c r="D919" s="291"/>
      <c r="E919" s="291"/>
      <c r="F919" s="291"/>
      <c r="G919" s="291"/>
      <c r="H919" s="291"/>
      <c r="I919" s="291"/>
      <c r="J919" s="291"/>
      <c r="K919" s="291"/>
      <c r="L919" s="291"/>
      <c r="M919" s="291"/>
      <c r="N919" s="291"/>
      <c r="O919" s="291"/>
      <c r="P919" s="291"/>
      <c r="Q919" s="291"/>
      <c r="R919" s="291"/>
      <c r="S919" s="291"/>
      <c r="T919" s="291"/>
      <c r="U919" s="291"/>
      <c r="V919" s="291"/>
      <c r="W919" s="291"/>
      <c r="X919" s="291"/>
      <c r="Y919" s="412"/>
      <c r="Z919" s="412"/>
      <c r="AA919" s="412"/>
      <c r="AB919" s="412"/>
      <c r="AC919" s="412"/>
      <c r="AD919" s="412"/>
      <c r="AE919" s="412"/>
      <c r="AF919" s="412"/>
      <c r="AG919" s="412"/>
      <c r="AH919" s="412"/>
      <c r="AI919" s="412"/>
      <c r="AJ919" s="412"/>
      <c r="AK919" s="412"/>
      <c r="AL919" s="412"/>
      <c r="AM919" s="306"/>
    </row>
    <row r="920" spans="1:39" ht="15" hidden="1" customHeight="1" outlineLevel="2">
      <c r="A920" s="532">
        <v>4</v>
      </c>
      <c r="B920" s="428" t="s">
        <v>98</v>
      </c>
      <c r="C920" s="291" t="s">
        <v>25</v>
      </c>
      <c r="D920" s="295"/>
      <c r="E920" s="295"/>
      <c r="F920" s="295"/>
      <c r="G920" s="295"/>
      <c r="H920" s="295"/>
      <c r="I920" s="295"/>
      <c r="J920" s="295"/>
      <c r="K920" s="295"/>
      <c r="L920" s="295"/>
      <c r="M920" s="295"/>
      <c r="N920" s="291"/>
      <c r="O920" s="295"/>
      <c r="P920" s="295"/>
      <c r="Q920" s="295"/>
      <c r="R920" s="295"/>
      <c r="S920" s="295"/>
      <c r="T920" s="295"/>
      <c r="U920" s="295"/>
      <c r="V920" s="295"/>
      <c r="W920" s="295"/>
      <c r="X920" s="295"/>
      <c r="Y920" s="415"/>
      <c r="Z920" s="415"/>
      <c r="AA920" s="415"/>
      <c r="AB920" s="415"/>
      <c r="AC920" s="415"/>
      <c r="AD920" s="415"/>
      <c r="AE920" s="415"/>
      <c r="AF920" s="410"/>
      <c r="AG920" s="410"/>
      <c r="AH920" s="410"/>
      <c r="AI920" s="410"/>
      <c r="AJ920" s="410"/>
      <c r="AK920" s="410"/>
      <c r="AL920" s="410"/>
      <c r="AM920" s="296">
        <f>SUM(Y920:AL920)</f>
        <v>0</v>
      </c>
    </row>
    <row r="921" spans="1:39" ht="15" hidden="1" customHeight="1" outlineLevel="2">
      <c r="A921" s="532"/>
      <c r="B921" s="294" t="s">
        <v>347</v>
      </c>
      <c r="C921" s="291" t="s">
        <v>164</v>
      </c>
      <c r="D921" s="295"/>
      <c r="E921" s="295"/>
      <c r="F921" s="295"/>
      <c r="G921" s="295"/>
      <c r="H921" s="295"/>
      <c r="I921" s="295"/>
      <c r="J921" s="295"/>
      <c r="K921" s="295"/>
      <c r="L921" s="295"/>
      <c r="M921" s="295"/>
      <c r="N921" s="468"/>
      <c r="O921" s="295"/>
      <c r="P921" s="295"/>
      <c r="Q921" s="295"/>
      <c r="R921" s="295"/>
      <c r="S921" s="295"/>
      <c r="T921" s="295"/>
      <c r="U921" s="295"/>
      <c r="V921" s="295"/>
      <c r="W921" s="295"/>
      <c r="X921" s="295"/>
      <c r="Y921" s="411">
        <f>Y920</f>
        <v>0</v>
      </c>
      <c r="Z921" s="411">
        <f t="shared" ref="Z921" si="2672">Z920</f>
        <v>0</v>
      </c>
      <c r="AA921" s="411">
        <f t="shared" ref="AA921" si="2673">AA920</f>
        <v>0</v>
      </c>
      <c r="AB921" s="411">
        <f t="shared" ref="AB921" si="2674">AB920</f>
        <v>0</v>
      </c>
      <c r="AC921" s="411">
        <f t="shared" ref="AC921" si="2675">AC920</f>
        <v>0</v>
      </c>
      <c r="AD921" s="411">
        <f t="shared" ref="AD921" si="2676">AD920</f>
        <v>0</v>
      </c>
      <c r="AE921" s="411">
        <f t="shared" ref="AE921" si="2677">AE920</f>
        <v>0</v>
      </c>
      <c r="AF921" s="411">
        <f t="shared" ref="AF921" si="2678">AF920</f>
        <v>0</v>
      </c>
      <c r="AG921" s="411">
        <f t="shared" ref="AG921" si="2679">AG920</f>
        <v>0</v>
      </c>
      <c r="AH921" s="411">
        <f t="shared" ref="AH921" si="2680">AH920</f>
        <v>0</v>
      </c>
      <c r="AI921" s="411">
        <f t="shared" ref="AI921" si="2681">AI920</f>
        <v>0</v>
      </c>
      <c r="AJ921" s="411">
        <f t="shared" ref="AJ921" si="2682">AJ920</f>
        <v>0</v>
      </c>
      <c r="AK921" s="411">
        <f t="shared" ref="AK921" si="2683">AK920</f>
        <v>0</v>
      </c>
      <c r="AL921" s="411">
        <f t="shared" ref="AL921" si="2684">AL920</f>
        <v>0</v>
      </c>
      <c r="AM921" s="297"/>
    </row>
    <row r="922" spans="1:39" ht="15" hidden="1" customHeight="1" outlineLevel="2">
      <c r="A922" s="532"/>
      <c r="B922" s="294"/>
      <c r="C922" s="305"/>
      <c r="D922" s="304"/>
      <c r="E922" s="304"/>
      <c r="F922" s="304"/>
      <c r="G922" s="304"/>
      <c r="H922" s="304"/>
      <c r="I922" s="304"/>
      <c r="J922" s="304"/>
      <c r="K922" s="304"/>
      <c r="L922" s="304"/>
      <c r="M922" s="304"/>
      <c r="N922" s="291"/>
      <c r="O922" s="304"/>
      <c r="P922" s="304"/>
      <c r="Q922" s="304"/>
      <c r="R922" s="304"/>
      <c r="S922" s="304"/>
      <c r="T922" s="304"/>
      <c r="U922" s="304"/>
      <c r="V922" s="304"/>
      <c r="W922" s="304"/>
      <c r="X922" s="304"/>
      <c r="Y922" s="412"/>
      <c r="Z922" s="412"/>
      <c r="AA922" s="412"/>
      <c r="AB922" s="412"/>
      <c r="AC922" s="412"/>
      <c r="AD922" s="412"/>
      <c r="AE922" s="412"/>
      <c r="AF922" s="412"/>
      <c r="AG922" s="412"/>
      <c r="AH922" s="412"/>
      <c r="AI922" s="412"/>
      <c r="AJ922" s="412"/>
      <c r="AK922" s="412"/>
      <c r="AL922" s="412"/>
      <c r="AM922" s="306"/>
    </row>
    <row r="923" spans="1:39" ht="15" hidden="1" customHeight="1" outlineLevel="2">
      <c r="A923" s="532">
        <v>5</v>
      </c>
      <c r="B923" s="428" t="s">
        <v>99</v>
      </c>
      <c r="C923" s="291" t="s">
        <v>25</v>
      </c>
      <c r="D923" s="295"/>
      <c r="E923" s="295"/>
      <c r="F923" s="295"/>
      <c r="G923" s="295"/>
      <c r="H923" s="295"/>
      <c r="I923" s="295"/>
      <c r="J923" s="295"/>
      <c r="K923" s="295"/>
      <c r="L923" s="295"/>
      <c r="M923" s="295"/>
      <c r="N923" s="291"/>
      <c r="O923" s="295"/>
      <c r="P923" s="295"/>
      <c r="Q923" s="295"/>
      <c r="R923" s="295"/>
      <c r="S923" s="295"/>
      <c r="T923" s="295"/>
      <c r="U923" s="295"/>
      <c r="V923" s="295"/>
      <c r="W923" s="295"/>
      <c r="X923" s="295"/>
      <c r="Y923" s="415"/>
      <c r="Z923" s="415"/>
      <c r="AA923" s="415"/>
      <c r="AB923" s="415"/>
      <c r="AC923" s="415"/>
      <c r="AD923" s="415"/>
      <c r="AE923" s="415"/>
      <c r="AF923" s="410"/>
      <c r="AG923" s="410"/>
      <c r="AH923" s="410"/>
      <c r="AI923" s="410"/>
      <c r="AJ923" s="410"/>
      <c r="AK923" s="410"/>
      <c r="AL923" s="410"/>
      <c r="AM923" s="296">
        <f>SUM(Y923:AL923)</f>
        <v>0</v>
      </c>
    </row>
    <row r="924" spans="1:39" ht="15" hidden="1" customHeight="1" outlineLevel="2">
      <c r="A924" s="532"/>
      <c r="B924" s="294" t="s">
        <v>347</v>
      </c>
      <c r="C924" s="291" t="s">
        <v>164</v>
      </c>
      <c r="D924" s="295"/>
      <c r="E924" s="295"/>
      <c r="F924" s="295"/>
      <c r="G924" s="295"/>
      <c r="H924" s="295"/>
      <c r="I924" s="295"/>
      <c r="J924" s="295"/>
      <c r="K924" s="295"/>
      <c r="L924" s="295"/>
      <c r="M924" s="295"/>
      <c r="N924" s="468"/>
      <c r="O924" s="295"/>
      <c r="P924" s="295"/>
      <c r="Q924" s="295"/>
      <c r="R924" s="295"/>
      <c r="S924" s="295"/>
      <c r="T924" s="295"/>
      <c r="U924" s="295"/>
      <c r="V924" s="295"/>
      <c r="W924" s="295"/>
      <c r="X924" s="295"/>
      <c r="Y924" s="411">
        <f>Y923</f>
        <v>0</v>
      </c>
      <c r="Z924" s="411">
        <f t="shared" ref="Z924" si="2685">Z923</f>
        <v>0</v>
      </c>
      <c r="AA924" s="411">
        <f t="shared" ref="AA924" si="2686">AA923</f>
        <v>0</v>
      </c>
      <c r="AB924" s="411">
        <f t="shared" ref="AB924" si="2687">AB923</f>
        <v>0</v>
      </c>
      <c r="AC924" s="411">
        <f t="shared" ref="AC924" si="2688">AC923</f>
        <v>0</v>
      </c>
      <c r="AD924" s="411">
        <f t="shared" ref="AD924" si="2689">AD923</f>
        <v>0</v>
      </c>
      <c r="AE924" s="411">
        <f t="shared" ref="AE924" si="2690">AE923</f>
        <v>0</v>
      </c>
      <c r="AF924" s="411">
        <f t="shared" ref="AF924" si="2691">AF923</f>
        <v>0</v>
      </c>
      <c r="AG924" s="411">
        <f t="shared" ref="AG924" si="2692">AG923</f>
        <v>0</v>
      </c>
      <c r="AH924" s="411">
        <f t="shared" ref="AH924" si="2693">AH923</f>
        <v>0</v>
      </c>
      <c r="AI924" s="411">
        <f t="shared" ref="AI924" si="2694">AI923</f>
        <v>0</v>
      </c>
      <c r="AJ924" s="411">
        <f t="shared" ref="AJ924" si="2695">AJ923</f>
        <v>0</v>
      </c>
      <c r="AK924" s="411">
        <f t="shared" ref="AK924" si="2696">AK923</f>
        <v>0</v>
      </c>
      <c r="AL924" s="411">
        <f t="shared" ref="AL924" si="2697">AL923</f>
        <v>0</v>
      </c>
      <c r="AM924" s="297"/>
    </row>
    <row r="925" spans="1:39" ht="15" hidden="1" customHeight="1" outlineLevel="2">
      <c r="A925" s="532"/>
      <c r="B925" s="294"/>
      <c r="C925" s="291"/>
      <c r="D925" s="291"/>
      <c r="E925" s="291"/>
      <c r="F925" s="291"/>
      <c r="G925" s="291"/>
      <c r="H925" s="291"/>
      <c r="I925" s="291"/>
      <c r="J925" s="291"/>
      <c r="K925" s="291"/>
      <c r="L925" s="291"/>
      <c r="M925" s="291"/>
      <c r="N925" s="291"/>
      <c r="O925" s="291"/>
      <c r="P925" s="291"/>
      <c r="Q925" s="291"/>
      <c r="R925" s="291"/>
      <c r="S925" s="291"/>
      <c r="T925" s="291"/>
      <c r="U925" s="291"/>
      <c r="V925" s="291"/>
      <c r="W925" s="291"/>
      <c r="X925" s="291"/>
      <c r="Y925" s="422"/>
      <c r="Z925" s="423"/>
      <c r="AA925" s="423"/>
      <c r="AB925" s="423"/>
      <c r="AC925" s="423"/>
      <c r="AD925" s="423"/>
      <c r="AE925" s="423"/>
      <c r="AF925" s="423"/>
      <c r="AG925" s="423"/>
      <c r="AH925" s="423"/>
      <c r="AI925" s="423"/>
      <c r="AJ925" s="423"/>
      <c r="AK925" s="423"/>
      <c r="AL925" s="423"/>
      <c r="AM925" s="297"/>
    </row>
    <row r="926" spans="1:39" ht="15.75" hidden="1" outlineLevel="2">
      <c r="A926" s="532"/>
      <c r="B926" s="319" t="s">
        <v>500</v>
      </c>
      <c r="C926" s="289"/>
      <c r="D926" s="289"/>
      <c r="E926" s="289"/>
      <c r="F926" s="289"/>
      <c r="G926" s="289"/>
      <c r="H926" s="289"/>
      <c r="I926" s="289"/>
      <c r="J926" s="289"/>
      <c r="K926" s="289"/>
      <c r="L926" s="289"/>
      <c r="M926" s="289"/>
      <c r="N926" s="290"/>
      <c r="O926" s="289"/>
      <c r="P926" s="289"/>
      <c r="Q926" s="289"/>
      <c r="R926" s="289"/>
      <c r="S926" s="289"/>
      <c r="T926" s="289"/>
      <c r="U926" s="289"/>
      <c r="V926" s="289"/>
      <c r="W926" s="289"/>
      <c r="X926" s="289"/>
      <c r="Y926" s="414"/>
      <c r="Z926" s="414"/>
      <c r="AA926" s="414"/>
      <c r="AB926" s="414"/>
      <c r="AC926" s="414"/>
      <c r="AD926" s="414"/>
      <c r="AE926" s="414"/>
      <c r="AF926" s="414"/>
      <c r="AG926" s="414"/>
      <c r="AH926" s="414"/>
      <c r="AI926" s="414"/>
      <c r="AJ926" s="414"/>
      <c r="AK926" s="414"/>
      <c r="AL926" s="414"/>
      <c r="AM926" s="292"/>
    </row>
    <row r="927" spans="1:39" ht="15" hidden="1" customHeight="1" outlineLevel="2">
      <c r="A927" s="532">
        <v>6</v>
      </c>
      <c r="B927" s="428" t="s">
        <v>100</v>
      </c>
      <c r="C927" s="291" t="s">
        <v>25</v>
      </c>
      <c r="D927" s="295"/>
      <c r="E927" s="295"/>
      <c r="F927" s="295"/>
      <c r="G927" s="295"/>
      <c r="H927" s="295"/>
      <c r="I927" s="295"/>
      <c r="J927" s="295"/>
      <c r="K927" s="295"/>
      <c r="L927" s="295"/>
      <c r="M927" s="295"/>
      <c r="N927" s="295">
        <v>12</v>
      </c>
      <c r="O927" s="295"/>
      <c r="P927" s="295"/>
      <c r="Q927" s="295"/>
      <c r="R927" s="295"/>
      <c r="S927" s="295"/>
      <c r="T927" s="295"/>
      <c r="U927" s="295"/>
      <c r="V927" s="295"/>
      <c r="W927" s="295"/>
      <c r="X927" s="295"/>
      <c r="Y927" s="415"/>
      <c r="Z927" s="415"/>
      <c r="AA927" s="415"/>
      <c r="AB927" s="415"/>
      <c r="AC927" s="415"/>
      <c r="AD927" s="415"/>
      <c r="AE927" s="415"/>
      <c r="AF927" s="415"/>
      <c r="AG927" s="415"/>
      <c r="AH927" s="415"/>
      <c r="AI927" s="415"/>
      <c r="AJ927" s="415"/>
      <c r="AK927" s="415"/>
      <c r="AL927" s="415"/>
      <c r="AM927" s="296">
        <f>SUM(Y927:AL927)</f>
        <v>0</v>
      </c>
    </row>
    <row r="928" spans="1:39" ht="15" hidden="1" customHeight="1" outlineLevel="2">
      <c r="A928" s="532"/>
      <c r="B928" s="294" t="s">
        <v>347</v>
      </c>
      <c r="C928" s="291" t="s">
        <v>164</v>
      </c>
      <c r="D928" s="295"/>
      <c r="E928" s="295"/>
      <c r="F928" s="295"/>
      <c r="G928" s="295"/>
      <c r="H928" s="295"/>
      <c r="I928" s="295"/>
      <c r="J928" s="295"/>
      <c r="K928" s="295"/>
      <c r="L928" s="295"/>
      <c r="M928" s="295"/>
      <c r="N928" s="295">
        <f>N927</f>
        <v>12</v>
      </c>
      <c r="O928" s="295"/>
      <c r="P928" s="295"/>
      <c r="Q928" s="295"/>
      <c r="R928" s="295"/>
      <c r="S928" s="295"/>
      <c r="T928" s="295"/>
      <c r="U928" s="295"/>
      <c r="V928" s="295"/>
      <c r="W928" s="295"/>
      <c r="X928" s="295"/>
      <c r="Y928" s="411">
        <f>Y927</f>
        <v>0</v>
      </c>
      <c r="Z928" s="411">
        <f t="shared" ref="Z928" si="2698">Z927</f>
        <v>0</v>
      </c>
      <c r="AA928" s="411">
        <f t="shared" ref="AA928" si="2699">AA927</f>
        <v>0</v>
      </c>
      <c r="AB928" s="411">
        <f t="shared" ref="AB928" si="2700">AB927</f>
        <v>0</v>
      </c>
      <c r="AC928" s="411">
        <f t="shared" ref="AC928" si="2701">AC927</f>
        <v>0</v>
      </c>
      <c r="AD928" s="411">
        <f t="shared" ref="AD928" si="2702">AD927</f>
        <v>0</v>
      </c>
      <c r="AE928" s="411">
        <f t="shared" ref="AE928" si="2703">AE927</f>
        <v>0</v>
      </c>
      <c r="AF928" s="411">
        <f t="shared" ref="AF928" si="2704">AF927</f>
        <v>0</v>
      </c>
      <c r="AG928" s="411">
        <f t="shared" ref="AG928" si="2705">AG927</f>
        <v>0</v>
      </c>
      <c r="AH928" s="411">
        <f t="shared" ref="AH928" si="2706">AH927</f>
        <v>0</v>
      </c>
      <c r="AI928" s="411">
        <f t="shared" ref="AI928" si="2707">AI927</f>
        <v>0</v>
      </c>
      <c r="AJ928" s="411">
        <f t="shared" ref="AJ928" si="2708">AJ927</f>
        <v>0</v>
      </c>
      <c r="AK928" s="411">
        <f t="shared" ref="AK928" si="2709">AK927</f>
        <v>0</v>
      </c>
      <c r="AL928" s="411">
        <f t="shared" ref="AL928" si="2710">AL927</f>
        <v>0</v>
      </c>
      <c r="AM928" s="311"/>
    </row>
    <row r="929" spans="1:39" ht="15" hidden="1" customHeight="1" outlineLevel="2">
      <c r="A929" s="532"/>
      <c r="B929" s="310"/>
      <c r="C929" s="312"/>
      <c r="D929" s="291"/>
      <c r="E929" s="291"/>
      <c r="F929" s="291"/>
      <c r="G929" s="291"/>
      <c r="H929" s="291"/>
      <c r="I929" s="291"/>
      <c r="J929" s="291"/>
      <c r="K929" s="291"/>
      <c r="L929" s="291"/>
      <c r="M929" s="291"/>
      <c r="N929" s="291"/>
      <c r="O929" s="291"/>
      <c r="P929" s="291"/>
      <c r="Q929" s="291"/>
      <c r="R929" s="291"/>
      <c r="S929" s="291"/>
      <c r="T929" s="291"/>
      <c r="U929" s="291"/>
      <c r="V929" s="291"/>
      <c r="W929" s="291"/>
      <c r="X929" s="291"/>
      <c r="Y929" s="416"/>
      <c r="Z929" s="416"/>
      <c r="AA929" s="416"/>
      <c r="AB929" s="416"/>
      <c r="AC929" s="416"/>
      <c r="AD929" s="416"/>
      <c r="AE929" s="416"/>
      <c r="AF929" s="416"/>
      <c r="AG929" s="416"/>
      <c r="AH929" s="416"/>
      <c r="AI929" s="416"/>
      <c r="AJ929" s="416"/>
      <c r="AK929" s="416"/>
      <c r="AL929" s="416"/>
      <c r="AM929" s="313"/>
    </row>
    <row r="930" spans="1:39" ht="15" hidden="1" customHeight="1" outlineLevel="2">
      <c r="A930" s="532">
        <v>7</v>
      </c>
      <c r="B930" s="428" t="s">
        <v>101</v>
      </c>
      <c r="C930" s="291" t="s">
        <v>25</v>
      </c>
      <c r="D930" s="295"/>
      <c r="E930" s="295"/>
      <c r="F930" s="295"/>
      <c r="G930" s="295"/>
      <c r="H930" s="295"/>
      <c r="I930" s="295"/>
      <c r="J930" s="295"/>
      <c r="K930" s="295"/>
      <c r="L930" s="295"/>
      <c r="M930" s="295"/>
      <c r="N930" s="295">
        <v>12</v>
      </c>
      <c r="O930" s="295"/>
      <c r="P930" s="295"/>
      <c r="Q930" s="295"/>
      <c r="R930" s="295"/>
      <c r="S930" s="295"/>
      <c r="T930" s="295"/>
      <c r="U930" s="295"/>
      <c r="V930" s="295"/>
      <c r="W930" s="295"/>
      <c r="X930" s="295"/>
      <c r="Y930" s="415"/>
      <c r="Z930" s="415"/>
      <c r="AA930" s="415"/>
      <c r="AB930" s="415"/>
      <c r="AC930" s="415"/>
      <c r="AD930" s="415"/>
      <c r="AE930" s="415"/>
      <c r="AF930" s="415"/>
      <c r="AG930" s="415"/>
      <c r="AH930" s="415"/>
      <c r="AI930" s="415"/>
      <c r="AJ930" s="415"/>
      <c r="AK930" s="415"/>
      <c r="AL930" s="415"/>
      <c r="AM930" s="296">
        <f>SUM(Y930:AL930)</f>
        <v>0</v>
      </c>
    </row>
    <row r="931" spans="1:39" ht="15" hidden="1" customHeight="1" outlineLevel="2">
      <c r="A931" s="532"/>
      <c r="B931" s="294" t="s">
        <v>347</v>
      </c>
      <c r="C931" s="291" t="s">
        <v>164</v>
      </c>
      <c r="D931" s="295"/>
      <c r="E931" s="295"/>
      <c r="F931" s="295"/>
      <c r="G931" s="295"/>
      <c r="H931" s="295"/>
      <c r="I931" s="295"/>
      <c r="J931" s="295"/>
      <c r="K931" s="295"/>
      <c r="L931" s="295"/>
      <c r="M931" s="295"/>
      <c r="N931" s="295">
        <f>N930</f>
        <v>12</v>
      </c>
      <c r="O931" s="295"/>
      <c r="P931" s="295"/>
      <c r="Q931" s="295"/>
      <c r="R931" s="295"/>
      <c r="S931" s="295"/>
      <c r="T931" s="295"/>
      <c r="U931" s="295"/>
      <c r="V931" s="295"/>
      <c r="W931" s="295"/>
      <c r="X931" s="295"/>
      <c r="Y931" s="411">
        <f>Y930</f>
        <v>0</v>
      </c>
      <c r="Z931" s="411">
        <f t="shared" ref="Z931" si="2711">Z930</f>
        <v>0</v>
      </c>
      <c r="AA931" s="411">
        <f t="shared" ref="AA931" si="2712">AA930</f>
        <v>0</v>
      </c>
      <c r="AB931" s="411">
        <f t="shared" ref="AB931" si="2713">AB930</f>
        <v>0</v>
      </c>
      <c r="AC931" s="411">
        <f t="shared" ref="AC931" si="2714">AC930</f>
        <v>0</v>
      </c>
      <c r="AD931" s="411">
        <f t="shared" ref="AD931" si="2715">AD930</f>
        <v>0</v>
      </c>
      <c r="AE931" s="411">
        <f t="shared" ref="AE931" si="2716">AE930</f>
        <v>0</v>
      </c>
      <c r="AF931" s="411">
        <f t="shared" ref="AF931" si="2717">AF930</f>
        <v>0</v>
      </c>
      <c r="AG931" s="411">
        <f t="shared" ref="AG931" si="2718">AG930</f>
        <v>0</v>
      </c>
      <c r="AH931" s="411">
        <f t="shared" ref="AH931" si="2719">AH930</f>
        <v>0</v>
      </c>
      <c r="AI931" s="411">
        <f t="shared" ref="AI931" si="2720">AI930</f>
        <v>0</v>
      </c>
      <c r="AJ931" s="411">
        <f t="shared" ref="AJ931" si="2721">AJ930</f>
        <v>0</v>
      </c>
      <c r="AK931" s="411">
        <f t="shared" ref="AK931" si="2722">AK930</f>
        <v>0</v>
      </c>
      <c r="AL931" s="411">
        <f t="shared" ref="AL931" si="2723">AL930</f>
        <v>0</v>
      </c>
      <c r="AM931" s="311"/>
    </row>
    <row r="932" spans="1:39" ht="15" hidden="1" customHeight="1" outlineLevel="2">
      <c r="A932" s="532"/>
      <c r="B932" s="314"/>
      <c r="C932" s="312"/>
      <c r="D932" s="291"/>
      <c r="E932" s="291"/>
      <c r="F932" s="291"/>
      <c r="G932" s="291"/>
      <c r="H932" s="291"/>
      <c r="I932" s="291"/>
      <c r="J932" s="291"/>
      <c r="K932" s="291"/>
      <c r="L932" s="291"/>
      <c r="M932" s="291"/>
      <c r="N932" s="291"/>
      <c r="O932" s="291"/>
      <c r="P932" s="291"/>
      <c r="Q932" s="291"/>
      <c r="R932" s="291"/>
      <c r="S932" s="291"/>
      <c r="T932" s="291"/>
      <c r="U932" s="291"/>
      <c r="V932" s="291"/>
      <c r="W932" s="291"/>
      <c r="X932" s="291"/>
      <c r="Y932" s="416"/>
      <c r="Z932" s="417"/>
      <c r="AA932" s="416"/>
      <c r="AB932" s="416"/>
      <c r="AC932" s="416"/>
      <c r="AD932" s="416"/>
      <c r="AE932" s="416"/>
      <c r="AF932" s="416"/>
      <c r="AG932" s="416"/>
      <c r="AH932" s="416"/>
      <c r="AI932" s="416"/>
      <c r="AJ932" s="416"/>
      <c r="AK932" s="416"/>
      <c r="AL932" s="416"/>
      <c r="AM932" s="313"/>
    </row>
    <row r="933" spans="1:39" ht="15" hidden="1" customHeight="1" outlineLevel="2">
      <c r="A933" s="532">
        <v>8</v>
      </c>
      <c r="B933" s="428" t="s">
        <v>102</v>
      </c>
      <c r="C933" s="291" t="s">
        <v>25</v>
      </c>
      <c r="D933" s="295"/>
      <c r="E933" s="295"/>
      <c r="F933" s="295"/>
      <c r="G933" s="295"/>
      <c r="H933" s="295"/>
      <c r="I933" s="295"/>
      <c r="J933" s="295"/>
      <c r="K933" s="295"/>
      <c r="L933" s="295"/>
      <c r="M933" s="295"/>
      <c r="N933" s="295">
        <v>12</v>
      </c>
      <c r="O933" s="295"/>
      <c r="P933" s="295"/>
      <c r="Q933" s="295"/>
      <c r="R933" s="295"/>
      <c r="S933" s="295"/>
      <c r="T933" s="295"/>
      <c r="U933" s="295"/>
      <c r="V933" s="295"/>
      <c r="W933" s="295"/>
      <c r="X933" s="295"/>
      <c r="Y933" s="415"/>
      <c r="Z933" s="415"/>
      <c r="AA933" s="415"/>
      <c r="AB933" s="415"/>
      <c r="AC933" s="415"/>
      <c r="AD933" s="415"/>
      <c r="AE933" s="415"/>
      <c r="AF933" s="415"/>
      <c r="AG933" s="415"/>
      <c r="AH933" s="415"/>
      <c r="AI933" s="415"/>
      <c r="AJ933" s="415"/>
      <c r="AK933" s="415"/>
      <c r="AL933" s="415"/>
      <c r="AM933" s="296">
        <f>SUM(Y933:AL933)</f>
        <v>0</v>
      </c>
    </row>
    <row r="934" spans="1:39" ht="15" hidden="1" customHeight="1" outlineLevel="2">
      <c r="A934" s="532"/>
      <c r="B934" s="294" t="s">
        <v>347</v>
      </c>
      <c r="C934" s="291" t="s">
        <v>164</v>
      </c>
      <c r="D934" s="295"/>
      <c r="E934" s="295"/>
      <c r="F934" s="295"/>
      <c r="G934" s="295"/>
      <c r="H934" s="295"/>
      <c r="I934" s="295"/>
      <c r="J934" s="295"/>
      <c r="K934" s="295"/>
      <c r="L934" s="295"/>
      <c r="M934" s="295"/>
      <c r="N934" s="295">
        <f>N933</f>
        <v>12</v>
      </c>
      <c r="O934" s="295"/>
      <c r="P934" s="295"/>
      <c r="Q934" s="295"/>
      <c r="R934" s="295"/>
      <c r="S934" s="295"/>
      <c r="T934" s="295"/>
      <c r="U934" s="295"/>
      <c r="V934" s="295"/>
      <c r="W934" s="295"/>
      <c r="X934" s="295"/>
      <c r="Y934" s="411">
        <f>Y933</f>
        <v>0</v>
      </c>
      <c r="Z934" s="411">
        <f t="shared" ref="Z934" si="2724">Z933</f>
        <v>0</v>
      </c>
      <c r="AA934" s="411">
        <f t="shared" ref="AA934" si="2725">AA933</f>
        <v>0</v>
      </c>
      <c r="AB934" s="411">
        <f t="shared" ref="AB934" si="2726">AB933</f>
        <v>0</v>
      </c>
      <c r="AC934" s="411">
        <f t="shared" ref="AC934" si="2727">AC933</f>
        <v>0</v>
      </c>
      <c r="AD934" s="411">
        <f t="shared" ref="AD934" si="2728">AD933</f>
        <v>0</v>
      </c>
      <c r="AE934" s="411">
        <f t="shared" ref="AE934" si="2729">AE933</f>
        <v>0</v>
      </c>
      <c r="AF934" s="411">
        <f t="shared" ref="AF934" si="2730">AF933</f>
        <v>0</v>
      </c>
      <c r="AG934" s="411">
        <f t="shared" ref="AG934" si="2731">AG933</f>
        <v>0</v>
      </c>
      <c r="AH934" s="411">
        <f t="shared" ref="AH934" si="2732">AH933</f>
        <v>0</v>
      </c>
      <c r="AI934" s="411">
        <f t="shared" ref="AI934" si="2733">AI933</f>
        <v>0</v>
      </c>
      <c r="AJ934" s="411">
        <f t="shared" ref="AJ934" si="2734">AJ933</f>
        <v>0</v>
      </c>
      <c r="AK934" s="411">
        <f t="shared" ref="AK934" si="2735">AK933</f>
        <v>0</v>
      </c>
      <c r="AL934" s="411">
        <f t="shared" ref="AL934" si="2736">AL933</f>
        <v>0</v>
      </c>
      <c r="AM934" s="311"/>
    </row>
    <row r="935" spans="1:39" ht="15" hidden="1" customHeight="1" outlineLevel="2">
      <c r="A935" s="532"/>
      <c r="B935" s="314"/>
      <c r="C935" s="312"/>
      <c r="D935" s="316"/>
      <c r="E935" s="316"/>
      <c r="F935" s="316"/>
      <c r="G935" s="316"/>
      <c r="H935" s="316"/>
      <c r="I935" s="316"/>
      <c r="J935" s="316"/>
      <c r="K935" s="316"/>
      <c r="L935" s="316"/>
      <c r="M935" s="316"/>
      <c r="N935" s="291"/>
      <c r="O935" s="316"/>
      <c r="P935" s="316"/>
      <c r="Q935" s="316"/>
      <c r="R935" s="316"/>
      <c r="S935" s="316"/>
      <c r="T935" s="316"/>
      <c r="U935" s="316"/>
      <c r="V935" s="316"/>
      <c r="W935" s="316"/>
      <c r="X935" s="316"/>
      <c r="Y935" s="416"/>
      <c r="Z935" s="417"/>
      <c r="AA935" s="416"/>
      <c r="AB935" s="416"/>
      <c r="AC935" s="416"/>
      <c r="AD935" s="416"/>
      <c r="AE935" s="416"/>
      <c r="AF935" s="416"/>
      <c r="AG935" s="416"/>
      <c r="AH935" s="416"/>
      <c r="AI935" s="416"/>
      <c r="AJ935" s="416"/>
      <c r="AK935" s="416"/>
      <c r="AL935" s="416"/>
      <c r="AM935" s="313"/>
    </row>
    <row r="936" spans="1:39" ht="15" hidden="1" customHeight="1" outlineLevel="2">
      <c r="A936" s="532">
        <v>9</v>
      </c>
      <c r="B936" s="428" t="s">
        <v>103</v>
      </c>
      <c r="C936" s="291" t="s">
        <v>25</v>
      </c>
      <c r="D936" s="295"/>
      <c r="E936" s="295"/>
      <c r="F936" s="295"/>
      <c r="G936" s="295"/>
      <c r="H936" s="295"/>
      <c r="I936" s="295"/>
      <c r="J936" s="295"/>
      <c r="K936" s="295"/>
      <c r="L936" s="295"/>
      <c r="M936" s="295"/>
      <c r="N936" s="295">
        <v>12</v>
      </c>
      <c r="O936" s="295"/>
      <c r="P936" s="295"/>
      <c r="Q936" s="295"/>
      <c r="R936" s="295"/>
      <c r="S936" s="295"/>
      <c r="T936" s="295"/>
      <c r="U936" s="295"/>
      <c r="V936" s="295"/>
      <c r="W936" s="295"/>
      <c r="X936" s="295"/>
      <c r="Y936" s="415"/>
      <c r="Z936" s="415"/>
      <c r="AA936" s="415"/>
      <c r="AB936" s="415"/>
      <c r="AC936" s="415"/>
      <c r="AD936" s="415"/>
      <c r="AE936" s="415"/>
      <c r="AF936" s="415"/>
      <c r="AG936" s="415"/>
      <c r="AH936" s="415"/>
      <c r="AI936" s="415"/>
      <c r="AJ936" s="415"/>
      <c r="AK936" s="415"/>
      <c r="AL936" s="415"/>
      <c r="AM936" s="296">
        <f>SUM(Y936:AL936)</f>
        <v>0</v>
      </c>
    </row>
    <row r="937" spans="1:39" ht="15" hidden="1" customHeight="1" outlineLevel="2">
      <c r="A937" s="532"/>
      <c r="B937" s="294" t="s">
        <v>347</v>
      </c>
      <c r="C937" s="291" t="s">
        <v>164</v>
      </c>
      <c r="D937" s="295"/>
      <c r="E937" s="295"/>
      <c r="F937" s="295"/>
      <c r="G937" s="295"/>
      <c r="H937" s="295"/>
      <c r="I937" s="295"/>
      <c r="J937" s="295"/>
      <c r="K937" s="295"/>
      <c r="L937" s="295"/>
      <c r="M937" s="295"/>
      <c r="N937" s="295">
        <f>N936</f>
        <v>12</v>
      </c>
      <c r="O937" s="295"/>
      <c r="P937" s="295"/>
      <c r="Q937" s="295"/>
      <c r="R937" s="295"/>
      <c r="S937" s="295"/>
      <c r="T937" s="295"/>
      <c r="U937" s="295"/>
      <c r="V937" s="295"/>
      <c r="W937" s="295"/>
      <c r="X937" s="295"/>
      <c r="Y937" s="411">
        <f>Y936</f>
        <v>0</v>
      </c>
      <c r="Z937" s="411">
        <f t="shared" ref="Z937" si="2737">Z936</f>
        <v>0</v>
      </c>
      <c r="AA937" s="411">
        <f t="shared" ref="AA937" si="2738">AA936</f>
        <v>0</v>
      </c>
      <c r="AB937" s="411">
        <f t="shared" ref="AB937" si="2739">AB936</f>
        <v>0</v>
      </c>
      <c r="AC937" s="411">
        <f t="shared" ref="AC937" si="2740">AC936</f>
        <v>0</v>
      </c>
      <c r="AD937" s="411">
        <f t="shared" ref="AD937" si="2741">AD936</f>
        <v>0</v>
      </c>
      <c r="AE937" s="411">
        <f t="shared" ref="AE937" si="2742">AE936</f>
        <v>0</v>
      </c>
      <c r="AF937" s="411">
        <f t="shared" ref="AF937" si="2743">AF936</f>
        <v>0</v>
      </c>
      <c r="AG937" s="411">
        <f t="shared" ref="AG937" si="2744">AG936</f>
        <v>0</v>
      </c>
      <c r="AH937" s="411">
        <f t="shared" ref="AH937" si="2745">AH936</f>
        <v>0</v>
      </c>
      <c r="AI937" s="411">
        <f t="shared" ref="AI937" si="2746">AI936</f>
        <v>0</v>
      </c>
      <c r="AJ937" s="411">
        <f t="shared" ref="AJ937" si="2747">AJ936</f>
        <v>0</v>
      </c>
      <c r="AK937" s="411">
        <f t="shared" ref="AK937" si="2748">AK936</f>
        <v>0</v>
      </c>
      <c r="AL937" s="411">
        <f t="shared" ref="AL937" si="2749">AL936</f>
        <v>0</v>
      </c>
      <c r="AM937" s="311"/>
    </row>
    <row r="938" spans="1:39" ht="15" hidden="1" customHeight="1" outlineLevel="2">
      <c r="A938" s="532"/>
      <c r="B938" s="314"/>
      <c r="C938" s="312"/>
      <c r="D938" s="316"/>
      <c r="E938" s="316"/>
      <c r="F938" s="316"/>
      <c r="G938" s="316"/>
      <c r="H938" s="316"/>
      <c r="I938" s="316"/>
      <c r="J938" s="316"/>
      <c r="K938" s="316"/>
      <c r="L938" s="316"/>
      <c r="M938" s="316"/>
      <c r="N938" s="291"/>
      <c r="O938" s="316"/>
      <c r="P938" s="316"/>
      <c r="Q938" s="316"/>
      <c r="R938" s="316"/>
      <c r="S938" s="316"/>
      <c r="T938" s="316"/>
      <c r="U938" s="316"/>
      <c r="V938" s="316"/>
      <c r="W938" s="316"/>
      <c r="X938" s="316"/>
      <c r="Y938" s="416"/>
      <c r="Z938" s="416"/>
      <c r="AA938" s="416"/>
      <c r="AB938" s="416"/>
      <c r="AC938" s="416"/>
      <c r="AD938" s="416"/>
      <c r="AE938" s="416"/>
      <c r="AF938" s="416"/>
      <c r="AG938" s="416"/>
      <c r="AH938" s="416"/>
      <c r="AI938" s="416"/>
      <c r="AJ938" s="416"/>
      <c r="AK938" s="416"/>
      <c r="AL938" s="416"/>
      <c r="AM938" s="313"/>
    </row>
    <row r="939" spans="1:39" ht="15" hidden="1" customHeight="1" outlineLevel="2">
      <c r="A939" s="532">
        <v>10</v>
      </c>
      <c r="B939" s="428" t="s">
        <v>104</v>
      </c>
      <c r="C939" s="291" t="s">
        <v>25</v>
      </c>
      <c r="D939" s="295"/>
      <c r="E939" s="295"/>
      <c r="F939" s="295"/>
      <c r="G939" s="295"/>
      <c r="H939" s="295"/>
      <c r="I939" s="295"/>
      <c r="J939" s="295"/>
      <c r="K939" s="295"/>
      <c r="L939" s="295"/>
      <c r="M939" s="295"/>
      <c r="N939" s="295">
        <v>3</v>
      </c>
      <c r="O939" s="295"/>
      <c r="P939" s="295"/>
      <c r="Q939" s="295"/>
      <c r="R939" s="295"/>
      <c r="S939" s="295"/>
      <c r="T939" s="295"/>
      <c r="U939" s="295"/>
      <c r="V939" s="295"/>
      <c r="W939" s="295"/>
      <c r="X939" s="295"/>
      <c r="Y939" s="415"/>
      <c r="Z939" s="415"/>
      <c r="AA939" s="415"/>
      <c r="AB939" s="415"/>
      <c r="AC939" s="415"/>
      <c r="AD939" s="415"/>
      <c r="AE939" s="415"/>
      <c r="AF939" s="415"/>
      <c r="AG939" s="415"/>
      <c r="AH939" s="415"/>
      <c r="AI939" s="415"/>
      <c r="AJ939" s="415"/>
      <c r="AK939" s="415"/>
      <c r="AL939" s="415"/>
      <c r="AM939" s="296">
        <f>SUM(Y939:AL939)</f>
        <v>0</v>
      </c>
    </row>
    <row r="940" spans="1:39" ht="15" hidden="1" customHeight="1" outlineLevel="2">
      <c r="A940" s="532"/>
      <c r="B940" s="294" t="s">
        <v>347</v>
      </c>
      <c r="C940" s="291" t="s">
        <v>164</v>
      </c>
      <c r="D940" s="295"/>
      <c r="E940" s="295"/>
      <c r="F940" s="295"/>
      <c r="G940" s="295"/>
      <c r="H940" s="295"/>
      <c r="I940" s="295"/>
      <c r="J940" s="295"/>
      <c r="K940" s="295"/>
      <c r="L940" s="295"/>
      <c r="M940" s="295"/>
      <c r="N940" s="295">
        <f>N939</f>
        <v>3</v>
      </c>
      <c r="O940" s="295"/>
      <c r="P940" s="295"/>
      <c r="Q940" s="295"/>
      <c r="R940" s="295"/>
      <c r="S940" s="295"/>
      <c r="T940" s="295"/>
      <c r="U940" s="295"/>
      <c r="V940" s="295"/>
      <c r="W940" s="295"/>
      <c r="X940" s="295"/>
      <c r="Y940" s="411">
        <f>Y939</f>
        <v>0</v>
      </c>
      <c r="Z940" s="411">
        <f t="shared" ref="Z940" si="2750">Z939</f>
        <v>0</v>
      </c>
      <c r="AA940" s="411">
        <f t="shared" ref="AA940" si="2751">AA939</f>
        <v>0</v>
      </c>
      <c r="AB940" s="411">
        <f t="shared" ref="AB940" si="2752">AB939</f>
        <v>0</v>
      </c>
      <c r="AC940" s="411">
        <f t="shared" ref="AC940" si="2753">AC939</f>
        <v>0</v>
      </c>
      <c r="AD940" s="411">
        <f t="shared" ref="AD940" si="2754">AD939</f>
        <v>0</v>
      </c>
      <c r="AE940" s="411">
        <f t="shared" ref="AE940" si="2755">AE939</f>
        <v>0</v>
      </c>
      <c r="AF940" s="411">
        <f t="shared" ref="AF940" si="2756">AF939</f>
        <v>0</v>
      </c>
      <c r="AG940" s="411">
        <f t="shared" ref="AG940" si="2757">AG939</f>
        <v>0</v>
      </c>
      <c r="AH940" s="411">
        <f t="shared" ref="AH940" si="2758">AH939</f>
        <v>0</v>
      </c>
      <c r="AI940" s="411">
        <f t="shared" ref="AI940" si="2759">AI939</f>
        <v>0</v>
      </c>
      <c r="AJ940" s="411">
        <f t="shared" ref="AJ940" si="2760">AJ939</f>
        <v>0</v>
      </c>
      <c r="AK940" s="411">
        <f t="shared" ref="AK940" si="2761">AK939</f>
        <v>0</v>
      </c>
      <c r="AL940" s="411">
        <f t="shared" ref="AL940" si="2762">AL939</f>
        <v>0</v>
      </c>
      <c r="AM940" s="311"/>
    </row>
    <row r="941" spans="1:39" ht="15" hidden="1" customHeight="1" outlineLevel="2">
      <c r="A941" s="532"/>
      <c r="B941" s="314"/>
      <c r="C941" s="312"/>
      <c r="D941" s="316"/>
      <c r="E941" s="316"/>
      <c r="F941" s="316"/>
      <c r="G941" s="316"/>
      <c r="H941" s="316"/>
      <c r="I941" s="316"/>
      <c r="J941" s="316"/>
      <c r="K941" s="316"/>
      <c r="L941" s="316"/>
      <c r="M941" s="316"/>
      <c r="N941" s="291"/>
      <c r="O941" s="316"/>
      <c r="P941" s="316"/>
      <c r="Q941" s="316"/>
      <c r="R941" s="316"/>
      <c r="S941" s="316"/>
      <c r="T941" s="316"/>
      <c r="U941" s="316"/>
      <c r="V941" s="316"/>
      <c r="W941" s="316"/>
      <c r="X941" s="316"/>
      <c r="Y941" s="416"/>
      <c r="Z941" s="417"/>
      <c r="AA941" s="416"/>
      <c r="AB941" s="416"/>
      <c r="AC941" s="416"/>
      <c r="AD941" s="416"/>
      <c r="AE941" s="416"/>
      <c r="AF941" s="416"/>
      <c r="AG941" s="416"/>
      <c r="AH941" s="416"/>
      <c r="AI941" s="416"/>
      <c r="AJ941" s="416"/>
      <c r="AK941" s="416"/>
      <c r="AL941" s="416"/>
      <c r="AM941" s="313"/>
    </row>
    <row r="942" spans="1:39" ht="15" hidden="1" customHeight="1" outlineLevel="2">
      <c r="A942" s="532"/>
      <c r="B942" s="288" t="s">
        <v>10</v>
      </c>
      <c r="C942" s="289"/>
      <c r="D942" s="289"/>
      <c r="E942" s="289"/>
      <c r="F942" s="289"/>
      <c r="G942" s="289"/>
      <c r="H942" s="289"/>
      <c r="I942" s="289"/>
      <c r="J942" s="289"/>
      <c r="K942" s="289"/>
      <c r="L942" s="289"/>
      <c r="M942" s="289"/>
      <c r="N942" s="290"/>
      <c r="O942" s="289"/>
      <c r="P942" s="289"/>
      <c r="Q942" s="289"/>
      <c r="R942" s="289"/>
      <c r="S942" s="289"/>
      <c r="T942" s="289"/>
      <c r="U942" s="289"/>
      <c r="V942" s="289"/>
      <c r="W942" s="289"/>
      <c r="X942" s="289"/>
      <c r="Y942" s="414"/>
      <c r="Z942" s="414"/>
      <c r="AA942" s="414"/>
      <c r="AB942" s="414"/>
      <c r="AC942" s="414"/>
      <c r="AD942" s="414"/>
      <c r="AE942" s="414"/>
      <c r="AF942" s="414"/>
      <c r="AG942" s="414"/>
      <c r="AH942" s="414"/>
      <c r="AI942" s="414"/>
      <c r="AJ942" s="414"/>
      <c r="AK942" s="414"/>
      <c r="AL942" s="414"/>
      <c r="AM942" s="292"/>
    </row>
    <row r="943" spans="1:39" ht="15" hidden="1" customHeight="1" outlineLevel="2">
      <c r="A943" s="532">
        <v>11</v>
      </c>
      <c r="B943" s="428" t="s">
        <v>105</v>
      </c>
      <c r="C943" s="291" t="s">
        <v>25</v>
      </c>
      <c r="D943" s="295"/>
      <c r="E943" s="295"/>
      <c r="F943" s="295"/>
      <c r="G943" s="295"/>
      <c r="H943" s="295"/>
      <c r="I943" s="295"/>
      <c r="J943" s="295"/>
      <c r="K943" s="295"/>
      <c r="L943" s="295"/>
      <c r="M943" s="295"/>
      <c r="N943" s="295">
        <v>12</v>
      </c>
      <c r="O943" s="295"/>
      <c r="P943" s="295"/>
      <c r="Q943" s="295"/>
      <c r="R943" s="295"/>
      <c r="S943" s="295"/>
      <c r="T943" s="295"/>
      <c r="U943" s="295"/>
      <c r="V943" s="295"/>
      <c r="W943" s="295"/>
      <c r="X943" s="295"/>
      <c r="Y943" s="426"/>
      <c r="Z943" s="415"/>
      <c r="AA943" s="415"/>
      <c r="AB943" s="415"/>
      <c r="AC943" s="415"/>
      <c r="AD943" s="415"/>
      <c r="AE943" s="415"/>
      <c r="AF943" s="415"/>
      <c r="AG943" s="415"/>
      <c r="AH943" s="415"/>
      <c r="AI943" s="415"/>
      <c r="AJ943" s="415"/>
      <c r="AK943" s="415"/>
      <c r="AL943" s="415"/>
      <c r="AM943" s="296">
        <f>SUM(Y943:AL943)</f>
        <v>0</v>
      </c>
    </row>
    <row r="944" spans="1:39" ht="15" hidden="1" customHeight="1" outlineLevel="2">
      <c r="A944" s="532"/>
      <c r="B944" s="294" t="s">
        <v>347</v>
      </c>
      <c r="C944" s="291" t="s">
        <v>164</v>
      </c>
      <c r="D944" s="295"/>
      <c r="E944" s="295"/>
      <c r="F944" s="295"/>
      <c r="G944" s="295"/>
      <c r="H944" s="295"/>
      <c r="I944" s="295"/>
      <c r="J944" s="295"/>
      <c r="K944" s="295"/>
      <c r="L944" s="295"/>
      <c r="M944" s="295"/>
      <c r="N944" s="295">
        <f>N943</f>
        <v>12</v>
      </c>
      <c r="O944" s="295"/>
      <c r="P944" s="295"/>
      <c r="Q944" s="295"/>
      <c r="R944" s="295"/>
      <c r="S944" s="295"/>
      <c r="T944" s="295"/>
      <c r="U944" s="295"/>
      <c r="V944" s="295"/>
      <c r="W944" s="295"/>
      <c r="X944" s="295"/>
      <c r="Y944" s="411">
        <f>Y943</f>
        <v>0</v>
      </c>
      <c r="Z944" s="411">
        <f t="shared" ref="Z944" si="2763">Z943</f>
        <v>0</v>
      </c>
      <c r="AA944" s="411">
        <f t="shared" ref="AA944" si="2764">AA943</f>
        <v>0</v>
      </c>
      <c r="AB944" s="411">
        <f t="shared" ref="AB944" si="2765">AB943</f>
        <v>0</v>
      </c>
      <c r="AC944" s="411">
        <f t="shared" ref="AC944" si="2766">AC943</f>
        <v>0</v>
      </c>
      <c r="AD944" s="411">
        <f t="shared" ref="AD944" si="2767">AD943</f>
        <v>0</v>
      </c>
      <c r="AE944" s="411">
        <f t="shared" ref="AE944" si="2768">AE943</f>
        <v>0</v>
      </c>
      <c r="AF944" s="411">
        <f t="shared" ref="AF944" si="2769">AF943</f>
        <v>0</v>
      </c>
      <c r="AG944" s="411">
        <f t="shared" ref="AG944" si="2770">AG943</f>
        <v>0</v>
      </c>
      <c r="AH944" s="411">
        <f t="shared" ref="AH944" si="2771">AH943</f>
        <v>0</v>
      </c>
      <c r="AI944" s="411">
        <f t="shared" ref="AI944" si="2772">AI943</f>
        <v>0</v>
      </c>
      <c r="AJ944" s="411">
        <f t="shared" ref="AJ944" si="2773">AJ943</f>
        <v>0</v>
      </c>
      <c r="AK944" s="411">
        <f t="shared" ref="AK944" si="2774">AK943</f>
        <v>0</v>
      </c>
      <c r="AL944" s="411">
        <f t="shared" ref="AL944" si="2775">AL943</f>
        <v>0</v>
      </c>
      <c r="AM944" s="297"/>
    </row>
    <row r="945" spans="1:40" ht="15" hidden="1" customHeight="1" outlineLevel="2">
      <c r="A945" s="532"/>
      <c r="B945" s="315"/>
      <c r="C945" s="305"/>
      <c r="D945" s="291"/>
      <c r="E945" s="291"/>
      <c r="F945" s="291"/>
      <c r="G945" s="291"/>
      <c r="H945" s="291"/>
      <c r="I945" s="291"/>
      <c r="J945" s="291"/>
      <c r="K945" s="291"/>
      <c r="L945" s="291"/>
      <c r="M945" s="291"/>
      <c r="N945" s="291"/>
      <c r="O945" s="291"/>
      <c r="P945" s="291"/>
      <c r="Q945" s="291"/>
      <c r="R945" s="291"/>
      <c r="S945" s="291"/>
      <c r="T945" s="291"/>
      <c r="U945" s="291"/>
      <c r="V945" s="291"/>
      <c r="W945" s="291"/>
      <c r="X945" s="291"/>
      <c r="Y945" s="412"/>
      <c r="Z945" s="421"/>
      <c r="AA945" s="421"/>
      <c r="AB945" s="421"/>
      <c r="AC945" s="421"/>
      <c r="AD945" s="421"/>
      <c r="AE945" s="421"/>
      <c r="AF945" s="421"/>
      <c r="AG945" s="421"/>
      <c r="AH945" s="421"/>
      <c r="AI945" s="421"/>
      <c r="AJ945" s="421"/>
      <c r="AK945" s="421"/>
      <c r="AL945" s="421"/>
      <c r="AM945" s="306"/>
    </row>
    <row r="946" spans="1:40" ht="28.5" hidden="1" customHeight="1" outlineLevel="2">
      <c r="A946" s="532">
        <v>12</v>
      </c>
      <c r="B946" s="428" t="s">
        <v>106</v>
      </c>
      <c r="C946" s="291" t="s">
        <v>25</v>
      </c>
      <c r="D946" s="295"/>
      <c r="E946" s="295"/>
      <c r="F946" s="295"/>
      <c r="G946" s="295"/>
      <c r="H946" s="295"/>
      <c r="I946" s="295"/>
      <c r="J946" s="295"/>
      <c r="K946" s="295"/>
      <c r="L946" s="295"/>
      <c r="M946" s="295"/>
      <c r="N946" s="295">
        <v>12</v>
      </c>
      <c r="O946" s="295"/>
      <c r="P946" s="295"/>
      <c r="Q946" s="295"/>
      <c r="R946" s="295"/>
      <c r="S946" s="295"/>
      <c r="T946" s="295"/>
      <c r="U946" s="295"/>
      <c r="V946" s="295"/>
      <c r="W946" s="295"/>
      <c r="X946" s="295"/>
      <c r="Y946" s="410"/>
      <c r="Z946" s="415"/>
      <c r="AA946" s="415"/>
      <c r="AB946" s="415"/>
      <c r="AC946" s="415"/>
      <c r="AD946" s="415"/>
      <c r="AE946" s="415"/>
      <c r="AF946" s="415"/>
      <c r="AG946" s="415"/>
      <c r="AH946" s="415"/>
      <c r="AI946" s="415"/>
      <c r="AJ946" s="415"/>
      <c r="AK946" s="415"/>
      <c r="AL946" s="415"/>
      <c r="AM946" s="296">
        <f>SUM(Y946:AL946)</f>
        <v>0</v>
      </c>
    </row>
    <row r="947" spans="1:40" ht="15" hidden="1" customHeight="1" outlineLevel="2">
      <c r="A947" s="532"/>
      <c r="B947" s="294" t="s">
        <v>347</v>
      </c>
      <c r="C947" s="291" t="s">
        <v>164</v>
      </c>
      <c r="D947" s="295"/>
      <c r="E947" s="295"/>
      <c r="F947" s="295"/>
      <c r="G947" s="295"/>
      <c r="H947" s="295"/>
      <c r="I947" s="295"/>
      <c r="J947" s="295"/>
      <c r="K947" s="295"/>
      <c r="L947" s="295"/>
      <c r="M947" s="295"/>
      <c r="N947" s="295">
        <f>N946</f>
        <v>12</v>
      </c>
      <c r="O947" s="295"/>
      <c r="P947" s="295"/>
      <c r="Q947" s="295"/>
      <c r="R947" s="295"/>
      <c r="S947" s="295"/>
      <c r="T947" s="295"/>
      <c r="U947" s="295"/>
      <c r="V947" s="295"/>
      <c r="W947" s="295"/>
      <c r="X947" s="295"/>
      <c r="Y947" s="411">
        <f>Y946</f>
        <v>0</v>
      </c>
      <c r="Z947" s="411">
        <f t="shared" ref="Z947" si="2776">Z946</f>
        <v>0</v>
      </c>
      <c r="AA947" s="411">
        <f t="shared" ref="AA947" si="2777">AA946</f>
        <v>0</v>
      </c>
      <c r="AB947" s="411">
        <f t="shared" ref="AB947" si="2778">AB946</f>
        <v>0</v>
      </c>
      <c r="AC947" s="411">
        <f t="shared" ref="AC947" si="2779">AC946</f>
        <v>0</v>
      </c>
      <c r="AD947" s="411">
        <f t="shared" ref="AD947" si="2780">AD946</f>
        <v>0</v>
      </c>
      <c r="AE947" s="411">
        <f t="shared" ref="AE947" si="2781">AE946</f>
        <v>0</v>
      </c>
      <c r="AF947" s="411">
        <f t="shared" ref="AF947" si="2782">AF946</f>
        <v>0</v>
      </c>
      <c r="AG947" s="411">
        <f t="shared" ref="AG947" si="2783">AG946</f>
        <v>0</v>
      </c>
      <c r="AH947" s="411">
        <f t="shared" ref="AH947" si="2784">AH946</f>
        <v>0</v>
      </c>
      <c r="AI947" s="411">
        <f t="shared" ref="AI947" si="2785">AI946</f>
        <v>0</v>
      </c>
      <c r="AJ947" s="411">
        <f t="shared" ref="AJ947" si="2786">AJ946</f>
        <v>0</v>
      </c>
      <c r="AK947" s="411">
        <f t="shared" ref="AK947" si="2787">AK946</f>
        <v>0</v>
      </c>
      <c r="AL947" s="411">
        <f t="shared" ref="AL947" si="2788">AL946</f>
        <v>0</v>
      </c>
      <c r="AM947" s="297"/>
    </row>
    <row r="948" spans="1:40" ht="15" hidden="1" customHeight="1" outlineLevel="2">
      <c r="A948" s="532"/>
      <c r="B948" s="315"/>
      <c r="C948" s="305"/>
      <c r="D948" s="291"/>
      <c r="E948" s="291"/>
      <c r="F948" s="291"/>
      <c r="G948" s="291"/>
      <c r="H948" s="291"/>
      <c r="I948" s="291"/>
      <c r="J948" s="291"/>
      <c r="K948" s="291"/>
      <c r="L948" s="291"/>
      <c r="M948" s="291"/>
      <c r="N948" s="291"/>
      <c r="O948" s="291"/>
      <c r="P948" s="291"/>
      <c r="Q948" s="291"/>
      <c r="R948" s="291"/>
      <c r="S948" s="291"/>
      <c r="T948" s="291"/>
      <c r="U948" s="291"/>
      <c r="V948" s="291"/>
      <c r="W948" s="291"/>
      <c r="X948" s="291"/>
      <c r="Y948" s="422"/>
      <c r="Z948" s="422"/>
      <c r="AA948" s="412"/>
      <c r="AB948" s="412"/>
      <c r="AC948" s="412"/>
      <c r="AD948" s="412"/>
      <c r="AE948" s="412"/>
      <c r="AF948" s="412"/>
      <c r="AG948" s="412"/>
      <c r="AH948" s="412"/>
      <c r="AI948" s="412"/>
      <c r="AJ948" s="412"/>
      <c r="AK948" s="412"/>
      <c r="AL948" s="412"/>
      <c r="AM948" s="306"/>
    </row>
    <row r="949" spans="1:40" ht="15" hidden="1" customHeight="1" outlineLevel="2">
      <c r="A949" s="532">
        <v>13</v>
      </c>
      <c r="B949" s="428" t="s">
        <v>107</v>
      </c>
      <c r="C949" s="291" t="s">
        <v>25</v>
      </c>
      <c r="D949" s="295"/>
      <c r="E949" s="295"/>
      <c r="F949" s="295"/>
      <c r="G949" s="295"/>
      <c r="H949" s="295"/>
      <c r="I949" s="295"/>
      <c r="J949" s="295"/>
      <c r="K949" s="295"/>
      <c r="L949" s="295"/>
      <c r="M949" s="295"/>
      <c r="N949" s="295">
        <v>12</v>
      </c>
      <c r="O949" s="295"/>
      <c r="P949" s="295"/>
      <c r="Q949" s="295"/>
      <c r="R949" s="295"/>
      <c r="S949" s="295"/>
      <c r="T949" s="295"/>
      <c r="U949" s="295"/>
      <c r="V949" s="295"/>
      <c r="W949" s="295"/>
      <c r="X949" s="295"/>
      <c r="Y949" s="410"/>
      <c r="Z949" s="415"/>
      <c r="AA949" s="415"/>
      <c r="AB949" s="415"/>
      <c r="AC949" s="415"/>
      <c r="AD949" s="415"/>
      <c r="AE949" s="415"/>
      <c r="AF949" s="415"/>
      <c r="AG949" s="415"/>
      <c r="AH949" s="415"/>
      <c r="AI949" s="415"/>
      <c r="AJ949" s="415"/>
      <c r="AK949" s="415"/>
      <c r="AL949" s="415"/>
      <c r="AM949" s="296">
        <f>SUM(Y949:AL949)</f>
        <v>0</v>
      </c>
    </row>
    <row r="950" spans="1:40" ht="15" hidden="1" customHeight="1" outlineLevel="2">
      <c r="A950" s="532"/>
      <c r="B950" s="294" t="s">
        <v>347</v>
      </c>
      <c r="C950" s="291" t="s">
        <v>164</v>
      </c>
      <c r="D950" s="295"/>
      <c r="E950" s="295"/>
      <c r="F950" s="295"/>
      <c r="G950" s="295"/>
      <c r="H950" s="295"/>
      <c r="I950" s="295"/>
      <c r="J950" s="295"/>
      <c r="K950" s="295"/>
      <c r="L950" s="295"/>
      <c r="M950" s="295"/>
      <c r="N950" s="295">
        <f>N949</f>
        <v>12</v>
      </c>
      <c r="O950" s="295"/>
      <c r="P950" s="295"/>
      <c r="Q950" s="295"/>
      <c r="R950" s="295"/>
      <c r="S950" s="295"/>
      <c r="T950" s="295"/>
      <c r="U950" s="295"/>
      <c r="V950" s="295"/>
      <c r="W950" s="295"/>
      <c r="X950" s="295"/>
      <c r="Y950" s="411">
        <f>Y949</f>
        <v>0</v>
      </c>
      <c r="Z950" s="411">
        <f t="shared" ref="Z950" si="2789">Z949</f>
        <v>0</v>
      </c>
      <c r="AA950" s="411">
        <f t="shared" ref="AA950" si="2790">AA949</f>
        <v>0</v>
      </c>
      <c r="AB950" s="411">
        <f t="shared" ref="AB950" si="2791">AB949</f>
        <v>0</v>
      </c>
      <c r="AC950" s="411">
        <f t="shared" ref="AC950" si="2792">AC949</f>
        <v>0</v>
      </c>
      <c r="AD950" s="411">
        <f t="shared" ref="AD950" si="2793">AD949</f>
        <v>0</v>
      </c>
      <c r="AE950" s="411">
        <f t="shared" ref="AE950" si="2794">AE949</f>
        <v>0</v>
      </c>
      <c r="AF950" s="411">
        <f t="shared" ref="AF950" si="2795">AF949</f>
        <v>0</v>
      </c>
      <c r="AG950" s="411">
        <f t="shared" ref="AG950" si="2796">AG949</f>
        <v>0</v>
      </c>
      <c r="AH950" s="411">
        <f t="shared" ref="AH950" si="2797">AH949</f>
        <v>0</v>
      </c>
      <c r="AI950" s="411">
        <f t="shared" ref="AI950" si="2798">AI949</f>
        <v>0</v>
      </c>
      <c r="AJ950" s="411">
        <f t="shared" ref="AJ950" si="2799">AJ949</f>
        <v>0</v>
      </c>
      <c r="AK950" s="411">
        <f t="shared" ref="AK950" si="2800">AK949</f>
        <v>0</v>
      </c>
      <c r="AL950" s="411">
        <f t="shared" ref="AL950" si="2801">AL949</f>
        <v>0</v>
      </c>
      <c r="AM950" s="306"/>
    </row>
    <row r="951" spans="1:40" ht="15" hidden="1" customHeight="1" outlineLevel="2">
      <c r="A951" s="532"/>
      <c r="B951" s="315"/>
      <c r="C951" s="305"/>
      <c r="D951" s="291"/>
      <c r="E951" s="291"/>
      <c r="F951" s="291"/>
      <c r="G951" s="291"/>
      <c r="H951" s="291"/>
      <c r="I951" s="291"/>
      <c r="J951" s="291"/>
      <c r="K951" s="291"/>
      <c r="L951" s="291"/>
      <c r="M951" s="291"/>
      <c r="N951" s="291"/>
      <c r="O951" s="291"/>
      <c r="P951" s="291"/>
      <c r="Q951" s="291"/>
      <c r="R951" s="291"/>
      <c r="S951" s="291"/>
      <c r="T951" s="291"/>
      <c r="U951" s="291"/>
      <c r="V951" s="291"/>
      <c r="W951" s="291"/>
      <c r="X951" s="291"/>
      <c r="Y951" s="412"/>
      <c r="Z951" s="412"/>
      <c r="AA951" s="412"/>
      <c r="AB951" s="412"/>
      <c r="AC951" s="412"/>
      <c r="AD951" s="412"/>
      <c r="AE951" s="412"/>
      <c r="AF951" s="412"/>
      <c r="AG951" s="412"/>
      <c r="AH951" s="412"/>
      <c r="AI951" s="412"/>
      <c r="AJ951" s="412"/>
      <c r="AK951" s="412"/>
      <c r="AL951" s="412"/>
      <c r="AM951" s="306"/>
    </row>
    <row r="952" spans="1:40" ht="15" hidden="1" customHeight="1" outlineLevel="2">
      <c r="A952" s="532"/>
      <c r="B952" s="288" t="s">
        <v>108</v>
      </c>
      <c r="C952" s="289"/>
      <c r="D952" s="290"/>
      <c r="E952" s="290"/>
      <c r="F952" s="290"/>
      <c r="G952" s="290"/>
      <c r="H952" s="290"/>
      <c r="I952" s="290"/>
      <c r="J952" s="290"/>
      <c r="K952" s="290"/>
      <c r="L952" s="290"/>
      <c r="M952" s="290"/>
      <c r="N952" s="290"/>
      <c r="O952" s="290"/>
      <c r="P952" s="289"/>
      <c r="Q952" s="289"/>
      <c r="R952" s="289"/>
      <c r="S952" s="289"/>
      <c r="T952" s="289"/>
      <c r="U952" s="289"/>
      <c r="V952" s="289"/>
      <c r="W952" s="289"/>
      <c r="X952" s="289"/>
      <c r="Y952" s="414"/>
      <c r="Z952" s="414"/>
      <c r="AA952" s="414"/>
      <c r="AB952" s="414"/>
      <c r="AC952" s="414"/>
      <c r="AD952" s="414"/>
      <c r="AE952" s="414"/>
      <c r="AF952" s="414"/>
      <c r="AG952" s="414"/>
      <c r="AH952" s="414"/>
      <c r="AI952" s="414"/>
      <c r="AJ952" s="414"/>
      <c r="AK952" s="414"/>
      <c r="AL952" s="414"/>
      <c r="AM952" s="292"/>
    </row>
    <row r="953" spans="1:40" ht="15" hidden="1" customHeight="1" outlineLevel="2">
      <c r="A953" s="532">
        <v>14</v>
      </c>
      <c r="B953" s="315" t="s">
        <v>109</v>
      </c>
      <c r="C953" s="291" t="s">
        <v>25</v>
      </c>
      <c r="D953" s="295"/>
      <c r="E953" s="295"/>
      <c r="F953" s="295"/>
      <c r="G953" s="295"/>
      <c r="H953" s="295"/>
      <c r="I953" s="295"/>
      <c r="J953" s="295"/>
      <c r="K953" s="295"/>
      <c r="L953" s="295"/>
      <c r="M953" s="295"/>
      <c r="N953" s="295">
        <v>12</v>
      </c>
      <c r="O953" s="295"/>
      <c r="P953" s="295"/>
      <c r="Q953" s="295"/>
      <c r="R953" s="295"/>
      <c r="S953" s="295"/>
      <c r="T953" s="295"/>
      <c r="U953" s="295"/>
      <c r="V953" s="295"/>
      <c r="W953" s="295"/>
      <c r="X953" s="295"/>
      <c r="Y953" s="410"/>
      <c r="Z953" s="410"/>
      <c r="AA953" s="410"/>
      <c r="AB953" s="410"/>
      <c r="AC953" s="410"/>
      <c r="AD953" s="410"/>
      <c r="AE953" s="410"/>
      <c r="AF953" s="410"/>
      <c r="AG953" s="410"/>
      <c r="AH953" s="410"/>
      <c r="AI953" s="410"/>
      <c r="AJ953" s="410"/>
      <c r="AK953" s="410"/>
      <c r="AL953" s="410"/>
      <c r="AM953" s="296">
        <f>SUM(Y953:AL953)</f>
        <v>0</v>
      </c>
    </row>
    <row r="954" spans="1:40" ht="15" hidden="1" customHeight="1" outlineLevel="2">
      <c r="A954" s="532"/>
      <c r="B954" s="294" t="s">
        <v>347</v>
      </c>
      <c r="C954" s="291" t="s">
        <v>164</v>
      </c>
      <c r="D954" s="295"/>
      <c r="E954" s="295"/>
      <c r="F954" s="295"/>
      <c r="G954" s="295"/>
      <c r="H954" s="295"/>
      <c r="I954" s="295"/>
      <c r="J954" s="295"/>
      <c r="K954" s="295"/>
      <c r="L954" s="295"/>
      <c r="M954" s="295"/>
      <c r="N954" s="295">
        <f>N953</f>
        <v>12</v>
      </c>
      <c r="O954" s="295"/>
      <c r="P954" s="295"/>
      <c r="Q954" s="295"/>
      <c r="R954" s="295"/>
      <c r="S954" s="295"/>
      <c r="T954" s="295"/>
      <c r="U954" s="295"/>
      <c r="V954" s="295"/>
      <c r="W954" s="295"/>
      <c r="X954" s="295"/>
      <c r="Y954" s="411">
        <f>Y953</f>
        <v>0</v>
      </c>
      <c r="Z954" s="411">
        <f t="shared" ref="Z954" si="2802">Z953</f>
        <v>0</v>
      </c>
      <c r="AA954" s="411">
        <f t="shared" ref="AA954" si="2803">AA953</f>
        <v>0</v>
      </c>
      <c r="AB954" s="411">
        <f t="shared" ref="AB954" si="2804">AB953</f>
        <v>0</v>
      </c>
      <c r="AC954" s="411">
        <f t="shared" ref="AC954" si="2805">AC953</f>
        <v>0</v>
      </c>
      <c r="AD954" s="411">
        <f t="shared" ref="AD954" si="2806">AD953</f>
        <v>0</v>
      </c>
      <c r="AE954" s="411">
        <f t="shared" ref="AE954" si="2807">AE953</f>
        <v>0</v>
      </c>
      <c r="AF954" s="411">
        <f t="shared" ref="AF954" si="2808">AF953</f>
        <v>0</v>
      </c>
      <c r="AG954" s="411">
        <f t="shared" ref="AG954" si="2809">AG953</f>
        <v>0</v>
      </c>
      <c r="AH954" s="411">
        <f t="shared" ref="AH954" si="2810">AH953</f>
        <v>0</v>
      </c>
      <c r="AI954" s="411">
        <f t="shared" ref="AI954" si="2811">AI953</f>
        <v>0</v>
      </c>
      <c r="AJ954" s="411">
        <f t="shared" ref="AJ954" si="2812">AJ953</f>
        <v>0</v>
      </c>
      <c r="AK954" s="411">
        <f t="shared" ref="AK954" si="2813">AK953</f>
        <v>0</v>
      </c>
      <c r="AL954" s="411">
        <f t="shared" ref="AL954" si="2814">AL953</f>
        <v>0</v>
      </c>
      <c r="AM954" s="297"/>
    </row>
    <row r="955" spans="1:40" ht="15" hidden="1" customHeight="1" outlineLevel="2">
      <c r="A955" s="532"/>
      <c r="B955" s="315"/>
      <c r="C955" s="305"/>
      <c r="D955" s="291"/>
      <c r="E955" s="291"/>
      <c r="F955" s="291"/>
      <c r="G955" s="291"/>
      <c r="H955" s="291"/>
      <c r="I955" s="291"/>
      <c r="J955" s="291"/>
      <c r="K955" s="291"/>
      <c r="L955" s="291"/>
      <c r="M955" s="291"/>
      <c r="N955" s="468"/>
      <c r="O955" s="291"/>
      <c r="P955" s="291"/>
      <c r="Q955" s="291"/>
      <c r="R955" s="291"/>
      <c r="S955" s="291"/>
      <c r="T955" s="291"/>
      <c r="U955" s="291"/>
      <c r="V955" s="291"/>
      <c r="W955" s="291"/>
      <c r="X955" s="291"/>
      <c r="Y955" s="412"/>
      <c r="Z955" s="412"/>
      <c r="AA955" s="412"/>
      <c r="AB955" s="412"/>
      <c r="AC955" s="412"/>
      <c r="AD955" s="412"/>
      <c r="AE955" s="412"/>
      <c r="AF955" s="412"/>
      <c r="AG955" s="412"/>
      <c r="AH955" s="412"/>
      <c r="AI955" s="412"/>
      <c r="AJ955" s="412"/>
      <c r="AK955" s="412"/>
      <c r="AL955" s="412"/>
      <c r="AM955" s="301"/>
      <c r="AN955" s="629"/>
    </row>
    <row r="956" spans="1:40" s="309" customFormat="1" ht="15.75" hidden="1" outlineLevel="2">
      <c r="A956" s="532"/>
      <c r="B956" s="288" t="s">
        <v>492</v>
      </c>
      <c r="C956" s="291"/>
      <c r="D956" s="291"/>
      <c r="E956" s="291"/>
      <c r="F956" s="291"/>
      <c r="G956" s="291"/>
      <c r="H956" s="291"/>
      <c r="I956" s="291"/>
      <c r="J956" s="291"/>
      <c r="K956" s="291"/>
      <c r="L956" s="291"/>
      <c r="M956" s="291"/>
      <c r="N956" s="291"/>
      <c r="O956" s="291"/>
      <c r="P956" s="291"/>
      <c r="Q956" s="291"/>
      <c r="R956" s="291"/>
      <c r="S956" s="291"/>
      <c r="T956" s="291"/>
      <c r="U956" s="291"/>
      <c r="V956" s="291"/>
      <c r="W956" s="291"/>
      <c r="X956" s="291"/>
      <c r="Y956" s="412"/>
      <c r="Z956" s="412"/>
      <c r="AA956" s="412"/>
      <c r="AB956" s="412"/>
      <c r="AC956" s="412"/>
      <c r="AD956" s="412"/>
      <c r="AE956" s="416"/>
      <c r="AF956" s="416"/>
      <c r="AG956" s="416"/>
      <c r="AH956" s="416"/>
      <c r="AI956" s="416"/>
      <c r="AJ956" s="416"/>
      <c r="AK956" s="416"/>
      <c r="AL956" s="416"/>
      <c r="AM956" s="517"/>
      <c r="AN956" s="630"/>
    </row>
    <row r="957" spans="1:40" hidden="1" outlineLevel="2">
      <c r="A957" s="532">
        <v>15</v>
      </c>
      <c r="B957" s="294" t="s">
        <v>497</v>
      </c>
      <c r="C957" s="291" t="s">
        <v>25</v>
      </c>
      <c r="D957" s="295"/>
      <c r="E957" s="295"/>
      <c r="F957" s="295"/>
      <c r="G957" s="295"/>
      <c r="H957" s="295"/>
      <c r="I957" s="295"/>
      <c r="J957" s="295"/>
      <c r="K957" s="295"/>
      <c r="L957" s="295"/>
      <c r="M957" s="295"/>
      <c r="N957" s="295">
        <v>0</v>
      </c>
      <c r="O957" s="295"/>
      <c r="P957" s="295"/>
      <c r="Q957" s="295"/>
      <c r="R957" s="295"/>
      <c r="S957" s="295"/>
      <c r="T957" s="295"/>
      <c r="U957" s="295"/>
      <c r="V957" s="295"/>
      <c r="W957" s="295"/>
      <c r="X957" s="295"/>
      <c r="Y957" s="410"/>
      <c r="Z957" s="410"/>
      <c r="AA957" s="410"/>
      <c r="AB957" s="410"/>
      <c r="AC957" s="410"/>
      <c r="AD957" s="410"/>
      <c r="AE957" s="410"/>
      <c r="AF957" s="410"/>
      <c r="AG957" s="410"/>
      <c r="AH957" s="410"/>
      <c r="AI957" s="410"/>
      <c r="AJ957" s="410"/>
      <c r="AK957" s="410"/>
      <c r="AL957" s="410"/>
      <c r="AM957" s="631">
        <f>SUM(Y957:AL957)</f>
        <v>0</v>
      </c>
      <c r="AN957" s="629"/>
    </row>
    <row r="958" spans="1:40" hidden="1" outlineLevel="2">
      <c r="A958" s="532"/>
      <c r="B958" s="294" t="s">
        <v>343</v>
      </c>
      <c r="C958" s="291" t="s">
        <v>164</v>
      </c>
      <c r="D958" s="295"/>
      <c r="E958" s="295"/>
      <c r="F958" s="295"/>
      <c r="G958" s="295"/>
      <c r="H958" s="295"/>
      <c r="I958" s="295"/>
      <c r="J958" s="295"/>
      <c r="K958" s="295"/>
      <c r="L958" s="295"/>
      <c r="M958" s="295"/>
      <c r="N958" s="295">
        <f>N957</f>
        <v>0</v>
      </c>
      <c r="O958" s="295"/>
      <c r="P958" s="295"/>
      <c r="Q958" s="295"/>
      <c r="R958" s="295"/>
      <c r="S958" s="295"/>
      <c r="T958" s="295"/>
      <c r="U958" s="295"/>
      <c r="V958" s="295"/>
      <c r="W958" s="295"/>
      <c r="X958" s="295"/>
      <c r="Y958" s="411">
        <f>Y957</f>
        <v>0</v>
      </c>
      <c r="Z958" s="411">
        <f>Z957</f>
        <v>0</v>
      </c>
      <c r="AA958" s="411">
        <f t="shared" ref="AA958:AL958" si="2815">AA957</f>
        <v>0</v>
      </c>
      <c r="AB958" s="411">
        <f t="shared" si="2815"/>
        <v>0</v>
      </c>
      <c r="AC958" s="411">
        <f t="shared" si="2815"/>
        <v>0</v>
      </c>
      <c r="AD958" s="411">
        <f>AD957</f>
        <v>0</v>
      </c>
      <c r="AE958" s="411">
        <f t="shared" si="2815"/>
        <v>0</v>
      </c>
      <c r="AF958" s="411">
        <f t="shared" si="2815"/>
        <v>0</v>
      </c>
      <c r="AG958" s="411">
        <f t="shared" si="2815"/>
        <v>0</v>
      </c>
      <c r="AH958" s="411">
        <f t="shared" si="2815"/>
        <v>0</v>
      </c>
      <c r="AI958" s="411">
        <f t="shared" si="2815"/>
        <v>0</v>
      </c>
      <c r="AJ958" s="411">
        <f t="shared" si="2815"/>
        <v>0</v>
      </c>
      <c r="AK958" s="411">
        <f t="shared" si="2815"/>
        <v>0</v>
      </c>
      <c r="AL958" s="411">
        <f t="shared" si="2815"/>
        <v>0</v>
      </c>
      <c r="AM958" s="297"/>
    </row>
    <row r="959" spans="1:40" hidden="1" outlineLevel="2">
      <c r="A959" s="532"/>
      <c r="B959" s="315"/>
      <c r="C959" s="305"/>
      <c r="D959" s="291"/>
      <c r="E959" s="291"/>
      <c r="F959" s="291"/>
      <c r="G959" s="291"/>
      <c r="H959" s="291"/>
      <c r="I959" s="291"/>
      <c r="J959" s="291"/>
      <c r="K959" s="291"/>
      <c r="L959" s="291"/>
      <c r="M959" s="291"/>
      <c r="N959" s="291"/>
      <c r="O959" s="291"/>
      <c r="P959" s="291"/>
      <c r="Q959" s="291"/>
      <c r="R959" s="291"/>
      <c r="S959" s="291"/>
      <c r="T959" s="291"/>
      <c r="U959" s="291"/>
      <c r="V959" s="291"/>
      <c r="W959" s="291"/>
      <c r="X959" s="291"/>
      <c r="Y959" s="412"/>
      <c r="Z959" s="412"/>
      <c r="AA959" s="412"/>
      <c r="AB959" s="412"/>
      <c r="AC959" s="412"/>
      <c r="AD959" s="412"/>
      <c r="AE959" s="412"/>
      <c r="AF959" s="412"/>
      <c r="AG959" s="412"/>
      <c r="AH959" s="412"/>
      <c r="AI959" s="412"/>
      <c r="AJ959" s="412"/>
      <c r="AK959" s="412"/>
      <c r="AL959" s="412"/>
      <c r="AM959" s="306"/>
    </row>
    <row r="960" spans="1:40" s="283" customFormat="1" hidden="1" outlineLevel="2">
      <c r="A960" s="532">
        <v>16</v>
      </c>
      <c r="B960" s="324" t="s">
        <v>493</v>
      </c>
      <c r="C960" s="291" t="s">
        <v>25</v>
      </c>
      <c r="D960" s="295"/>
      <c r="E960" s="295"/>
      <c r="F960" s="295"/>
      <c r="G960" s="295"/>
      <c r="H960" s="295"/>
      <c r="I960" s="295"/>
      <c r="J960" s="295"/>
      <c r="K960" s="295"/>
      <c r="L960" s="295"/>
      <c r="M960" s="295"/>
      <c r="N960" s="295">
        <v>0</v>
      </c>
      <c r="O960" s="295"/>
      <c r="P960" s="295"/>
      <c r="Q960" s="295"/>
      <c r="R960" s="295"/>
      <c r="S960" s="295"/>
      <c r="T960" s="295"/>
      <c r="U960" s="295"/>
      <c r="V960" s="295"/>
      <c r="W960" s="295"/>
      <c r="X960" s="295"/>
      <c r="Y960" s="410"/>
      <c r="Z960" s="410"/>
      <c r="AA960" s="410"/>
      <c r="AB960" s="410"/>
      <c r="AC960" s="410"/>
      <c r="AD960" s="410"/>
      <c r="AE960" s="410"/>
      <c r="AF960" s="410"/>
      <c r="AG960" s="410"/>
      <c r="AH960" s="410"/>
      <c r="AI960" s="410"/>
      <c r="AJ960" s="410"/>
      <c r="AK960" s="410"/>
      <c r="AL960" s="410"/>
      <c r="AM960" s="296">
        <f>SUM(Y960:AL960)</f>
        <v>0</v>
      </c>
    </row>
    <row r="961" spans="1:39" s="283" customFormat="1" hidden="1" outlineLevel="2">
      <c r="A961" s="532"/>
      <c r="B961" s="294" t="s">
        <v>343</v>
      </c>
      <c r="C961" s="291" t="s">
        <v>164</v>
      </c>
      <c r="D961" s="295"/>
      <c r="E961" s="295"/>
      <c r="F961" s="295"/>
      <c r="G961" s="295"/>
      <c r="H961" s="295"/>
      <c r="I961" s="295"/>
      <c r="J961" s="295"/>
      <c r="K961" s="295"/>
      <c r="L961" s="295"/>
      <c r="M961" s="295"/>
      <c r="N961" s="295">
        <f>N960</f>
        <v>0</v>
      </c>
      <c r="O961" s="295"/>
      <c r="P961" s="295"/>
      <c r="Q961" s="295"/>
      <c r="R961" s="295"/>
      <c r="S961" s="295"/>
      <c r="T961" s="295"/>
      <c r="U961" s="295"/>
      <c r="V961" s="295"/>
      <c r="W961" s="295"/>
      <c r="X961" s="295"/>
      <c r="Y961" s="411">
        <f>Y960</f>
        <v>0</v>
      </c>
      <c r="Z961" s="411">
        <f t="shared" ref="Z961:AK961" si="2816">Z960</f>
        <v>0</v>
      </c>
      <c r="AA961" s="411">
        <f t="shared" si="2816"/>
        <v>0</v>
      </c>
      <c r="AB961" s="411">
        <f t="shared" si="2816"/>
        <v>0</v>
      </c>
      <c r="AC961" s="411">
        <f t="shared" si="2816"/>
        <v>0</v>
      </c>
      <c r="AD961" s="411">
        <f t="shared" si="2816"/>
        <v>0</v>
      </c>
      <c r="AE961" s="411">
        <f t="shared" si="2816"/>
        <v>0</v>
      </c>
      <c r="AF961" s="411">
        <f t="shared" si="2816"/>
        <v>0</v>
      </c>
      <c r="AG961" s="411">
        <f t="shared" si="2816"/>
        <v>0</v>
      </c>
      <c r="AH961" s="411">
        <f t="shared" si="2816"/>
        <v>0</v>
      </c>
      <c r="AI961" s="411">
        <f t="shared" si="2816"/>
        <v>0</v>
      </c>
      <c r="AJ961" s="411">
        <f t="shared" si="2816"/>
        <v>0</v>
      </c>
      <c r="AK961" s="411">
        <f t="shared" si="2816"/>
        <v>0</v>
      </c>
      <c r="AL961" s="411">
        <f>AL960</f>
        <v>0</v>
      </c>
      <c r="AM961" s="297"/>
    </row>
    <row r="962" spans="1:39" s="283" customFormat="1" hidden="1" outlineLevel="2">
      <c r="A962" s="532"/>
      <c r="B962" s="324"/>
      <c r="C962" s="291"/>
      <c r="D962" s="291"/>
      <c r="E962" s="291"/>
      <c r="F962" s="291"/>
      <c r="G962" s="291"/>
      <c r="H962" s="291"/>
      <c r="I962" s="291"/>
      <c r="J962" s="291"/>
      <c r="K962" s="291"/>
      <c r="L962" s="291"/>
      <c r="M962" s="291"/>
      <c r="N962" s="291"/>
      <c r="O962" s="291"/>
      <c r="P962" s="291"/>
      <c r="Q962" s="291"/>
      <c r="R962" s="291"/>
      <c r="S962" s="291"/>
      <c r="T962" s="291"/>
      <c r="U962" s="291"/>
      <c r="V962" s="291"/>
      <c r="W962" s="291"/>
      <c r="X962" s="291"/>
      <c r="Y962" s="412"/>
      <c r="Z962" s="412"/>
      <c r="AA962" s="412"/>
      <c r="AB962" s="412"/>
      <c r="AC962" s="412"/>
      <c r="AD962" s="412"/>
      <c r="AE962" s="416"/>
      <c r="AF962" s="416"/>
      <c r="AG962" s="416"/>
      <c r="AH962" s="416"/>
      <c r="AI962" s="416"/>
      <c r="AJ962" s="416"/>
      <c r="AK962" s="416"/>
      <c r="AL962" s="416"/>
      <c r="AM962" s="313"/>
    </row>
    <row r="963" spans="1:39" ht="15.75" hidden="1" outlineLevel="2">
      <c r="A963" s="532"/>
      <c r="B963" s="519" t="s">
        <v>498</v>
      </c>
      <c r="C963" s="320"/>
      <c r="D963" s="290"/>
      <c r="E963" s="289"/>
      <c r="F963" s="289"/>
      <c r="G963" s="289"/>
      <c r="H963" s="289"/>
      <c r="I963" s="289"/>
      <c r="J963" s="289"/>
      <c r="K963" s="289"/>
      <c r="L963" s="289"/>
      <c r="M963" s="289"/>
      <c r="N963" s="290"/>
      <c r="O963" s="289"/>
      <c r="P963" s="289"/>
      <c r="Q963" s="289"/>
      <c r="R963" s="289"/>
      <c r="S963" s="289"/>
      <c r="T963" s="289"/>
      <c r="U963" s="289"/>
      <c r="V963" s="289"/>
      <c r="W963" s="289"/>
      <c r="X963" s="289"/>
      <c r="Y963" s="414"/>
      <c r="Z963" s="414"/>
      <c r="AA963" s="414"/>
      <c r="AB963" s="414"/>
      <c r="AC963" s="414"/>
      <c r="AD963" s="414"/>
      <c r="AE963" s="414"/>
      <c r="AF963" s="414"/>
      <c r="AG963" s="414"/>
      <c r="AH963" s="414"/>
      <c r="AI963" s="414"/>
      <c r="AJ963" s="414"/>
      <c r="AK963" s="414"/>
      <c r="AL963" s="414"/>
      <c r="AM963" s="292"/>
    </row>
    <row r="964" spans="1:39" hidden="1" outlineLevel="2">
      <c r="A964" s="532">
        <v>17</v>
      </c>
      <c r="B964" s="428" t="s">
        <v>113</v>
      </c>
      <c r="C964" s="291" t="s">
        <v>25</v>
      </c>
      <c r="D964" s="295"/>
      <c r="E964" s="295"/>
      <c r="F964" s="295"/>
      <c r="G964" s="295"/>
      <c r="H964" s="295"/>
      <c r="I964" s="295"/>
      <c r="J964" s="295"/>
      <c r="K964" s="295"/>
      <c r="L964" s="295"/>
      <c r="M964" s="295"/>
      <c r="N964" s="295">
        <v>0</v>
      </c>
      <c r="O964" s="295"/>
      <c r="P964" s="295"/>
      <c r="Q964" s="295"/>
      <c r="R964" s="295"/>
      <c r="S964" s="295"/>
      <c r="T964" s="295"/>
      <c r="U964" s="295"/>
      <c r="V964" s="295"/>
      <c r="W964" s="295"/>
      <c r="X964" s="295"/>
      <c r="Y964" s="426"/>
      <c r="Z964" s="410"/>
      <c r="AA964" s="410"/>
      <c r="AB964" s="410"/>
      <c r="AC964" s="410"/>
      <c r="AD964" s="410"/>
      <c r="AE964" s="410"/>
      <c r="AF964" s="415"/>
      <c r="AG964" s="415"/>
      <c r="AH964" s="415"/>
      <c r="AI964" s="415"/>
      <c r="AJ964" s="415"/>
      <c r="AK964" s="415"/>
      <c r="AL964" s="415"/>
      <c r="AM964" s="296">
        <f>SUM(Y964:AL964)</f>
        <v>0</v>
      </c>
    </row>
    <row r="965" spans="1:39" hidden="1" outlineLevel="2">
      <c r="A965" s="532"/>
      <c r="B965" s="294" t="s">
        <v>343</v>
      </c>
      <c r="C965" s="291" t="s">
        <v>164</v>
      </c>
      <c r="D965" s="295"/>
      <c r="E965" s="295"/>
      <c r="F965" s="295"/>
      <c r="G965" s="295"/>
      <c r="H965" s="295"/>
      <c r="I965" s="295"/>
      <c r="J965" s="295"/>
      <c r="K965" s="295"/>
      <c r="L965" s="295"/>
      <c r="M965" s="295"/>
      <c r="N965" s="295">
        <f>N964</f>
        <v>0</v>
      </c>
      <c r="O965" s="295"/>
      <c r="P965" s="295"/>
      <c r="Q965" s="295"/>
      <c r="R965" s="295"/>
      <c r="S965" s="295"/>
      <c r="T965" s="295"/>
      <c r="U965" s="295"/>
      <c r="V965" s="295"/>
      <c r="W965" s="295"/>
      <c r="X965" s="295"/>
      <c r="Y965" s="411">
        <f>Y964</f>
        <v>0</v>
      </c>
      <c r="Z965" s="411">
        <f t="shared" ref="Z965:AL965" si="2817">Z964</f>
        <v>0</v>
      </c>
      <c r="AA965" s="411">
        <f t="shared" si="2817"/>
        <v>0</v>
      </c>
      <c r="AB965" s="411">
        <f t="shared" si="2817"/>
        <v>0</v>
      </c>
      <c r="AC965" s="411">
        <f t="shared" si="2817"/>
        <v>0</v>
      </c>
      <c r="AD965" s="411">
        <f t="shared" si="2817"/>
        <v>0</v>
      </c>
      <c r="AE965" s="411">
        <f t="shared" si="2817"/>
        <v>0</v>
      </c>
      <c r="AF965" s="411">
        <f t="shared" si="2817"/>
        <v>0</v>
      </c>
      <c r="AG965" s="411">
        <f t="shared" si="2817"/>
        <v>0</v>
      </c>
      <c r="AH965" s="411">
        <f t="shared" si="2817"/>
        <v>0</v>
      </c>
      <c r="AI965" s="411">
        <f t="shared" si="2817"/>
        <v>0</v>
      </c>
      <c r="AJ965" s="411">
        <f t="shared" si="2817"/>
        <v>0</v>
      </c>
      <c r="AK965" s="411">
        <f t="shared" si="2817"/>
        <v>0</v>
      </c>
      <c r="AL965" s="411">
        <f t="shared" si="2817"/>
        <v>0</v>
      </c>
      <c r="AM965" s="306"/>
    </row>
    <row r="966" spans="1:39" hidden="1" outlineLevel="2">
      <c r="A966" s="532"/>
      <c r="B966" s="294"/>
      <c r="C966" s="291"/>
      <c r="D966" s="291"/>
      <c r="E966" s="291"/>
      <c r="F966" s="291"/>
      <c r="G966" s="291"/>
      <c r="H966" s="291"/>
      <c r="I966" s="291"/>
      <c r="J966" s="291"/>
      <c r="K966" s="291"/>
      <c r="L966" s="291"/>
      <c r="M966" s="291"/>
      <c r="N966" s="291"/>
      <c r="O966" s="291"/>
      <c r="P966" s="291"/>
      <c r="Q966" s="291"/>
      <c r="R966" s="291"/>
      <c r="S966" s="291"/>
      <c r="T966" s="291"/>
      <c r="U966" s="291"/>
      <c r="V966" s="291"/>
      <c r="W966" s="291"/>
      <c r="X966" s="291"/>
      <c r="Y966" s="422"/>
      <c r="Z966" s="425"/>
      <c r="AA966" s="425"/>
      <c r="AB966" s="425"/>
      <c r="AC966" s="425"/>
      <c r="AD966" s="425"/>
      <c r="AE966" s="425"/>
      <c r="AF966" s="425"/>
      <c r="AG966" s="425"/>
      <c r="AH966" s="425"/>
      <c r="AI966" s="425"/>
      <c r="AJ966" s="425"/>
      <c r="AK966" s="425"/>
      <c r="AL966" s="425"/>
      <c r="AM966" s="306"/>
    </row>
    <row r="967" spans="1:39" hidden="1" outlineLevel="2">
      <c r="A967" s="532">
        <v>18</v>
      </c>
      <c r="B967" s="428" t="s">
        <v>110</v>
      </c>
      <c r="C967" s="291" t="s">
        <v>25</v>
      </c>
      <c r="D967" s="295"/>
      <c r="E967" s="295"/>
      <c r="F967" s="295"/>
      <c r="G967" s="295"/>
      <c r="H967" s="295"/>
      <c r="I967" s="295"/>
      <c r="J967" s="295"/>
      <c r="K967" s="295"/>
      <c r="L967" s="295"/>
      <c r="M967" s="295"/>
      <c r="N967" s="295">
        <v>0</v>
      </c>
      <c r="O967" s="295"/>
      <c r="P967" s="295"/>
      <c r="Q967" s="295"/>
      <c r="R967" s="295"/>
      <c r="S967" s="295"/>
      <c r="T967" s="295"/>
      <c r="U967" s="295"/>
      <c r="V967" s="295"/>
      <c r="W967" s="295"/>
      <c r="X967" s="295"/>
      <c r="Y967" s="426"/>
      <c r="Z967" s="410"/>
      <c r="AA967" s="410"/>
      <c r="AB967" s="410"/>
      <c r="AC967" s="410"/>
      <c r="AD967" s="410"/>
      <c r="AE967" s="410"/>
      <c r="AF967" s="415"/>
      <c r="AG967" s="415"/>
      <c r="AH967" s="415"/>
      <c r="AI967" s="415"/>
      <c r="AJ967" s="415"/>
      <c r="AK967" s="415"/>
      <c r="AL967" s="415"/>
      <c r="AM967" s="296">
        <f>SUM(Y967:AL967)</f>
        <v>0</v>
      </c>
    </row>
    <row r="968" spans="1:39" hidden="1" outlineLevel="2">
      <c r="A968" s="532"/>
      <c r="B968" s="294" t="s">
        <v>343</v>
      </c>
      <c r="C968" s="291" t="s">
        <v>164</v>
      </c>
      <c r="D968" s="295"/>
      <c r="E968" s="295"/>
      <c r="F968" s="295"/>
      <c r="G968" s="295"/>
      <c r="H968" s="295"/>
      <c r="I968" s="295"/>
      <c r="J968" s="295"/>
      <c r="K968" s="295"/>
      <c r="L968" s="295"/>
      <c r="M968" s="295"/>
      <c r="N968" s="295">
        <f>N967</f>
        <v>0</v>
      </c>
      <c r="O968" s="295"/>
      <c r="P968" s="295"/>
      <c r="Q968" s="295"/>
      <c r="R968" s="295"/>
      <c r="S968" s="295"/>
      <c r="T968" s="295"/>
      <c r="U968" s="295"/>
      <c r="V968" s="295"/>
      <c r="W968" s="295"/>
      <c r="X968" s="295"/>
      <c r="Y968" s="411">
        <f>Y967</f>
        <v>0</v>
      </c>
      <c r="Z968" s="411">
        <f t="shared" ref="Z968:AL968" si="2818">Z967</f>
        <v>0</v>
      </c>
      <c r="AA968" s="411">
        <f t="shared" si="2818"/>
        <v>0</v>
      </c>
      <c r="AB968" s="411">
        <f t="shared" si="2818"/>
        <v>0</v>
      </c>
      <c r="AC968" s="411">
        <f t="shared" si="2818"/>
        <v>0</v>
      </c>
      <c r="AD968" s="411">
        <f t="shared" si="2818"/>
        <v>0</v>
      </c>
      <c r="AE968" s="411">
        <f t="shared" si="2818"/>
        <v>0</v>
      </c>
      <c r="AF968" s="411">
        <f t="shared" si="2818"/>
        <v>0</v>
      </c>
      <c r="AG968" s="411">
        <f t="shared" si="2818"/>
        <v>0</v>
      </c>
      <c r="AH968" s="411">
        <f t="shared" si="2818"/>
        <v>0</v>
      </c>
      <c r="AI968" s="411">
        <f t="shared" si="2818"/>
        <v>0</v>
      </c>
      <c r="AJ968" s="411">
        <f t="shared" si="2818"/>
        <v>0</v>
      </c>
      <c r="AK968" s="411">
        <f t="shared" si="2818"/>
        <v>0</v>
      </c>
      <c r="AL968" s="411">
        <f t="shared" si="2818"/>
        <v>0</v>
      </c>
      <c r="AM968" s="306"/>
    </row>
    <row r="969" spans="1:39" hidden="1" outlineLevel="2">
      <c r="A969" s="532"/>
      <c r="B969" s="322"/>
      <c r="C969" s="291"/>
      <c r="D969" s="291"/>
      <c r="E969" s="291"/>
      <c r="F969" s="291"/>
      <c r="G969" s="291"/>
      <c r="H969" s="291"/>
      <c r="I969" s="291"/>
      <c r="J969" s="291"/>
      <c r="K969" s="291"/>
      <c r="L969" s="291"/>
      <c r="M969" s="291"/>
      <c r="N969" s="291"/>
      <c r="O969" s="291"/>
      <c r="P969" s="291"/>
      <c r="Q969" s="291"/>
      <c r="R969" s="291"/>
      <c r="S969" s="291"/>
      <c r="T969" s="291"/>
      <c r="U969" s="291"/>
      <c r="V969" s="291"/>
      <c r="W969" s="291"/>
      <c r="X969" s="291"/>
      <c r="Y969" s="423"/>
      <c r="Z969" s="424"/>
      <c r="AA969" s="424"/>
      <c r="AB969" s="424"/>
      <c r="AC969" s="424"/>
      <c r="AD969" s="424"/>
      <c r="AE969" s="424"/>
      <c r="AF969" s="424"/>
      <c r="AG969" s="424"/>
      <c r="AH969" s="424"/>
      <c r="AI969" s="424"/>
      <c r="AJ969" s="424"/>
      <c r="AK969" s="424"/>
      <c r="AL969" s="424"/>
      <c r="AM969" s="297"/>
    </row>
    <row r="970" spans="1:39" hidden="1" outlineLevel="2">
      <c r="A970" s="532">
        <v>19</v>
      </c>
      <c r="B970" s="428" t="s">
        <v>112</v>
      </c>
      <c r="C970" s="291" t="s">
        <v>25</v>
      </c>
      <c r="D970" s="295"/>
      <c r="E970" s="295"/>
      <c r="F970" s="295"/>
      <c r="G970" s="295"/>
      <c r="H970" s="295"/>
      <c r="I970" s="295"/>
      <c r="J970" s="295"/>
      <c r="K970" s="295"/>
      <c r="L970" s="295"/>
      <c r="M970" s="295"/>
      <c r="N970" s="295">
        <v>0</v>
      </c>
      <c r="O970" s="295"/>
      <c r="P970" s="295"/>
      <c r="Q970" s="295"/>
      <c r="R970" s="295"/>
      <c r="S970" s="295"/>
      <c r="T970" s="295"/>
      <c r="U970" s="295"/>
      <c r="V970" s="295"/>
      <c r="W970" s="295"/>
      <c r="X970" s="295"/>
      <c r="Y970" s="426"/>
      <c r="Z970" s="410"/>
      <c r="AA970" s="410"/>
      <c r="AB970" s="410"/>
      <c r="AC970" s="410"/>
      <c r="AD970" s="410"/>
      <c r="AE970" s="410"/>
      <c r="AF970" s="415"/>
      <c r="AG970" s="415"/>
      <c r="AH970" s="415"/>
      <c r="AI970" s="415"/>
      <c r="AJ970" s="415"/>
      <c r="AK970" s="415"/>
      <c r="AL970" s="415"/>
      <c r="AM970" s="296">
        <f>SUM(Y970:AL970)</f>
        <v>0</v>
      </c>
    </row>
    <row r="971" spans="1:39" hidden="1" outlineLevel="2">
      <c r="A971" s="532"/>
      <c r="B971" s="294" t="s">
        <v>343</v>
      </c>
      <c r="C971" s="291" t="s">
        <v>164</v>
      </c>
      <c r="D971" s="295"/>
      <c r="E971" s="295"/>
      <c r="F971" s="295"/>
      <c r="G971" s="295"/>
      <c r="H971" s="295"/>
      <c r="I971" s="295"/>
      <c r="J971" s="295"/>
      <c r="K971" s="295"/>
      <c r="L971" s="295"/>
      <c r="M971" s="295"/>
      <c r="N971" s="295">
        <f>N970</f>
        <v>0</v>
      </c>
      <c r="O971" s="295"/>
      <c r="P971" s="295"/>
      <c r="Q971" s="295"/>
      <c r="R971" s="295"/>
      <c r="S971" s="295"/>
      <c r="T971" s="295"/>
      <c r="U971" s="295"/>
      <c r="V971" s="295"/>
      <c r="W971" s="295"/>
      <c r="X971" s="295"/>
      <c r="Y971" s="411">
        <f>Y970</f>
        <v>0</v>
      </c>
      <c r="Z971" s="411">
        <f t="shared" ref="Z971:AL971" si="2819">Z970</f>
        <v>0</v>
      </c>
      <c r="AA971" s="411">
        <f t="shared" si="2819"/>
        <v>0</v>
      </c>
      <c r="AB971" s="411">
        <f t="shared" si="2819"/>
        <v>0</v>
      </c>
      <c r="AC971" s="411">
        <f t="shared" si="2819"/>
        <v>0</v>
      </c>
      <c r="AD971" s="411">
        <f t="shared" si="2819"/>
        <v>0</v>
      </c>
      <c r="AE971" s="411">
        <f t="shared" si="2819"/>
        <v>0</v>
      </c>
      <c r="AF971" s="411">
        <f t="shared" si="2819"/>
        <v>0</v>
      </c>
      <c r="AG971" s="411">
        <f t="shared" si="2819"/>
        <v>0</v>
      </c>
      <c r="AH971" s="411">
        <f t="shared" si="2819"/>
        <v>0</v>
      </c>
      <c r="AI971" s="411">
        <f t="shared" si="2819"/>
        <v>0</v>
      </c>
      <c r="AJ971" s="411">
        <f t="shared" si="2819"/>
        <v>0</v>
      </c>
      <c r="AK971" s="411">
        <f t="shared" si="2819"/>
        <v>0</v>
      </c>
      <c r="AL971" s="411">
        <f t="shared" si="2819"/>
        <v>0</v>
      </c>
      <c r="AM971" s="297"/>
    </row>
    <row r="972" spans="1:39" hidden="1" outlineLevel="2">
      <c r="A972" s="532"/>
      <c r="B972" s="322"/>
      <c r="C972" s="291"/>
      <c r="D972" s="291"/>
      <c r="E972" s="291"/>
      <c r="F972" s="291"/>
      <c r="G972" s="291"/>
      <c r="H972" s="291"/>
      <c r="I972" s="291"/>
      <c r="J972" s="291"/>
      <c r="K972" s="291"/>
      <c r="L972" s="291"/>
      <c r="M972" s="291"/>
      <c r="N972" s="291"/>
      <c r="O972" s="291"/>
      <c r="P972" s="291"/>
      <c r="Q972" s="291"/>
      <c r="R972" s="291"/>
      <c r="S972" s="291"/>
      <c r="T972" s="291"/>
      <c r="U972" s="291"/>
      <c r="V972" s="291"/>
      <c r="W972" s="291"/>
      <c r="X972" s="291"/>
      <c r="Y972" s="412"/>
      <c r="Z972" s="412"/>
      <c r="AA972" s="412"/>
      <c r="AB972" s="412"/>
      <c r="AC972" s="412"/>
      <c r="AD972" s="412"/>
      <c r="AE972" s="412"/>
      <c r="AF972" s="412"/>
      <c r="AG972" s="412"/>
      <c r="AH972" s="412"/>
      <c r="AI972" s="412"/>
      <c r="AJ972" s="412"/>
      <c r="AK972" s="412"/>
      <c r="AL972" s="412"/>
      <c r="AM972" s="306"/>
    </row>
    <row r="973" spans="1:39" hidden="1" outlineLevel="2">
      <c r="A973" s="532">
        <v>20</v>
      </c>
      <c r="B973" s="428" t="s">
        <v>111</v>
      </c>
      <c r="C973" s="291" t="s">
        <v>25</v>
      </c>
      <c r="D973" s="295"/>
      <c r="E973" s="295"/>
      <c r="F973" s="295"/>
      <c r="G973" s="295"/>
      <c r="H973" s="295"/>
      <c r="I973" s="295"/>
      <c r="J973" s="295"/>
      <c r="K973" s="295"/>
      <c r="L973" s="295"/>
      <c r="M973" s="295"/>
      <c r="N973" s="295">
        <v>0</v>
      </c>
      <c r="O973" s="295"/>
      <c r="P973" s="295"/>
      <c r="Q973" s="295"/>
      <c r="R973" s="295"/>
      <c r="S973" s="295"/>
      <c r="T973" s="295"/>
      <c r="U973" s="295"/>
      <c r="V973" s="295"/>
      <c r="W973" s="295"/>
      <c r="X973" s="295"/>
      <c r="Y973" s="426"/>
      <c r="Z973" s="410"/>
      <c r="AA973" s="410"/>
      <c r="AB973" s="410"/>
      <c r="AC973" s="410"/>
      <c r="AD973" s="410"/>
      <c r="AE973" s="410"/>
      <c r="AF973" s="415"/>
      <c r="AG973" s="415"/>
      <c r="AH973" s="415"/>
      <c r="AI973" s="415"/>
      <c r="AJ973" s="415"/>
      <c r="AK973" s="415"/>
      <c r="AL973" s="415"/>
      <c r="AM973" s="296">
        <f>SUM(Y973:AL973)</f>
        <v>0</v>
      </c>
    </row>
    <row r="974" spans="1:39" hidden="1" outlineLevel="2">
      <c r="A974" s="532"/>
      <c r="B974" s="294" t="s">
        <v>343</v>
      </c>
      <c r="C974" s="291" t="s">
        <v>164</v>
      </c>
      <c r="D974" s="295"/>
      <c r="E974" s="295"/>
      <c r="F974" s="295"/>
      <c r="G974" s="295"/>
      <c r="H974" s="295"/>
      <c r="I974" s="295"/>
      <c r="J974" s="295"/>
      <c r="K974" s="295"/>
      <c r="L974" s="295"/>
      <c r="M974" s="295"/>
      <c r="N974" s="295">
        <f>N973</f>
        <v>0</v>
      </c>
      <c r="O974" s="295"/>
      <c r="P974" s="295"/>
      <c r="Q974" s="295"/>
      <c r="R974" s="295"/>
      <c r="S974" s="295"/>
      <c r="T974" s="295"/>
      <c r="U974" s="295"/>
      <c r="V974" s="295"/>
      <c r="W974" s="295"/>
      <c r="X974" s="295"/>
      <c r="Y974" s="411">
        <f t="shared" ref="Y974:AL974" si="2820">Y973</f>
        <v>0</v>
      </c>
      <c r="Z974" s="411">
        <f t="shared" si="2820"/>
        <v>0</v>
      </c>
      <c r="AA974" s="411">
        <f t="shared" si="2820"/>
        <v>0</v>
      </c>
      <c r="AB974" s="411">
        <f t="shared" si="2820"/>
        <v>0</v>
      </c>
      <c r="AC974" s="411">
        <f t="shared" si="2820"/>
        <v>0</v>
      </c>
      <c r="AD974" s="411">
        <f t="shared" si="2820"/>
        <v>0</v>
      </c>
      <c r="AE974" s="411">
        <f t="shared" si="2820"/>
        <v>0</v>
      </c>
      <c r="AF974" s="411">
        <f t="shared" si="2820"/>
        <v>0</v>
      </c>
      <c r="AG974" s="411">
        <f t="shared" si="2820"/>
        <v>0</v>
      </c>
      <c r="AH974" s="411">
        <f t="shared" si="2820"/>
        <v>0</v>
      </c>
      <c r="AI974" s="411">
        <f t="shared" si="2820"/>
        <v>0</v>
      </c>
      <c r="AJ974" s="411">
        <f t="shared" si="2820"/>
        <v>0</v>
      </c>
      <c r="AK974" s="411">
        <f t="shared" si="2820"/>
        <v>0</v>
      </c>
      <c r="AL974" s="411">
        <f t="shared" si="2820"/>
        <v>0</v>
      </c>
      <c r="AM974" s="306"/>
    </row>
    <row r="975" spans="1:39" ht="15.75" hidden="1" outlineLevel="2">
      <c r="A975" s="532"/>
      <c r="B975" s="323"/>
      <c r="C975" s="300"/>
      <c r="D975" s="291"/>
      <c r="E975" s="291"/>
      <c r="F975" s="291"/>
      <c r="G975" s="291"/>
      <c r="H975" s="291"/>
      <c r="I975" s="291"/>
      <c r="J975" s="291"/>
      <c r="K975" s="291"/>
      <c r="L975" s="291"/>
      <c r="M975" s="291"/>
      <c r="N975" s="300"/>
      <c r="O975" s="291"/>
      <c r="P975" s="291"/>
      <c r="Q975" s="291"/>
      <c r="R975" s="291"/>
      <c r="S975" s="291"/>
      <c r="T975" s="291"/>
      <c r="U975" s="291"/>
      <c r="V975" s="291"/>
      <c r="W975" s="291"/>
      <c r="X975" s="291"/>
      <c r="Y975" s="412"/>
      <c r="Z975" s="412"/>
      <c r="AA975" s="412"/>
      <c r="AB975" s="412"/>
      <c r="AC975" s="412"/>
      <c r="AD975" s="412"/>
      <c r="AE975" s="412"/>
      <c r="AF975" s="412"/>
      <c r="AG975" s="412"/>
      <c r="AH975" s="412"/>
      <c r="AI975" s="412"/>
      <c r="AJ975" s="412"/>
      <c r="AK975" s="412"/>
      <c r="AL975" s="412"/>
      <c r="AM975" s="306"/>
    </row>
    <row r="976" spans="1:39" ht="15.75" hidden="1" outlineLevel="2">
      <c r="A976" s="532"/>
      <c r="B976" s="518" t="s">
        <v>505</v>
      </c>
      <c r="C976" s="291"/>
      <c r="D976" s="291"/>
      <c r="E976" s="291"/>
      <c r="F976" s="291"/>
      <c r="G976" s="291"/>
      <c r="H976" s="291"/>
      <c r="I976" s="291"/>
      <c r="J976" s="291"/>
      <c r="K976" s="291"/>
      <c r="L976" s="291"/>
      <c r="M976" s="291"/>
      <c r="N976" s="291"/>
      <c r="O976" s="291"/>
      <c r="P976" s="291"/>
      <c r="Q976" s="291"/>
      <c r="R976" s="291"/>
      <c r="S976" s="291"/>
      <c r="T976" s="291"/>
      <c r="U976" s="291"/>
      <c r="V976" s="291"/>
      <c r="W976" s="291"/>
      <c r="X976" s="291"/>
      <c r="Y976" s="422"/>
      <c r="Z976" s="425"/>
      <c r="AA976" s="425"/>
      <c r="AB976" s="425"/>
      <c r="AC976" s="425"/>
      <c r="AD976" s="425"/>
      <c r="AE976" s="425"/>
      <c r="AF976" s="425"/>
      <c r="AG976" s="425"/>
      <c r="AH976" s="425"/>
      <c r="AI976" s="425"/>
      <c r="AJ976" s="425"/>
      <c r="AK976" s="425"/>
      <c r="AL976" s="425"/>
      <c r="AM976" s="306"/>
    </row>
    <row r="977" spans="1:39" ht="15.75" hidden="1" outlineLevel="2">
      <c r="A977" s="532"/>
      <c r="B977" s="504" t="s">
        <v>501</v>
      </c>
      <c r="C977" s="291"/>
      <c r="D977" s="291"/>
      <c r="E977" s="291"/>
      <c r="F977" s="291"/>
      <c r="G977" s="291"/>
      <c r="H977" s="291"/>
      <c r="I977" s="291"/>
      <c r="J977" s="291"/>
      <c r="K977" s="291"/>
      <c r="L977" s="291"/>
      <c r="M977" s="291"/>
      <c r="N977" s="291"/>
      <c r="O977" s="291"/>
      <c r="P977" s="291"/>
      <c r="Q977" s="291"/>
      <c r="R977" s="291"/>
      <c r="S977" s="291"/>
      <c r="T977" s="291"/>
      <c r="U977" s="291"/>
      <c r="V977" s="291"/>
      <c r="W977" s="291"/>
      <c r="X977" s="291"/>
      <c r="Y977" s="422"/>
      <c r="Z977" s="425"/>
      <c r="AA977" s="425"/>
      <c r="AB977" s="425"/>
      <c r="AC977" s="425"/>
      <c r="AD977" s="425"/>
      <c r="AE977" s="425"/>
      <c r="AF977" s="425"/>
      <c r="AG977" s="425"/>
      <c r="AH977" s="425"/>
      <c r="AI977" s="425"/>
      <c r="AJ977" s="425"/>
      <c r="AK977" s="425"/>
      <c r="AL977" s="425"/>
      <c r="AM977" s="306"/>
    </row>
    <row r="978" spans="1:39" ht="15" hidden="1" customHeight="1" outlineLevel="2">
      <c r="A978" s="532">
        <v>21</v>
      </c>
      <c r="B978" s="428" t="s">
        <v>114</v>
      </c>
      <c r="C978" s="291" t="s">
        <v>25</v>
      </c>
      <c r="D978" s="295"/>
      <c r="E978" s="295"/>
      <c r="F978" s="295"/>
      <c r="G978" s="295"/>
      <c r="H978" s="295"/>
      <c r="I978" s="295"/>
      <c r="J978" s="295"/>
      <c r="K978" s="295"/>
      <c r="L978" s="295"/>
      <c r="M978" s="295"/>
      <c r="N978" s="291"/>
      <c r="O978" s="295"/>
      <c r="P978" s="295"/>
      <c r="Q978" s="295"/>
      <c r="R978" s="295"/>
      <c r="S978" s="295"/>
      <c r="T978" s="295"/>
      <c r="U978" s="295"/>
      <c r="V978" s="295"/>
      <c r="W978" s="295"/>
      <c r="X978" s="295"/>
      <c r="Y978" s="410"/>
      <c r="Z978" s="410"/>
      <c r="AA978" s="410"/>
      <c r="AB978" s="410"/>
      <c r="AC978" s="410"/>
      <c r="AD978" s="410"/>
      <c r="AE978" s="410"/>
      <c r="AF978" s="410"/>
      <c r="AG978" s="410"/>
      <c r="AH978" s="410"/>
      <c r="AI978" s="410"/>
      <c r="AJ978" s="410"/>
      <c r="AK978" s="410"/>
      <c r="AL978" s="410"/>
      <c r="AM978" s="296">
        <f>SUM(Y978:AL978)</f>
        <v>0</v>
      </c>
    </row>
    <row r="979" spans="1:39" ht="15" hidden="1" customHeight="1" outlineLevel="2">
      <c r="A979" s="532"/>
      <c r="B979" s="294" t="s">
        <v>347</v>
      </c>
      <c r="C979" s="291" t="s">
        <v>164</v>
      </c>
      <c r="D979" s="295"/>
      <c r="E979" s="295"/>
      <c r="F979" s="295"/>
      <c r="G979" s="295"/>
      <c r="H979" s="295"/>
      <c r="I979" s="295"/>
      <c r="J979" s="295"/>
      <c r="K979" s="295"/>
      <c r="L979" s="295"/>
      <c r="M979" s="295"/>
      <c r="N979" s="291"/>
      <c r="O979" s="295"/>
      <c r="P979" s="295"/>
      <c r="Q979" s="295"/>
      <c r="R979" s="295"/>
      <c r="S979" s="295"/>
      <c r="T979" s="295"/>
      <c r="U979" s="295"/>
      <c r="V979" s="295"/>
      <c r="W979" s="295"/>
      <c r="X979" s="295"/>
      <c r="Y979" s="411">
        <f>Y978</f>
        <v>0</v>
      </c>
      <c r="Z979" s="411">
        <f t="shared" ref="Z979" si="2821">Z978</f>
        <v>0</v>
      </c>
      <c r="AA979" s="411">
        <f t="shared" ref="AA979" si="2822">AA978</f>
        <v>0</v>
      </c>
      <c r="AB979" s="411">
        <f t="shared" ref="AB979" si="2823">AB978</f>
        <v>0</v>
      </c>
      <c r="AC979" s="411">
        <f t="shared" ref="AC979" si="2824">AC978</f>
        <v>0</v>
      </c>
      <c r="AD979" s="411">
        <f t="shared" ref="AD979" si="2825">AD978</f>
        <v>0</v>
      </c>
      <c r="AE979" s="411">
        <f t="shared" ref="AE979" si="2826">AE978</f>
        <v>0</v>
      </c>
      <c r="AF979" s="411">
        <f t="shared" ref="AF979" si="2827">AF978</f>
        <v>0</v>
      </c>
      <c r="AG979" s="411">
        <f t="shared" ref="AG979" si="2828">AG978</f>
        <v>0</v>
      </c>
      <c r="AH979" s="411">
        <f t="shared" ref="AH979" si="2829">AH978</f>
        <v>0</v>
      </c>
      <c r="AI979" s="411">
        <f t="shared" ref="AI979" si="2830">AI978</f>
        <v>0</v>
      </c>
      <c r="AJ979" s="411">
        <f t="shared" ref="AJ979" si="2831">AJ978</f>
        <v>0</v>
      </c>
      <c r="AK979" s="411">
        <f t="shared" ref="AK979" si="2832">AK978</f>
        <v>0</v>
      </c>
      <c r="AL979" s="411">
        <f t="shared" ref="AL979" si="2833">AL978</f>
        <v>0</v>
      </c>
      <c r="AM979" s="306"/>
    </row>
    <row r="980" spans="1:39" ht="15" hidden="1" customHeight="1" outlineLevel="2">
      <c r="A980" s="532"/>
      <c r="B980" s="294"/>
      <c r="C980" s="291"/>
      <c r="D980" s="291"/>
      <c r="E980" s="291"/>
      <c r="F980" s="291"/>
      <c r="G980" s="291"/>
      <c r="H980" s="291"/>
      <c r="I980" s="291"/>
      <c r="J980" s="291"/>
      <c r="K980" s="291"/>
      <c r="L980" s="291"/>
      <c r="M980" s="291"/>
      <c r="N980" s="291"/>
      <c r="O980" s="291"/>
      <c r="P980" s="291"/>
      <c r="Q980" s="291"/>
      <c r="R980" s="291"/>
      <c r="S980" s="291"/>
      <c r="T980" s="291"/>
      <c r="U980" s="291"/>
      <c r="V980" s="291"/>
      <c r="W980" s="291"/>
      <c r="X980" s="291"/>
      <c r="Y980" s="422"/>
      <c r="Z980" s="425"/>
      <c r="AA980" s="425"/>
      <c r="AB980" s="425"/>
      <c r="AC980" s="425"/>
      <c r="AD980" s="425"/>
      <c r="AE980" s="425"/>
      <c r="AF980" s="425"/>
      <c r="AG980" s="425"/>
      <c r="AH980" s="425"/>
      <c r="AI980" s="425"/>
      <c r="AJ980" s="425"/>
      <c r="AK980" s="425"/>
      <c r="AL980" s="425"/>
      <c r="AM980" s="306"/>
    </row>
    <row r="981" spans="1:39" ht="15" hidden="1" customHeight="1" outlineLevel="2">
      <c r="A981" s="532">
        <v>22</v>
      </c>
      <c r="B981" s="428" t="s">
        <v>115</v>
      </c>
      <c r="C981" s="291" t="s">
        <v>25</v>
      </c>
      <c r="D981" s="295"/>
      <c r="E981" s="295"/>
      <c r="F981" s="295"/>
      <c r="G981" s="295"/>
      <c r="H981" s="295"/>
      <c r="I981" s="295"/>
      <c r="J981" s="295"/>
      <c r="K981" s="295"/>
      <c r="L981" s="295"/>
      <c r="M981" s="295"/>
      <c r="N981" s="291"/>
      <c r="O981" s="295"/>
      <c r="P981" s="295"/>
      <c r="Q981" s="295"/>
      <c r="R981" s="295"/>
      <c r="S981" s="295"/>
      <c r="T981" s="295"/>
      <c r="U981" s="295"/>
      <c r="V981" s="295"/>
      <c r="W981" s="295"/>
      <c r="X981" s="295"/>
      <c r="Y981" s="410"/>
      <c r="Z981" s="410"/>
      <c r="AA981" s="410"/>
      <c r="AB981" s="410"/>
      <c r="AC981" s="410"/>
      <c r="AD981" s="410"/>
      <c r="AE981" s="410"/>
      <c r="AF981" s="410"/>
      <c r="AG981" s="410"/>
      <c r="AH981" s="410"/>
      <c r="AI981" s="410"/>
      <c r="AJ981" s="410"/>
      <c r="AK981" s="410"/>
      <c r="AL981" s="410"/>
      <c r="AM981" s="296">
        <f>SUM(Y981:AL981)</f>
        <v>0</v>
      </c>
    </row>
    <row r="982" spans="1:39" ht="15" hidden="1" customHeight="1" outlineLevel="2">
      <c r="A982" s="532"/>
      <c r="B982" s="294" t="s">
        <v>347</v>
      </c>
      <c r="C982" s="291" t="s">
        <v>164</v>
      </c>
      <c r="D982" s="295"/>
      <c r="E982" s="295"/>
      <c r="F982" s="295"/>
      <c r="G982" s="295"/>
      <c r="H982" s="295"/>
      <c r="I982" s="295"/>
      <c r="J982" s="295"/>
      <c r="K982" s="295"/>
      <c r="L982" s="295"/>
      <c r="M982" s="295"/>
      <c r="N982" s="291"/>
      <c r="O982" s="295"/>
      <c r="P982" s="295"/>
      <c r="Q982" s="295"/>
      <c r="R982" s="295"/>
      <c r="S982" s="295"/>
      <c r="T982" s="295"/>
      <c r="U982" s="295"/>
      <c r="V982" s="295"/>
      <c r="W982" s="295"/>
      <c r="X982" s="295"/>
      <c r="Y982" s="411">
        <f>Y981</f>
        <v>0</v>
      </c>
      <c r="Z982" s="411">
        <f t="shared" ref="Z982" si="2834">Z981</f>
        <v>0</v>
      </c>
      <c r="AA982" s="411">
        <f t="shared" ref="AA982" si="2835">AA981</f>
        <v>0</v>
      </c>
      <c r="AB982" s="411">
        <f t="shared" ref="AB982" si="2836">AB981</f>
        <v>0</v>
      </c>
      <c r="AC982" s="411">
        <f t="shared" ref="AC982" si="2837">AC981</f>
        <v>0</v>
      </c>
      <c r="AD982" s="411">
        <f t="shared" ref="AD982" si="2838">AD981</f>
        <v>0</v>
      </c>
      <c r="AE982" s="411">
        <f t="shared" ref="AE982" si="2839">AE981</f>
        <v>0</v>
      </c>
      <c r="AF982" s="411">
        <f t="shared" ref="AF982" si="2840">AF981</f>
        <v>0</v>
      </c>
      <c r="AG982" s="411">
        <f t="shared" ref="AG982" si="2841">AG981</f>
        <v>0</v>
      </c>
      <c r="AH982" s="411">
        <f t="shared" ref="AH982" si="2842">AH981</f>
        <v>0</v>
      </c>
      <c r="AI982" s="411">
        <f t="shared" ref="AI982" si="2843">AI981</f>
        <v>0</v>
      </c>
      <c r="AJ982" s="411">
        <f t="shared" ref="AJ982" si="2844">AJ981</f>
        <v>0</v>
      </c>
      <c r="AK982" s="411">
        <f t="shared" ref="AK982" si="2845">AK981</f>
        <v>0</v>
      </c>
      <c r="AL982" s="411">
        <f t="shared" ref="AL982" si="2846">AL981</f>
        <v>0</v>
      </c>
      <c r="AM982" s="306"/>
    </row>
    <row r="983" spans="1:39" ht="15" hidden="1" customHeight="1" outlineLevel="2">
      <c r="A983" s="532"/>
      <c r="B983" s="294"/>
      <c r="C983" s="291"/>
      <c r="D983" s="291"/>
      <c r="E983" s="291"/>
      <c r="F983" s="291"/>
      <c r="G983" s="291"/>
      <c r="H983" s="291"/>
      <c r="I983" s="291"/>
      <c r="J983" s="291"/>
      <c r="K983" s="291"/>
      <c r="L983" s="291"/>
      <c r="M983" s="291"/>
      <c r="N983" s="291"/>
      <c r="O983" s="291"/>
      <c r="P983" s="291"/>
      <c r="Q983" s="291"/>
      <c r="R983" s="291"/>
      <c r="S983" s="291"/>
      <c r="T983" s="291"/>
      <c r="U983" s="291"/>
      <c r="V983" s="291"/>
      <c r="W983" s="291"/>
      <c r="X983" s="291"/>
      <c r="Y983" s="422"/>
      <c r="Z983" s="425"/>
      <c r="AA983" s="425"/>
      <c r="AB983" s="425"/>
      <c r="AC983" s="425"/>
      <c r="AD983" s="425"/>
      <c r="AE983" s="425"/>
      <c r="AF983" s="425"/>
      <c r="AG983" s="425"/>
      <c r="AH983" s="425"/>
      <c r="AI983" s="425"/>
      <c r="AJ983" s="425"/>
      <c r="AK983" s="425"/>
      <c r="AL983" s="425"/>
      <c r="AM983" s="306"/>
    </row>
    <row r="984" spans="1:39" ht="15" hidden="1" customHeight="1" outlineLevel="2">
      <c r="A984" s="532">
        <v>23</v>
      </c>
      <c r="B984" s="428" t="s">
        <v>116</v>
      </c>
      <c r="C984" s="291" t="s">
        <v>25</v>
      </c>
      <c r="D984" s="295"/>
      <c r="E984" s="295"/>
      <c r="F984" s="295"/>
      <c r="G984" s="295"/>
      <c r="H984" s="295"/>
      <c r="I984" s="295"/>
      <c r="J984" s="295"/>
      <c r="K984" s="295"/>
      <c r="L984" s="295"/>
      <c r="M984" s="295"/>
      <c r="N984" s="291"/>
      <c r="O984" s="295"/>
      <c r="P984" s="295"/>
      <c r="Q984" s="295"/>
      <c r="R984" s="295"/>
      <c r="S984" s="295"/>
      <c r="T984" s="295"/>
      <c r="U984" s="295"/>
      <c r="V984" s="295"/>
      <c r="W984" s="295"/>
      <c r="X984" s="295"/>
      <c r="Y984" s="410"/>
      <c r="Z984" s="410"/>
      <c r="AA984" s="410"/>
      <c r="AB984" s="410"/>
      <c r="AC984" s="410"/>
      <c r="AD984" s="410"/>
      <c r="AE984" s="410"/>
      <c r="AF984" s="410"/>
      <c r="AG984" s="410"/>
      <c r="AH984" s="410"/>
      <c r="AI984" s="410"/>
      <c r="AJ984" s="410"/>
      <c r="AK984" s="410"/>
      <c r="AL984" s="410"/>
      <c r="AM984" s="296">
        <f>SUM(Y984:AL984)</f>
        <v>0</v>
      </c>
    </row>
    <row r="985" spans="1:39" ht="15" hidden="1" customHeight="1" outlineLevel="2">
      <c r="A985" s="532"/>
      <c r="B985" s="294" t="s">
        <v>347</v>
      </c>
      <c r="C985" s="291" t="s">
        <v>164</v>
      </c>
      <c r="D985" s="295"/>
      <c r="E985" s="295"/>
      <c r="F985" s="295"/>
      <c r="G985" s="295"/>
      <c r="H985" s="295"/>
      <c r="I985" s="295"/>
      <c r="J985" s="295"/>
      <c r="K985" s="295"/>
      <c r="L985" s="295"/>
      <c r="M985" s="295"/>
      <c r="N985" s="291"/>
      <c r="O985" s="295"/>
      <c r="P985" s="295"/>
      <c r="Q985" s="295"/>
      <c r="R985" s="295"/>
      <c r="S985" s="295"/>
      <c r="T985" s="295"/>
      <c r="U985" s="295"/>
      <c r="V985" s="295"/>
      <c r="W985" s="295"/>
      <c r="X985" s="295"/>
      <c r="Y985" s="411">
        <f>Y984</f>
        <v>0</v>
      </c>
      <c r="Z985" s="411">
        <f t="shared" ref="Z985" si="2847">Z984</f>
        <v>0</v>
      </c>
      <c r="AA985" s="411">
        <f t="shared" ref="AA985" si="2848">AA984</f>
        <v>0</v>
      </c>
      <c r="AB985" s="411">
        <f t="shared" ref="AB985" si="2849">AB984</f>
        <v>0</v>
      </c>
      <c r="AC985" s="411">
        <f t="shared" ref="AC985" si="2850">AC984</f>
        <v>0</v>
      </c>
      <c r="AD985" s="411">
        <f t="shared" ref="AD985" si="2851">AD984</f>
        <v>0</v>
      </c>
      <c r="AE985" s="411">
        <f t="shared" ref="AE985" si="2852">AE984</f>
        <v>0</v>
      </c>
      <c r="AF985" s="411">
        <f t="shared" ref="AF985" si="2853">AF984</f>
        <v>0</v>
      </c>
      <c r="AG985" s="411">
        <f t="shared" ref="AG985" si="2854">AG984</f>
        <v>0</v>
      </c>
      <c r="AH985" s="411">
        <f t="shared" ref="AH985" si="2855">AH984</f>
        <v>0</v>
      </c>
      <c r="AI985" s="411">
        <f t="shared" ref="AI985" si="2856">AI984</f>
        <v>0</v>
      </c>
      <c r="AJ985" s="411">
        <f t="shared" ref="AJ985" si="2857">AJ984</f>
        <v>0</v>
      </c>
      <c r="AK985" s="411">
        <f t="shared" ref="AK985" si="2858">AK984</f>
        <v>0</v>
      </c>
      <c r="AL985" s="411">
        <f t="shared" ref="AL985" si="2859">AL984</f>
        <v>0</v>
      </c>
      <c r="AM985" s="306"/>
    </row>
    <row r="986" spans="1:39" ht="15" hidden="1" customHeight="1" outlineLevel="2">
      <c r="A986" s="532"/>
      <c r="B986" s="430"/>
      <c r="C986" s="291"/>
      <c r="D986" s="291"/>
      <c r="E986" s="291"/>
      <c r="F986" s="291"/>
      <c r="G986" s="291"/>
      <c r="H986" s="291"/>
      <c r="I986" s="291"/>
      <c r="J986" s="291"/>
      <c r="K986" s="291"/>
      <c r="L986" s="291"/>
      <c r="M986" s="291"/>
      <c r="N986" s="291"/>
      <c r="O986" s="291"/>
      <c r="P986" s="291"/>
      <c r="Q986" s="291"/>
      <c r="R986" s="291"/>
      <c r="S986" s="291"/>
      <c r="T986" s="291"/>
      <c r="U986" s="291"/>
      <c r="V986" s="291"/>
      <c r="W986" s="291"/>
      <c r="X986" s="291"/>
      <c r="Y986" s="422"/>
      <c r="Z986" s="425"/>
      <c r="AA986" s="425"/>
      <c r="AB986" s="425"/>
      <c r="AC986" s="425"/>
      <c r="AD986" s="425"/>
      <c r="AE986" s="425"/>
      <c r="AF986" s="425"/>
      <c r="AG986" s="425"/>
      <c r="AH986" s="425"/>
      <c r="AI986" s="425"/>
      <c r="AJ986" s="425"/>
      <c r="AK986" s="425"/>
      <c r="AL986" s="425"/>
      <c r="AM986" s="306"/>
    </row>
    <row r="987" spans="1:39" ht="15" hidden="1" customHeight="1" outlineLevel="2">
      <c r="A987" s="532">
        <v>24</v>
      </c>
      <c r="B987" s="428" t="s">
        <v>117</v>
      </c>
      <c r="C987" s="291" t="s">
        <v>25</v>
      </c>
      <c r="D987" s="295"/>
      <c r="E987" s="295"/>
      <c r="F987" s="295"/>
      <c r="G987" s="295"/>
      <c r="H987" s="295"/>
      <c r="I987" s="295"/>
      <c r="J987" s="295"/>
      <c r="K987" s="295"/>
      <c r="L987" s="295"/>
      <c r="M987" s="295"/>
      <c r="N987" s="291"/>
      <c r="O987" s="295"/>
      <c r="P987" s="295"/>
      <c r="Q987" s="295"/>
      <c r="R987" s="295"/>
      <c r="S987" s="295"/>
      <c r="T987" s="295"/>
      <c r="U987" s="295"/>
      <c r="V987" s="295"/>
      <c r="W987" s="295"/>
      <c r="X987" s="295"/>
      <c r="Y987" s="410"/>
      <c r="Z987" s="410"/>
      <c r="AA987" s="410"/>
      <c r="AB987" s="410"/>
      <c r="AC987" s="410"/>
      <c r="AD987" s="410"/>
      <c r="AE987" s="410"/>
      <c r="AF987" s="410"/>
      <c r="AG987" s="410"/>
      <c r="AH987" s="410"/>
      <c r="AI987" s="410"/>
      <c r="AJ987" s="410"/>
      <c r="AK987" s="410"/>
      <c r="AL987" s="410"/>
      <c r="AM987" s="296">
        <f>SUM(Y987:AL987)</f>
        <v>0</v>
      </c>
    </row>
    <row r="988" spans="1:39" ht="15" hidden="1" customHeight="1" outlineLevel="2">
      <c r="A988" s="532"/>
      <c r="B988" s="294" t="s">
        <v>347</v>
      </c>
      <c r="C988" s="291" t="s">
        <v>164</v>
      </c>
      <c r="D988" s="295"/>
      <c r="E988" s="295"/>
      <c r="F988" s="295"/>
      <c r="G988" s="295"/>
      <c r="H988" s="295"/>
      <c r="I988" s="295"/>
      <c r="J988" s="295"/>
      <c r="K988" s="295"/>
      <c r="L988" s="295"/>
      <c r="M988" s="295"/>
      <c r="N988" s="291"/>
      <c r="O988" s="295"/>
      <c r="P988" s="295"/>
      <c r="Q988" s="295"/>
      <c r="R988" s="295"/>
      <c r="S988" s="295"/>
      <c r="T988" s="295"/>
      <c r="U988" s="295"/>
      <c r="V988" s="295"/>
      <c r="W988" s="295"/>
      <c r="X988" s="295"/>
      <c r="Y988" s="411">
        <f>Y987</f>
        <v>0</v>
      </c>
      <c r="Z988" s="411">
        <f t="shared" ref="Z988" si="2860">Z987</f>
        <v>0</v>
      </c>
      <c r="AA988" s="411">
        <f t="shared" ref="AA988" si="2861">AA987</f>
        <v>0</v>
      </c>
      <c r="AB988" s="411">
        <f t="shared" ref="AB988" si="2862">AB987</f>
        <v>0</v>
      </c>
      <c r="AC988" s="411">
        <f t="shared" ref="AC988" si="2863">AC987</f>
        <v>0</v>
      </c>
      <c r="AD988" s="411">
        <f t="shared" ref="AD988" si="2864">AD987</f>
        <v>0</v>
      </c>
      <c r="AE988" s="411">
        <f t="shared" ref="AE988" si="2865">AE987</f>
        <v>0</v>
      </c>
      <c r="AF988" s="411">
        <f t="shared" ref="AF988" si="2866">AF987</f>
        <v>0</v>
      </c>
      <c r="AG988" s="411">
        <f t="shared" ref="AG988" si="2867">AG987</f>
        <v>0</v>
      </c>
      <c r="AH988" s="411">
        <f t="shared" ref="AH988" si="2868">AH987</f>
        <v>0</v>
      </c>
      <c r="AI988" s="411">
        <f t="shared" ref="AI988" si="2869">AI987</f>
        <v>0</v>
      </c>
      <c r="AJ988" s="411">
        <f t="shared" ref="AJ988" si="2870">AJ987</f>
        <v>0</v>
      </c>
      <c r="AK988" s="411">
        <f t="shared" ref="AK988" si="2871">AK987</f>
        <v>0</v>
      </c>
      <c r="AL988" s="411">
        <f t="shared" ref="AL988" si="2872">AL987</f>
        <v>0</v>
      </c>
      <c r="AM988" s="306"/>
    </row>
    <row r="989" spans="1:39" ht="15" hidden="1" customHeight="1" outlineLevel="2">
      <c r="A989" s="532"/>
      <c r="B989" s="294"/>
      <c r="C989" s="291"/>
      <c r="D989" s="291"/>
      <c r="E989" s="291"/>
      <c r="F989" s="291"/>
      <c r="G989" s="291"/>
      <c r="H989" s="291"/>
      <c r="I989" s="291"/>
      <c r="J989" s="291"/>
      <c r="K989" s="291"/>
      <c r="L989" s="291"/>
      <c r="M989" s="291"/>
      <c r="N989" s="291"/>
      <c r="O989" s="291"/>
      <c r="P989" s="291"/>
      <c r="Q989" s="291"/>
      <c r="R989" s="291"/>
      <c r="S989" s="291"/>
      <c r="T989" s="291"/>
      <c r="U989" s="291"/>
      <c r="V989" s="291"/>
      <c r="W989" s="291"/>
      <c r="X989" s="291"/>
      <c r="Y989" s="412"/>
      <c r="Z989" s="425"/>
      <c r="AA989" s="425"/>
      <c r="AB989" s="425"/>
      <c r="AC989" s="425"/>
      <c r="AD989" s="425"/>
      <c r="AE989" s="425"/>
      <c r="AF989" s="425"/>
      <c r="AG989" s="425"/>
      <c r="AH989" s="425"/>
      <c r="AI989" s="425"/>
      <c r="AJ989" s="425"/>
      <c r="AK989" s="425"/>
      <c r="AL989" s="425"/>
      <c r="AM989" s="306"/>
    </row>
    <row r="990" spans="1:39" ht="15" hidden="1" customHeight="1" outlineLevel="2">
      <c r="A990" s="532"/>
      <c r="B990" s="288" t="s">
        <v>502</v>
      </c>
      <c r="C990" s="291"/>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12"/>
      <c r="Z990" s="425"/>
      <c r="AA990" s="425"/>
      <c r="AB990" s="425"/>
      <c r="AC990" s="425"/>
      <c r="AD990" s="425"/>
      <c r="AE990" s="425"/>
      <c r="AF990" s="425"/>
      <c r="AG990" s="425"/>
      <c r="AH990" s="425"/>
      <c r="AI990" s="425"/>
      <c r="AJ990" s="425"/>
      <c r="AK990" s="425"/>
      <c r="AL990" s="425"/>
      <c r="AM990" s="306"/>
    </row>
    <row r="991" spans="1:39" ht="15" hidden="1" customHeight="1" outlineLevel="2">
      <c r="A991" s="532">
        <v>25</v>
      </c>
      <c r="B991" s="428" t="s">
        <v>118</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26"/>
      <c r="Z991" s="415"/>
      <c r="AA991" s="415"/>
      <c r="AB991" s="415"/>
      <c r="AC991" s="415"/>
      <c r="AD991" s="415"/>
      <c r="AE991" s="415"/>
      <c r="AF991" s="415"/>
      <c r="AG991" s="415"/>
      <c r="AH991" s="415"/>
      <c r="AI991" s="415"/>
      <c r="AJ991" s="415"/>
      <c r="AK991" s="415"/>
      <c r="AL991" s="415"/>
      <c r="AM991" s="296">
        <f>SUM(Y991:AL991)</f>
        <v>0</v>
      </c>
    </row>
    <row r="992" spans="1:39" ht="15" hidden="1" customHeight="1" outlineLevel="2">
      <c r="A992" s="532"/>
      <c r="B992" s="294" t="s">
        <v>347</v>
      </c>
      <c r="C992" s="291" t="s">
        <v>164</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2873">Z991</f>
        <v>0</v>
      </c>
      <c r="AA992" s="411">
        <f t="shared" ref="AA992" si="2874">AA991</f>
        <v>0</v>
      </c>
      <c r="AB992" s="411">
        <f t="shared" ref="AB992" si="2875">AB991</f>
        <v>0</v>
      </c>
      <c r="AC992" s="411">
        <f t="shared" ref="AC992" si="2876">AC991</f>
        <v>0</v>
      </c>
      <c r="AD992" s="411">
        <f t="shared" ref="AD992" si="2877">AD991</f>
        <v>0</v>
      </c>
      <c r="AE992" s="411">
        <f t="shared" ref="AE992" si="2878">AE991</f>
        <v>0</v>
      </c>
      <c r="AF992" s="411">
        <f t="shared" ref="AF992" si="2879">AF991</f>
        <v>0</v>
      </c>
      <c r="AG992" s="411">
        <f t="shared" ref="AG992" si="2880">AG991</f>
        <v>0</v>
      </c>
      <c r="AH992" s="411">
        <f t="shared" ref="AH992" si="2881">AH991</f>
        <v>0</v>
      </c>
      <c r="AI992" s="411">
        <f t="shared" ref="AI992" si="2882">AI991</f>
        <v>0</v>
      </c>
      <c r="AJ992" s="411">
        <f t="shared" ref="AJ992" si="2883">AJ991</f>
        <v>0</v>
      </c>
      <c r="AK992" s="411">
        <f t="shared" ref="AK992" si="2884">AK991</f>
        <v>0</v>
      </c>
      <c r="AL992" s="411">
        <f t="shared" ref="AL992" si="2885">AL991</f>
        <v>0</v>
      </c>
      <c r="AM992" s="306"/>
    </row>
    <row r="993" spans="1:39" ht="15" hidden="1" customHeight="1" outlineLevel="2">
      <c r="A993" s="532"/>
      <c r="B993" s="294"/>
      <c r="C993" s="291"/>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25"/>
      <c r="AA993" s="425"/>
      <c r="AB993" s="425"/>
      <c r="AC993" s="425"/>
      <c r="AD993" s="425"/>
      <c r="AE993" s="425"/>
      <c r="AF993" s="425"/>
      <c r="AG993" s="425"/>
      <c r="AH993" s="425"/>
      <c r="AI993" s="425"/>
      <c r="AJ993" s="425"/>
      <c r="AK993" s="425"/>
      <c r="AL993" s="425"/>
      <c r="AM993" s="306"/>
    </row>
    <row r="994" spans="1:39" ht="15" hidden="1" customHeight="1" outlineLevel="2">
      <c r="A994" s="532">
        <v>26</v>
      </c>
      <c r="B994" s="428" t="s">
        <v>119</v>
      </c>
      <c r="C994" s="291" t="s">
        <v>25</v>
      </c>
      <c r="D994" s="295"/>
      <c r="E994" s="295"/>
      <c r="F994" s="295"/>
      <c r="G994" s="295"/>
      <c r="H994" s="295"/>
      <c r="I994" s="295"/>
      <c r="J994" s="295"/>
      <c r="K994" s="295"/>
      <c r="L994" s="295"/>
      <c r="M994" s="295"/>
      <c r="N994" s="295">
        <v>12</v>
      </c>
      <c r="O994" s="295"/>
      <c r="P994" s="295"/>
      <c r="Q994" s="295"/>
      <c r="R994" s="295"/>
      <c r="S994" s="295"/>
      <c r="T994" s="295"/>
      <c r="U994" s="295"/>
      <c r="V994" s="295"/>
      <c r="W994" s="295"/>
      <c r="X994" s="295"/>
      <c r="Y994" s="426"/>
      <c r="Z994" s="415"/>
      <c r="AA994" s="415"/>
      <c r="AB994" s="415"/>
      <c r="AC994" s="415"/>
      <c r="AD994" s="415"/>
      <c r="AE994" s="415"/>
      <c r="AF994" s="415"/>
      <c r="AG994" s="415"/>
      <c r="AH994" s="415"/>
      <c r="AI994" s="415"/>
      <c r="AJ994" s="415"/>
      <c r="AK994" s="415"/>
      <c r="AL994" s="415"/>
      <c r="AM994" s="296">
        <f>SUM(Y994:AL994)</f>
        <v>0</v>
      </c>
    </row>
    <row r="995" spans="1:39" ht="15" hidden="1" customHeight="1" outlineLevel="2">
      <c r="A995" s="532"/>
      <c r="B995" s="294" t="s">
        <v>347</v>
      </c>
      <c r="C995" s="291" t="s">
        <v>164</v>
      </c>
      <c r="D995" s="295"/>
      <c r="E995" s="295"/>
      <c r="F995" s="295"/>
      <c r="G995" s="295"/>
      <c r="H995" s="295"/>
      <c r="I995" s="295"/>
      <c r="J995" s="295"/>
      <c r="K995" s="295"/>
      <c r="L995" s="295"/>
      <c r="M995" s="295"/>
      <c r="N995" s="295">
        <f>N994</f>
        <v>12</v>
      </c>
      <c r="O995" s="295"/>
      <c r="P995" s="295"/>
      <c r="Q995" s="295"/>
      <c r="R995" s="295"/>
      <c r="S995" s="295"/>
      <c r="T995" s="295"/>
      <c r="U995" s="295"/>
      <c r="V995" s="295"/>
      <c r="W995" s="295"/>
      <c r="X995" s="295"/>
      <c r="Y995" s="411">
        <f>Y994</f>
        <v>0</v>
      </c>
      <c r="Z995" s="411">
        <f t="shared" ref="Z995" si="2886">Z994</f>
        <v>0</v>
      </c>
      <c r="AA995" s="411">
        <f t="shared" ref="AA995" si="2887">AA994</f>
        <v>0</v>
      </c>
      <c r="AB995" s="411">
        <f t="shared" ref="AB995" si="2888">AB994</f>
        <v>0</v>
      </c>
      <c r="AC995" s="411">
        <f t="shared" ref="AC995" si="2889">AC994</f>
        <v>0</v>
      </c>
      <c r="AD995" s="411">
        <f t="shared" ref="AD995" si="2890">AD994</f>
        <v>0</v>
      </c>
      <c r="AE995" s="411">
        <f t="shared" ref="AE995" si="2891">AE994</f>
        <v>0</v>
      </c>
      <c r="AF995" s="411">
        <f t="shared" ref="AF995" si="2892">AF994</f>
        <v>0</v>
      </c>
      <c r="AG995" s="411">
        <f t="shared" ref="AG995" si="2893">AG994</f>
        <v>0</v>
      </c>
      <c r="AH995" s="411">
        <f t="shared" ref="AH995" si="2894">AH994</f>
        <v>0</v>
      </c>
      <c r="AI995" s="411">
        <f t="shared" ref="AI995" si="2895">AI994</f>
        <v>0</v>
      </c>
      <c r="AJ995" s="411">
        <f t="shared" ref="AJ995" si="2896">AJ994</f>
        <v>0</v>
      </c>
      <c r="AK995" s="411">
        <f t="shared" ref="AK995" si="2897">AK994</f>
        <v>0</v>
      </c>
      <c r="AL995" s="411">
        <f t="shared" ref="AL995" si="2898">AL994</f>
        <v>0</v>
      </c>
      <c r="AM995" s="306"/>
    </row>
    <row r="996" spans="1:39" ht="15" hidden="1" customHeight="1" outlineLevel="2">
      <c r="A996" s="532"/>
      <c r="B996" s="294"/>
      <c r="C996" s="291"/>
      <c r="D996" s="291"/>
      <c r="E996" s="291"/>
      <c r="F996" s="291"/>
      <c r="G996" s="291"/>
      <c r="H996" s="291"/>
      <c r="I996" s="291"/>
      <c r="J996" s="291"/>
      <c r="K996" s="291"/>
      <c r="L996" s="291"/>
      <c r="M996" s="291"/>
      <c r="N996" s="291"/>
      <c r="O996" s="291"/>
      <c r="P996" s="291"/>
      <c r="Q996" s="291"/>
      <c r="R996" s="291"/>
      <c r="S996" s="291"/>
      <c r="T996" s="291"/>
      <c r="U996" s="291"/>
      <c r="V996" s="291"/>
      <c r="W996" s="291"/>
      <c r="X996" s="291"/>
      <c r="Y996" s="412"/>
      <c r="Z996" s="425"/>
      <c r="AA996" s="425"/>
      <c r="AB996" s="425"/>
      <c r="AC996" s="425"/>
      <c r="AD996" s="425"/>
      <c r="AE996" s="425"/>
      <c r="AF996" s="425"/>
      <c r="AG996" s="425"/>
      <c r="AH996" s="425"/>
      <c r="AI996" s="425"/>
      <c r="AJ996" s="425"/>
      <c r="AK996" s="425"/>
      <c r="AL996" s="425"/>
      <c r="AM996" s="306"/>
    </row>
    <row r="997" spans="1:39" ht="15" hidden="1" customHeight="1" outlineLevel="2">
      <c r="A997" s="532">
        <v>27</v>
      </c>
      <c r="B997" s="428" t="s">
        <v>120</v>
      </c>
      <c r="C997" s="291" t="s">
        <v>25</v>
      </c>
      <c r="D997" s="295"/>
      <c r="E997" s="295"/>
      <c r="F997" s="295"/>
      <c r="G997" s="295"/>
      <c r="H997" s="295"/>
      <c r="I997" s="295"/>
      <c r="J997" s="295"/>
      <c r="K997" s="295"/>
      <c r="L997" s="295"/>
      <c r="M997" s="295"/>
      <c r="N997" s="295">
        <v>12</v>
      </c>
      <c r="O997" s="295"/>
      <c r="P997" s="295"/>
      <c r="Q997" s="295"/>
      <c r="R997" s="295"/>
      <c r="S997" s="295"/>
      <c r="T997" s="295"/>
      <c r="U997" s="295"/>
      <c r="V997" s="295"/>
      <c r="W997" s="295"/>
      <c r="X997" s="295"/>
      <c r="Y997" s="426"/>
      <c r="Z997" s="415"/>
      <c r="AA997" s="415"/>
      <c r="AB997" s="415"/>
      <c r="AC997" s="415"/>
      <c r="AD997" s="415"/>
      <c r="AE997" s="415"/>
      <c r="AF997" s="415"/>
      <c r="AG997" s="415"/>
      <c r="AH997" s="415"/>
      <c r="AI997" s="415"/>
      <c r="AJ997" s="415"/>
      <c r="AK997" s="415"/>
      <c r="AL997" s="415"/>
      <c r="AM997" s="296">
        <f>SUM(Y997:AL997)</f>
        <v>0</v>
      </c>
    </row>
    <row r="998" spans="1:39" ht="15" hidden="1" customHeight="1" outlineLevel="2">
      <c r="A998" s="532"/>
      <c r="B998" s="294" t="s">
        <v>347</v>
      </c>
      <c r="C998" s="291" t="s">
        <v>164</v>
      </c>
      <c r="D998" s="295"/>
      <c r="E998" s="295"/>
      <c r="F998" s="295"/>
      <c r="G998" s="295"/>
      <c r="H998" s="295"/>
      <c r="I998" s="295"/>
      <c r="J998" s="295"/>
      <c r="K998" s="295"/>
      <c r="L998" s="295"/>
      <c r="M998" s="295"/>
      <c r="N998" s="295">
        <f>N997</f>
        <v>12</v>
      </c>
      <c r="O998" s="295"/>
      <c r="P998" s="295"/>
      <c r="Q998" s="295"/>
      <c r="R998" s="295"/>
      <c r="S998" s="295"/>
      <c r="T998" s="295"/>
      <c r="U998" s="295"/>
      <c r="V998" s="295"/>
      <c r="W998" s="295"/>
      <c r="X998" s="295"/>
      <c r="Y998" s="411">
        <f>Y997</f>
        <v>0</v>
      </c>
      <c r="Z998" s="411">
        <f t="shared" ref="Z998" si="2899">Z997</f>
        <v>0</v>
      </c>
      <c r="AA998" s="411">
        <f t="shared" ref="AA998" si="2900">AA997</f>
        <v>0</v>
      </c>
      <c r="AB998" s="411">
        <f t="shared" ref="AB998" si="2901">AB997</f>
        <v>0</v>
      </c>
      <c r="AC998" s="411">
        <f t="shared" ref="AC998" si="2902">AC997</f>
        <v>0</v>
      </c>
      <c r="AD998" s="411">
        <f t="shared" ref="AD998" si="2903">AD997</f>
        <v>0</v>
      </c>
      <c r="AE998" s="411">
        <f t="shared" ref="AE998" si="2904">AE997</f>
        <v>0</v>
      </c>
      <c r="AF998" s="411">
        <f t="shared" ref="AF998" si="2905">AF997</f>
        <v>0</v>
      </c>
      <c r="AG998" s="411">
        <f t="shared" ref="AG998" si="2906">AG997</f>
        <v>0</v>
      </c>
      <c r="AH998" s="411">
        <f t="shared" ref="AH998" si="2907">AH997</f>
        <v>0</v>
      </c>
      <c r="AI998" s="411">
        <f t="shared" ref="AI998" si="2908">AI997</f>
        <v>0</v>
      </c>
      <c r="AJ998" s="411">
        <f t="shared" ref="AJ998" si="2909">AJ997</f>
        <v>0</v>
      </c>
      <c r="AK998" s="411">
        <f t="shared" ref="AK998" si="2910">AK997</f>
        <v>0</v>
      </c>
      <c r="AL998" s="411">
        <f t="shared" ref="AL998" si="2911">AL997</f>
        <v>0</v>
      </c>
      <c r="AM998" s="306"/>
    </row>
    <row r="999" spans="1:39" ht="15" hidden="1" customHeight="1" outlineLevel="2">
      <c r="A999" s="532"/>
      <c r="B999" s="294"/>
      <c r="C999" s="291"/>
      <c r="D999" s="291"/>
      <c r="E999" s="291"/>
      <c r="F999" s="291"/>
      <c r="G999" s="291"/>
      <c r="H999" s="291"/>
      <c r="I999" s="291"/>
      <c r="J999" s="291"/>
      <c r="K999" s="291"/>
      <c r="L999" s="291"/>
      <c r="M999" s="291"/>
      <c r="N999" s="291"/>
      <c r="O999" s="291"/>
      <c r="P999" s="291"/>
      <c r="Q999" s="291"/>
      <c r="R999" s="291"/>
      <c r="S999" s="291"/>
      <c r="T999" s="291"/>
      <c r="U999" s="291"/>
      <c r="V999" s="291"/>
      <c r="W999" s="291"/>
      <c r="X999" s="291"/>
      <c r="Y999" s="412"/>
      <c r="Z999" s="425"/>
      <c r="AA999" s="425"/>
      <c r="AB999" s="425"/>
      <c r="AC999" s="425"/>
      <c r="AD999" s="425"/>
      <c r="AE999" s="425"/>
      <c r="AF999" s="425"/>
      <c r="AG999" s="425"/>
      <c r="AH999" s="425"/>
      <c r="AI999" s="425"/>
      <c r="AJ999" s="425"/>
      <c r="AK999" s="425"/>
      <c r="AL999" s="425"/>
      <c r="AM999" s="306"/>
    </row>
    <row r="1000" spans="1:39" ht="15" hidden="1" customHeight="1" outlineLevel="2">
      <c r="A1000" s="532">
        <v>28</v>
      </c>
      <c r="B1000" s="428" t="s">
        <v>121</v>
      </c>
      <c r="C1000" s="291" t="s">
        <v>25</v>
      </c>
      <c r="D1000" s="295"/>
      <c r="E1000" s="295"/>
      <c r="F1000" s="295"/>
      <c r="G1000" s="295"/>
      <c r="H1000" s="295"/>
      <c r="I1000" s="295"/>
      <c r="J1000" s="295"/>
      <c r="K1000" s="295"/>
      <c r="L1000" s="295"/>
      <c r="M1000" s="295"/>
      <c r="N1000" s="295">
        <v>12</v>
      </c>
      <c r="O1000" s="295"/>
      <c r="P1000" s="295"/>
      <c r="Q1000" s="295"/>
      <c r="R1000" s="295"/>
      <c r="S1000" s="295"/>
      <c r="T1000" s="295"/>
      <c r="U1000" s="295"/>
      <c r="V1000" s="295"/>
      <c r="W1000" s="295"/>
      <c r="X1000" s="295"/>
      <c r="Y1000" s="426"/>
      <c r="Z1000" s="415"/>
      <c r="AA1000" s="415"/>
      <c r="AB1000" s="415"/>
      <c r="AC1000" s="415"/>
      <c r="AD1000" s="415"/>
      <c r="AE1000" s="415"/>
      <c r="AF1000" s="415"/>
      <c r="AG1000" s="415"/>
      <c r="AH1000" s="415"/>
      <c r="AI1000" s="415"/>
      <c r="AJ1000" s="415"/>
      <c r="AK1000" s="415"/>
      <c r="AL1000" s="415"/>
      <c r="AM1000" s="296">
        <f>SUM(Y1000:AL1000)</f>
        <v>0</v>
      </c>
    </row>
    <row r="1001" spans="1:39" ht="15" hidden="1" customHeight="1" outlineLevel="2">
      <c r="A1001" s="532"/>
      <c r="B1001" s="294" t="s">
        <v>347</v>
      </c>
      <c r="C1001" s="291" t="s">
        <v>164</v>
      </c>
      <c r="D1001" s="295"/>
      <c r="E1001" s="295"/>
      <c r="F1001" s="295"/>
      <c r="G1001" s="295"/>
      <c r="H1001" s="295"/>
      <c r="I1001" s="295"/>
      <c r="J1001" s="295"/>
      <c r="K1001" s="295"/>
      <c r="L1001" s="295"/>
      <c r="M1001" s="295"/>
      <c r="N1001" s="295">
        <f>N1000</f>
        <v>12</v>
      </c>
      <c r="O1001" s="295"/>
      <c r="P1001" s="295"/>
      <c r="Q1001" s="295"/>
      <c r="R1001" s="295"/>
      <c r="S1001" s="295"/>
      <c r="T1001" s="295"/>
      <c r="U1001" s="295"/>
      <c r="V1001" s="295"/>
      <c r="W1001" s="295"/>
      <c r="X1001" s="295"/>
      <c r="Y1001" s="411">
        <f>Y1000</f>
        <v>0</v>
      </c>
      <c r="Z1001" s="411">
        <f>Z1000</f>
        <v>0</v>
      </c>
      <c r="AA1001" s="411">
        <f t="shared" ref="AA1001" si="2912">AA1000</f>
        <v>0</v>
      </c>
      <c r="AB1001" s="411">
        <f t="shared" ref="AB1001" si="2913">AB1000</f>
        <v>0</v>
      </c>
      <c r="AC1001" s="411">
        <f t="shared" ref="AC1001" si="2914">AC1000</f>
        <v>0</v>
      </c>
      <c r="AD1001" s="411">
        <f t="shared" ref="AD1001" si="2915">AD1000</f>
        <v>0</v>
      </c>
      <c r="AE1001" s="411">
        <f>AE1000</f>
        <v>0</v>
      </c>
      <c r="AF1001" s="411">
        <f t="shared" ref="AF1001" si="2916">AF1000</f>
        <v>0</v>
      </c>
      <c r="AG1001" s="411">
        <f t="shared" ref="AG1001" si="2917">AG1000</f>
        <v>0</v>
      </c>
      <c r="AH1001" s="411">
        <f t="shared" ref="AH1001" si="2918">AH1000</f>
        <v>0</v>
      </c>
      <c r="AI1001" s="411">
        <f t="shared" ref="AI1001" si="2919">AI1000</f>
        <v>0</v>
      </c>
      <c r="AJ1001" s="411">
        <f t="shared" ref="AJ1001" si="2920">AJ1000</f>
        <v>0</v>
      </c>
      <c r="AK1001" s="411">
        <f t="shared" ref="AK1001" si="2921">AK1000</f>
        <v>0</v>
      </c>
      <c r="AL1001" s="411">
        <f t="shared" ref="AL1001" si="2922">AL1000</f>
        <v>0</v>
      </c>
      <c r="AM1001" s="306"/>
    </row>
    <row r="1002" spans="1:39" ht="15" hidden="1" customHeight="1" outlineLevel="2">
      <c r="A1002" s="532"/>
      <c r="B1002" s="294"/>
      <c r="C1002" s="291"/>
      <c r="D1002" s="291"/>
      <c r="E1002" s="291"/>
      <c r="F1002" s="291"/>
      <c r="G1002" s="291"/>
      <c r="H1002" s="291"/>
      <c r="I1002" s="291"/>
      <c r="J1002" s="291"/>
      <c r="K1002" s="291"/>
      <c r="L1002" s="291"/>
      <c r="M1002" s="291"/>
      <c r="N1002" s="291"/>
      <c r="O1002" s="291"/>
      <c r="P1002" s="291"/>
      <c r="Q1002" s="291"/>
      <c r="R1002" s="291"/>
      <c r="S1002" s="291"/>
      <c r="T1002" s="291"/>
      <c r="U1002" s="291"/>
      <c r="V1002" s="291"/>
      <c r="W1002" s="291"/>
      <c r="X1002" s="291"/>
      <c r="Y1002" s="412"/>
      <c r="Z1002" s="425"/>
      <c r="AA1002" s="425"/>
      <c r="AB1002" s="425"/>
      <c r="AC1002" s="425"/>
      <c r="AD1002" s="425"/>
      <c r="AE1002" s="425"/>
      <c r="AF1002" s="425"/>
      <c r="AG1002" s="425"/>
      <c r="AH1002" s="425"/>
      <c r="AI1002" s="425"/>
      <c r="AJ1002" s="425"/>
      <c r="AK1002" s="425"/>
      <c r="AL1002" s="425"/>
      <c r="AM1002" s="306"/>
    </row>
    <row r="1003" spans="1:39" ht="15" hidden="1" customHeight="1" outlineLevel="2">
      <c r="A1003" s="532">
        <v>29</v>
      </c>
      <c r="B1003" s="428" t="s">
        <v>122</v>
      </c>
      <c r="C1003" s="291" t="s">
        <v>25</v>
      </c>
      <c r="D1003" s="295"/>
      <c r="E1003" s="295"/>
      <c r="F1003" s="295"/>
      <c r="G1003" s="295"/>
      <c r="H1003" s="295"/>
      <c r="I1003" s="295"/>
      <c r="J1003" s="295"/>
      <c r="K1003" s="295"/>
      <c r="L1003" s="295"/>
      <c r="M1003" s="295"/>
      <c r="N1003" s="295">
        <v>3</v>
      </c>
      <c r="O1003" s="295"/>
      <c r="P1003" s="295"/>
      <c r="Q1003" s="295"/>
      <c r="R1003" s="295"/>
      <c r="S1003" s="295"/>
      <c r="T1003" s="295"/>
      <c r="U1003" s="295"/>
      <c r="V1003" s="295"/>
      <c r="W1003" s="295"/>
      <c r="X1003" s="295"/>
      <c r="Y1003" s="426"/>
      <c r="Z1003" s="415"/>
      <c r="AA1003" s="415"/>
      <c r="AB1003" s="415"/>
      <c r="AC1003" s="415"/>
      <c r="AD1003" s="415"/>
      <c r="AE1003" s="415"/>
      <c r="AF1003" s="415"/>
      <c r="AG1003" s="415"/>
      <c r="AH1003" s="415"/>
      <c r="AI1003" s="415"/>
      <c r="AJ1003" s="415"/>
      <c r="AK1003" s="415"/>
      <c r="AL1003" s="415"/>
      <c r="AM1003" s="296">
        <f>SUM(Y1003:AL1003)</f>
        <v>0</v>
      </c>
    </row>
    <row r="1004" spans="1:39" ht="15" hidden="1" customHeight="1" outlineLevel="2">
      <c r="A1004" s="532"/>
      <c r="B1004" s="294" t="s">
        <v>347</v>
      </c>
      <c r="C1004" s="291" t="s">
        <v>164</v>
      </c>
      <c r="D1004" s="295"/>
      <c r="E1004" s="295"/>
      <c r="F1004" s="295"/>
      <c r="G1004" s="295"/>
      <c r="H1004" s="295"/>
      <c r="I1004" s="295"/>
      <c r="J1004" s="295"/>
      <c r="K1004" s="295"/>
      <c r="L1004" s="295"/>
      <c r="M1004" s="295"/>
      <c r="N1004" s="295">
        <f>N1003</f>
        <v>3</v>
      </c>
      <c r="O1004" s="295"/>
      <c r="P1004" s="295"/>
      <c r="Q1004" s="295"/>
      <c r="R1004" s="295"/>
      <c r="S1004" s="295"/>
      <c r="T1004" s="295"/>
      <c r="U1004" s="295"/>
      <c r="V1004" s="295"/>
      <c r="W1004" s="295"/>
      <c r="X1004" s="295"/>
      <c r="Y1004" s="411">
        <f>Y1003</f>
        <v>0</v>
      </c>
      <c r="Z1004" s="411">
        <f t="shared" ref="Z1004" si="2923">Z1003</f>
        <v>0</v>
      </c>
      <c r="AA1004" s="411">
        <f t="shared" ref="AA1004" si="2924">AA1003</f>
        <v>0</v>
      </c>
      <c r="AB1004" s="411">
        <f t="shared" ref="AB1004" si="2925">AB1003</f>
        <v>0</v>
      </c>
      <c r="AC1004" s="411">
        <f t="shared" ref="AC1004" si="2926">AC1003</f>
        <v>0</v>
      </c>
      <c r="AD1004" s="411">
        <f t="shared" ref="AD1004" si="2927">AD1003</f>
        <v>0</v>
      </c>
      <c r="AE1004" s="411">
        <f t="shared" ref="AE1004" si="2928">AE1003</f>
        <v>0</v>
      </c>
      <c r="AF1004" s="411">
        <f t="shared" ref="AF1004" si="2929">AF1003</f>
        <v>0</v>
      </c>
      <c r="AG1004" s="411">
        <f t="shared" ref="AG1004" si="2930">AG1003</f>
        <v>0</v>
      </c>
      <c r="AH1004" s="411">
        <f t="shared" ref="AH1004" si="2931">AH1003</f>
        <v>0</v>
      </c>
      <c r="AI1004" s="411">
        <f t="shared" ref="AI1004" si="2932">AI1003</f>
        <v>0</v>
      </c>
      <c r="AJ1004" s="411">
        <f t="shared" ref="AJ1004" si="2933">AJ1003</f>
        <v>0</v>
      </c>
      <c r="AK1004" s="411">
        <f t="shared" ref="AK1004" si="2934">AK1003</f>
        <v>0</v>
      </c>
      <c r="AL1004" s="411">
        <f t="shared" ref="AL1004" si="2935">AL1003</f>
        <v>0</v>
      </c>
      <c r="AM1004" s="306"/>
    </row>
    <row r="1005" spans="1:39" ht="15" hidden="1" customHeight="1" outlineLevel="2">
      <c r="A1005" s="532"/>
      <c r="B1005" s="294"/>
      <c r="C1005" s="291"/>
      <c r="D1005" s="291"/>
      <c r="E1005" s="291"/>
      <c r="F1005" s="291"/>
      <c r="G1005" s="291"/>
      <c r="H1005" s="291"/>
      <c r="I1005" s="291"/>
      <c r="J1005" s="291"/>
      <c r="K1005" s="291"/>
      <c r="L1005" s="291"/>
      <c r="M1005" s="291"/>
      <c r="N1005" s="291"/>
      <c r="O1005" s="291"/>
      <c r="P1005" s="291"/>
      <c r="Q1005" s="291"/>
      <c r="R1005" s="291"/>
      <c r="S1005" s="291"/>
      <c r="T1005" s="291"/>
      <c r="U1005" s="291"/>
      <c r="V1005" s="291"/>
      <c r="W1005" s="291"/>
      <c r="X1005" s="291"/>
      <c r="Y1005" s="412"/>
      <c r="Z1005" s="425"/>
      <c r="AA1005" s="425"/>
      <c r="AB1005" s="425"/>
      <c r="AC1005" s="425"/>
      <c r="AD1005" s="425"/>
      <c r="AE1005" s="425"/>
      <c r="AF1005" s="425"/>
      <c r="AG1005" s="425"/>
      <c r="AH1005" s="425"/>
      <c r="AI1005" s="425"/>
      <c r="AJ1005" s="425"/>
      <c r="AK1005" s="425"/>
      <c r="AL1005" s="425"/>
      <c r="AM1005" s="306"/>
    </row>
    <row r="1006" spans="1:39" ht="15" hidden="1" customHeight="1" outlineLevel="2">
      <c r="A1006" s="532">
        <v>30</v>
      </c>
      <c r="B1006" s="428" t="s">
        <v>123</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5"/>
      <c r="AA1006" s="415"/>
      <c r="AB1006" s="415"/>
      <c r="AC1006" s="415"/>
      <c r="AD1006" s="415"/>
      <c r="AE1006" s="415"/>
      <c r="AF1006" s="415"/>
      <c r="AG1006" s="415"/>
      <c r="AH1006" s="415"/>
      <c r="AI1006" s="415"/>
      <c r="AJ1006" s="415"/>
      <c r="AK1006" s="415"/>
      <c r="AL1006" s="415"/>
      <c r="AM1006" s="296">
        <f>SUM(Y1006:AL1006)</f>
        <v>0</v>
      </c>
    </row>
    <row r="1007" spans="1:39" ht="15" hidden="1" customHeight="1" outlineLevel="2">
      <c r="A1007" s="532"/>
      <c r="B1007" s="294" t="s">
        <v>347</v>
      </c>
      <c r="C1007" s="291" t="s">
        <v>164</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 si="2936">Z1006</f>
        <v>0</v>
      </c>
      <c r="AA1007" s="411">
        <f t="shared" ref="AA1007" si="2937">AA1006</f>
        <v>0</v>
      </c>
      <c r="AB1007" s="411">
        <f t="shared" ref="AB1007" si="2938">AB1006</f>
        <v>0</v>
      </c>
      <c r="AC1007" s="411">
        <f t="shared" ref="AC1007" si="2939">AC1006</f>
        <v>0</v>
      </c>
      <c r="AD1007" s="411">
        <f t="shared" ref="AD1007" si="2940">AD1006</f>
        <v>0</v>
      </c>
      <c r="AE1007" s="411">
        <f t="shared" ref="AE1007" si="2941">AE1006</f>
        <v>0</v>
      </c>
      <c r="AF1007" s="411">
        <f t="shared" ref="AF1007" si="2942">AF1006</f>
        <v>0</v>
      </c>
      <c r="AG1007" s="411">
        <f t="shared" ref="AG1007" si="2943">AG1006</f>
        <v>0</v>
      </c>
      <c r="AH1007" s="411">
        <f t="shared" ref="AH1007" si="2944">AH1006</f>
        <v>0</v>
      </c>
      <c r="AI1007" s="411">
        <f t="shared" ref="AI1007" si="2945">AI1006</f>
        <v>0</v>
      </c>
      <c r="AJ1007" s="411">
        <f t="shared" ref="AJ1007" si="2946">AJ1006</f>
        <v>0</v>
      </c>
      <c r="AK1007" s="411">
        <f t="shared" ref="AK1007" si="2947">AK1006</f>
        <v>0</v>
      </c>
      <c r="AL1007" s="411">
        <f t="shared" ref="AL1007" si="2948">AL1006</f>
        <v>0</v>
      </c>
      <c r="AM1007" s="306"/>
    </row>
    <row r="1008" spans="1:39" ht="15" hidden="1" customHeight="1" outlineLevel="2">
      <c r="A1008" s="532"/>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12"/>
      <c r="Z1008" s="425"/>
      <c r="AA1008" s="425"/>
      <c r="AB1008" s="425"/>
      <c r="AC1008" s="425"/>
      <c r="AD1008" s="425"/>
      <c r="AE1008" s="425"/>
      <c r="AF1008" s="425"/>
      <c r="AG1008" s="425"/>
      <c r="AH1008" s="425"/>
      <c r="AI1008" s="425"/>
      <c r="AJ1008" s="425"/>
      <c r="AK1008" s="425"/>
      <c r="AL1008" s="425"/>
      <c r="AM1008" s="306"/>
    </row>
    <row r="1009" spans="1:39" ht="15" hidden="1" customHeight="1" outlineLevel="2">
      <c r="A1009" s="532">
        <v>31</v>
      </c>
      <c r="B1009" s="428" t="s">
        <v>124</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5"/>
      <c r="AA1009" s="415"/>
      <c r="AB1009" s="415"/>
      <c r="AC1009" s="415"/>
      <c r="AD1009" s="415"/>
      <c r="AE1009" s="415"/>
      <c r="AF1009" s="415"/>
      <c r="AG1009" s="415"/>
      <c r="AH1009" s="415"/>
      <c r="AI1009" s="415"/>
      <c r="AJ1009" s="415"/>
      <c r="AK1009" s="415"/>
      <c r="AL1009" s="415"/>
      <c r="AM1009" s="296">
        <f>SUM(Y1009:AL1009)</f>
        <v>0</v>
      </c>
    </row>
    <row r="1010" spans="1:39" ht="15" hidden="1" customHeight="1" outlineLevel="2">
      <c r="A1010" s="532"/>
      <c r="B1010" s="294" t="s">
        <v>347</v>
      </c>
      <c r="C1010" s="291" t="s">
        <v>164</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 si="2949">Z1009</f>
        <v>0</v>
      </c>
      <c r="AA1010" s="411">
        <f t="shared" ref="AA1010" si="2950">AA1009</f>
        <v>0</v>
      </c>
      <c r="AB1010" s="411">
        <f t="shared" ref="AB1010" si="2951">AB1009</f>
        <v>0</v>
      </c>
      <c r="AC1010" s="411">
        <f t="shared" ref="AC1010" si="2952">AC1009</f>
        <v>0</v>
      </c>
      <c r="AD1010" s="411">
        <f t="shared" ref="AD1010" si="2953">AD1009</f>
        <v>0</v>
      </c>
      <c r="AE1010" s="411">
        <f t="shared" ref="AE1010" si="2954">AE1009</f>
        <v>0</v>
      </c>
      <c r="AF1010" s="411">
        <f t="shared" ref="AF1010" si="2955">AF1009</f>
        <v>0</v>
      </c>
      <c r="AG1010" s="411">
        <f t="shared" ref="AG1010" si="2956">AG1009</f>
        <v>0</v>
      </c>
      <c r="AH1010" s="411">
        <f t="shared" ref="AH1010" si="2957">AH1009</f>
        <v>0</v>
      </c>
      <c r="AI1010" s="411">
        <f t="shared" ref="AI1010" si="2958">AI1009</f>
        <v>0</v>
      </c>
      <c r="AJ1010" s="411">
        <f t="shared" ref="AJ1010" si="2959">AJ1009</f>
        <v>0</v>
      </c>
      <c r="AK1010" s="411">
        <f t="shared" ref="AK1010" si="2960">AK1009</f>
        <v>0</v>
      </c>
      <c r="AL1010" s="411">
        <f t="shared" ref="AL1010" si="2961">AL1009</f>
        <v>0</v>
      </c>
      <c r="AM1010" s="306"/>
    </row>
    <row r="1011" spans="1:39" ht="15" hidden="1" customHeight="1" outlineLevel="2">
      <c r="A1011" s="532"/>
      <c r="B1011" s="428"/>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12"/>
      <c r="Z1011" s="425"/>
      <c r="AA1011" s="425"/>
      <c r="AB1011" s="425"/>
      <c r="AC1011" s="425"/>
      <c r="AD1011" s="425"/>
      <c r="AE1011" s="425"/>
      <c r="AF1011" s="425"/>
      <c r="AG1011" s="425"/>
      <c r="AH1011" s="425"/>
      <c r="AI1011" s="425"/>
      <c r="AJ1011" s="425"/>
      <c r="AK1011" s="425"/>
      <c r="AL1011" s="425"/>
      <c r="AM1011" s="306"/>
    </row>
    <row r="1012" spans="1:39" ht="15" hidden="1" customHeight="1" outlineLevel="2">
      <c r="A1012" s="532">
        <v>32</v>
      </c>
      <c r="B1012" s="428" t="s">
        <v>125</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5"/>
      <c r="AA1012" s="415"/>
      <c r="AB1012" s="415"/>
      <c r="AC1012" s="415"/>
      <c r="AD1012" s="415"/>
      <c r="AE1012" s="415"/>
      <c r="AF1012" s="415"/>
      <c r="AG1012" s="415"/>
      <c r="AH1012" s="415"/>
      <c r="AI1012" s="415"/>
      <c r="AJ1012" s="415"/>
      <c r="AK1012" s="415"/>
      <c r="AL1012" s="415"/>
      <c r="AM1012" s="296">
        <f>SUM(Y1012:AL1012)</f>
        <v>0</v>
      </c>
    </row>
    <row r="1013" spans="1:39" ht="15" hidden="1" customHeight="1" outlineLevel="2">
      <c r="A1013" s="532"/>
      <c r="B1013" s="294" t="s">
        <v>347</v>
      </c>
      <c r="C1013" s="291" t="s">
        <v>164</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 si="2962">Z1012</f>
        <v>0</v>
      </c>
      <c r="AA1013" s="411">
        <f t="shared" ref="AA1013" si="2963">AA1012</f>
        <v>0</v>
      </c>
      <c r="AB1013" s="411">
        <f t="shared" ref="AB1013" si="2964">AB1012</f>
        <v>0</v>
      </c>
      <c r="AC1013" s="411">
        <f t="shared" ref="AC1013" si="2965">AC1012</f>
        <v>0</v>
      </c>
      <c r="AD1013" s="411">
        <f t="shared" ref="AD1013" si="2966">AD1012</f>
        <v>0</v>
      </c>
      <c r="AE1013" s="411">
        <f t="shared" ref="AE1013" si="2967">AE1012</f>
        <v>0</v>
      </c>
      <c r="AF1013" s="411">
        <f t="shared" ref="AF1013" si="2968">AF1012</f>
        <v>0</v>
      </c>
      <c r="AG1013" s="411">
        <f t="shared" ref="AG1013" si="2969">AG1012</f>
        <v>0</v>
      </c>
      <c r="AH1013" s="411">
        <f t="shared" ref="AH1013" si="2970">AH1012</f>
        <v>0</v>
      </c>
      <c r="AI1013" s="411">
        <f t="shared" ref="AI1013" si="2971">AI1012</f>
        <v>0</v>
      </c>
      <c r="AJ1013" s="411">
        <f t="shared" ref="AJ1013" si="2972">AJ1012</f>
        <v>0</v>
      </c>
      <c r="AK1013" s="411">
        <f t="shared" ref="AK1013" si="2973">AK1012</f>
        <v>0</v>
      </c>
      <c r="AL1013" s="411">
        <f t="shared" ref="AL1013" si="2974">AL1012</f>
        <v>0</v>
      </c>
      <c r="AM1013" s="306"/>
    </row>
    <row r="1014" spans="1:39" ht="15" hidden="1" customHeight="1" outlineLevel="2">
      <c r="A1014" s="532"/>
      <c r="B1014" s="428"/>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25"/>
      <c r="AA1014" s="425"/>
      <c r="AB1014" s="425"/>
      <c r="AC1014" s="425"/>
      <c r="AD1014" s="425"/>
      <c r="AE1014" s="425"/>
      <c r="AF1014" s="425"/>
      <c r="AG1014" s="425"/>
      <c r="AH1014" s="425"/>
      <c r="AI1014" s="425"/>
      <c r="AJ1014" s="425"/>
      <c r="AK1014" s="425"/>
      <c r="AL1014" s="425"/>
      <c r="AM1014" s="306"/>
    </row>
    <row r="1015" spans="1:39" ht="15" hidden="1" customHeight="1" outlineLevel="2">
      <c r="A1015" s="532"/>
      <c r="B1015" s="288" t="s">
        <v>503</v>
      </c>
      <c r="C1015" s="291"/>
      <c r="D1015" s="291"/>
      <c r="E1015" s="291"/>
      <c r="F1015" s="291"/>
      <c r="G1015" s="291"/>
      <c r="H1015" s="291"/>
      <c r="I1015" s="291"/>
      <c r="J1015" s="291"/>
      <c r="K1015" s="291"/>
      <c r="L1015" s="291"/>
      <c r="M1015" s="291"/>
      <c r="N1015" s="291"/>
      <c r="O1015" s="291"/>
      <c r="P1015" s="291"/>
      <c r="Q1015" s="291"/>
      <c r="R1015" s="291"/>
      <c r="S1015" s="291"/>
      <c r="T1015" s="291"/>
      <c r="U1015" s="291"/>
      <c r="V1015" s="291"/>
      <c r="W1015" s="291"/>
      <c r="X1015" s="291"/>
      <c r="Y1015" s="412"/>
      <c r="Z1015" s="425"/>
      <c r="AA1015" s="425"/>
      <c r="AB1015" s="425"/>
      <c r="AC1015" s="425"/>
      <c r="AD1015" s="425"/>
      <c r="AE1015" s="425"/>
      <c r="AF1015" s="425"/>
      <c r="AG1015" s="425"/>
      <c r="AH1015" s="425"/>
      <c r="AI1015" s="425"/>
      <c r="AJ1015" s="425"/>
      <c r="AK1015" s="425"/>
      <c r="AL1015" s="425"/>
      <c r="AM1015" s="306"/>
    </row>
    <row r="1016" spans="1:39" ht="15" hidden="1" customHeight="1" outlineLevel="2">
      <c r="A1016" s="532">
        <v>33</v>
      </c>
      <c r="B1016" s="428" t="s">
        <v>126</v>
      </c>
      <c r="C1016" s="291" t="s">
        <v>25</v>
      </c>
      <c r="D1016" s="295"/>
      <c r="E1016" s="295"/>
      <c r="F1016" s="295"/>
      <c r="G1016" s="295"/>
      <c r="H1016" s="295"/>
      <c r="I1016" s="295"/>
      <c r="J1016" s="295"/>
      <c r="K1016" s="295"/>
      <c r="L1016" s="295"/>
      <c r="M1016" s="295"/>
      <c r="N1016" s="295">
        <v>0</v>
      </c>
      <c r="O1016" s="295"/>
      <c r="P1016" s="295"/>
      <c r="Q1016" s="295"/>
      <c r="R1016" s="295"/>
      <c r="S1016" s="295"/>
      <c r="T1016" s="295"/>
      <c r="U1016" s="295"/>
      <c r="V1016" s="295"/>
      <c r="W1016" s="295"/>
      <c r="X1016" s="295"/>
      <c r="Y1016" s="426"/>
      <c r="Z1016" s="415"/>
      <c r="AA1016" s="415"/>
      <c r="AB1016" s="415"/>
      <c r="AC1016" s="415"/>
      <c r="AD1016" s="415"/>
      <c r="AE1016" s="415"/>
      <c r="AF1016" s="415"/>
      <c r="AG1016" s="415"/>
      <c r="AH1016" s="415"/>
      <c r="AI1016" s="415"/>
      <c r="AJ1016" s="415"/>
      <c r="AK1016" s="415"/>
      <c r="AL1016" s="415"/>
      <c r="AM1016" s="296">
        <f>SUM(Y1016:AL1016)</f>
        <v>0</v>
      </c>
    </row>
    <row r="1017" spans="1:39" ht="15" hidden="1" customHeight="1" outlineLevel="2">
      <c r="A1017" s="532"/>
      <c r="B1017" s="294" t="s">
        <v>347</v>
      </c>
      <c r="C1017" s="291" t="s">
        <v>164</v>
      </c>
      <c r="D1017" s="295"/>
      <c r="E1017" s="295"/>
      <c r="F1017" s="295"/>
      <c r="G1017" s="295"/>
      <c r="H1017" s="295"/>
      <c r="I1017" s="295"/>
      <c r="J1017" s="295"/>
      <c r="K1017" s="295"/>
      <c r="L1017" s="295"/>
      <c r="M1017" s="295"/>
      <c r="N1017" s="295">
        <f>N1016</f>
        <v>0</v>
      </c>
      <c r="O1017" s="295"/>
      <c r="P1017" s="295"/>
      <c r="Q1017" s="295"/>
      <c r="R1017" s="295"/>
      <c r="S1017" s="295"/>
      <c r="T1017" s="295"/>
      <c r="U1017" s="295"/>
      <c r="V1017" s="295"/>
      <c r="W1017" s="295"/>
      <c r="X1017" s="295"/>
      <c r="Y1017" s="411">
        <f>Y1016</f>
        <v>0</v>
      </c>
      <c r="Z1017" s="411">
        <f t="shared" ref="Z1017" si="2975">Z1016</f>
        <v>0</v>
      </c>
      <c r="AA1017" s="411">
        <f t="shared" ref="AA1017" si="2976">AA1016</f>
        <v>0</v>
      </c>
      <c r="AB1017" s="411">
        <f t="shared" ref="AB1017" si="2977">AB1016</f>
        <v>0</v>
      </c>
      <c r="AC1017" s="411">
        <f t="shared" ref="AC1017" si="2978">AC1016</f>
        <v>0</v>
      </c>
      <c r="AD1017" s="411">
        <f t="shared" ref="AD1017" si="2979">AD1016</f>
        <v>0</v>
      </c>
      <c r="AE1017" s="411">
        <f t="shared" ref="AE1017" si="2980">AE1016</f>
        <v>0</v>
      </c>
      <c r="AF1017" s="411">
        <f t="shared" ref="AF1017" si="2981">AF1016</f>
        <v>0</v>
      </c>
      <c r="AG1017" s="411">
        <f t="shared" ref="AG1017" si="2982">AG1016</f>
        <v>0</v>
      </c>
      <c r="AH1017" s="411">
        <f t="shared" ref="AH1017" si="2983">AH1016</f>
        <v>0</v>
      </c>
      <c r="AI1017" s="411">
        <f t="shared" ref="AI1017" si="2984">AI1016</f>
        <v>0</v>
      </c>
      <c r="AJ1017" s="411">
        <f t="shared" ref="AJ1017" si="2985">AJ1016</f>
        <v>0</v>
      </c>
      <c r="AK1017" s="411">
        <f t="shared" ref="AK1017" si="2986">AK1016</f>
        <v>0</v>
      </c>
      <c r="AL1017" s="411">
        <f t="shared" ref="AL1017" si="2987">AL1016</f>
        <v>0</v>
      </c>
      <c r="AM1017" s="306"/>
    </row>
    <row r="1018" spans="1:39" ht="15" hidden="1" customHeight="1" outlineLevel="2">
      <c r="A1018" s="532"/>
      <c r="B1018" s="428"/>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12"/>
      <c r="Z1018" s="425"/>
      <c r="AA1018" s="425"/>
      <c r="AB1018" s="425"/>
      <c r="AC1018" s="425"/>
      <c r="AD1018" s="425"/>
      <c r="AE1018" s="425"/>
      <c r="AF1018" s="425"/>
      <c r="AG1018" s="425"/>
      <c r="AH1018" s="425"/>
      <c r="AI1018" s="425"/>
      <c r="AJ1018" s="425"/>
      <c r="AK1018" s="425"/>
      <c r="AL1018" s="425"/>
      <c r="AM1018" s="306"/>
    </row>
    <row r="1019" spans="1:39" ht="15" hidden="1" customHeight="1" outlineLevel="2">
      <c r="A1019" s="532">
        <v>34</v>
      </c>
      <c r="B1019" s="428" t="s">
        <v>127</v>
      </c>
      <c r="C1019" s="291" t="s">
        <v>25</v>
      </c>
      <c r="D1019" s="295"/>
      <c r="E1019" s="295"/>
      <c r="F1019" s="295"/>
      <c r="G1019" s="295"/>
      <c r="H1019" s="295"/>
      <c r="I1019" s="295"/>
      <c r="J1019" s="295"/>
      <c r="K1019" s="295"/>
      <c r="L1019" s="295"/>
      <c r="M1019" s="295"/>
      <c r="N1019" s="295">
        <v>0</v>
      </c>
      <c r="O1019" s="295"/>
      <c r="P1019" s="295"/>
      <c r="Q1019" s="295"/>
      <c r="R1019" s="295"/>
      <c r="S1019" s="295"/>
      <c r="T1019" s="295"/>
      <c r="U1019" s="295"/>
      <c r="V1019" s="295"/>
      <c r="W1019" s="295"/>
      <c r="X1019" s="295"/>
      <c r="Y1019" s="426"/>
      <c r="Z1019" s="415"/>
      <c r="AA1019" s="415"/>
      <c r="AB1019" s="415"/>
      <c r="AC1019" s="415"/>
      <c r="AD1019" s="415"/>
      <c r="AE1019" s="415"/>
      <c r="AF1019" s="415"/>
      <c r="AG1019" s="415"/>
      <c r="AH1019" s="415"/>
      <c r="AI1019" s="415"/>
      <c r="AJ1019" s="415"/>
      <c r="AK1019" s="415"/>
      <c r="AL1019" s="415"/>
      <c r="AM1019" s="296">
        <f>SUM(Y1019:AL1019)</f>
        <v>0</v>
      </c>
    </row>
    <row r="1020" spans="1:39" ht="15" hidden="1" customHeight="1" outlineLevel="2">
      <c r="A1020" s="532"/>
      <c r="B1020" s="294" t="s">
        <v>347</v>
      </c>
      <c r="C1020" s="291" t="s">
        <v>164</v>
      </c>
      <c r="D1020" s="295"/>
      <c r="E1020" s="295"/>
      <c r="F1020" s="295"/>
      <c r="G1020" s="295"/>
      <c r="H1020" s="295"/>
      <c r="I1020" s="295"/>
      <c r="J1020" s="295"/>
      <c r="K1020" s="295"/>
      <c r="L1020" s="295"/>
      <c r="M1020" s="295"/>
      <c r="N1020" s="295">
        <f>N1019</f>
        <v>0</v>
      </c>
      <c r="O1020" s="295"/>
      <c r="P1020" s="295"/>
      <c r="Q1020" s="295"/>
      <c r="R1020" s="295"/>
      <c r="S1020" s="295"/>
      <c r="T1020" s="295"/>
      <c r="U1020" s="295"/>
      <c r="V1020" s="295"/>
      <c r="W1020" s="295"/>
      <c r="X1020" s="295"/>
      <c r="Y1020" s="411">
        <f>Y1019</f>
        <v>0</v>
      </c>
      <c r="Z1020" s="411">
        <f t="shared" ref="Z1020" si="2988">Z1019</f>
        <v>0</v>
      </c>
      <c r="AA1020" s="411">
        <f t="shared" ref="AA1020" si="2989">AA1019</f>
        <v>0</v>
      </c>
      <c r="AB1020" s="411">
        <f t="shared" ref="AB1020" si="2990">AB1019</f>
        <v>0</v>
      </c>
      <c r="AC1020" s="411">
        <f t="shared" ref="AC1020" si="2991">AC1019</f>
        <v>0</v>
      </c>
      <c r="AD1020" s="411">
        <f t="shared" ref="AD1020" si="2992">AD1019</f>
        <v>0</v>
      </c>
      <c r="AE1020" s="411">
        <f t="shared" ref="AE1020" si="2993">AE1019</f>
        <v>0</v>
      </c>
      <c r="AF1020" s="411">
        <f t="shared" ref="AF1020" si="2994">AF1019</f>
        <v>0</v>
      </c>
      <c r="AG1020" s="411">
        <f t="shared" ref="AG1020" si="2995">AG1019</f>
        <v>0</v>
      </c>
      <c r="AH1020" s="411">
        <f t="shared" ref="AH1020" si="2996">AH1019</f>
        <v>0</v>
      </c>
      <c r="AI1020" s="411">
        <f t="shared" ref="AI1020" si="2997">AI1019</f>
        <v>0</v>
      </c>
      <c r="AJ1020" s="411">
        <f t="shared" ref="AJ1020" si="2998">AJ1019</f>
        <v>0</v>
      </c>
      <c r="AK1020" s="411">
        <f t="shared" ref="AK1020" si="2999">AK1019</f>
        <v>0</v>
      </c>
      <c r="AL1020" s="411">
        <f t="shared" ref="AL1020" si="3000">AL1019</f>
        <v>0</v>
      </c>
      <c r="AM1020" s="306"/>
    </row>
    <row r="1021" spans="1:39" ht="15" hidden="1" customHeight="1" outlineLevel="2">
      <c r="A1021" s="532"/>
      <c r="B1021" s="428"/>
      <c r="C1021" s="291"/>
      <c r="D1021" s="291"/>
      <c r="E1021" s="291"/>
      <c r="F1021" s="291"/>
      <c r="G1021" s="291"/>
      <c r="H1021" s="291"/>
      <c r="I1021" s="291"/>
      <c r="J1021" s="291"/>
      <c r="K1021" s="291"/>
      <c r="L1021" s="291"/>
      <c r="M1021" s="291"/>
      <c r="N1021" s="291"/>
      <c r="O1021" s="291"/>
      <c r="P1021" s="291"/>
      <c r="Q1021" s="291"/>
      <c r="R1021" s="291"/>
      <c r="S1021" s="291"/>
      <c r="T1021" s="291"/>
      <c r="U1021" s="291"/>
      <c r="V1021" s="291"/>
      <c r="W1021" s="291"/>
      <c r="X1021" s="291"/>
      <c r="Y1021" s="412"/>
      <c r="Z1021" s="425"/>
      <c r="AA1021" s="425"/>
      <c r="AB1021" s="425"/>
      <c r="AC1021" s="425"/>
      <c r="AD1021" s="425"/>
      <c r="AE1021" s="425"/>
      <c r="AF1021" s="425"/>
      <c r="AG1021" s="425"/>
      <c r="AH1021" s="425"/>
      <c r="AI1021" s="425"/>
      <c r="AJ1021" s="425"/>
      <c r="AK1021" s="425"/>
      <c r="AL1021" s="425"/>
      <c r="AM1021" s="306"/>
    </row>
    <row r="1022" spans="1:39" ht="15" hidden="1" customHeight="1" outlineLevel="2">
      <c r="A1022" s="532">
        <v>35</v>
      </c>
      <c r="B1022" s="428" t="s">
        <v>128</v>
      </c>
      <c r="C1022" s="291" t="s">
        <v>25</v>
      </c>
      <c r="D1022" s="295"/>
      <c r="E1022" s="295"/>
      <c r="F1022" s="295"/>
      <c r="G1022" s="295"/>
      <c r="H1022" s="295"/>
      <c r="I1022" s="295"/>
      <c r="J1022" s="295"/>
      <c r="K1022" s="295"/>
      <c r="L1022" s="295"/>
      <c r="M1022" s="295"/>
      <c r="N1022" s="295">
        <v>0</v>
      </c>
      <c r="O1022" s="295"/>
      <c r="P1022" s="295"/>
      <c r="Q1022" s="295"/>
      <c r="R1022" s="295"/>
      <c r="S1022" s="295"/>
      <c r="T1022" s="295"/>
      <c r="U1022" s="295"/>
      <c r="V1022" s="295"/>
      <c r="W1022" s="295"/>
      <c r="X1022" s="295"/>
      <c r="Y1022" s="426"/>
      <c r="Z1022" s="415"/>
      <c r="AA1022" s="415"/>
      <c r="AB1022" s="415"/>
      <c r="AC1022" s="415"/>
      <c r="AD1022" s="415"/>
      <c r="AE1022" s="415"/>
      <c r="AF1022" s="415"/>
      <c r="AG1022" s="415"/>
      <c r="AH1022" s="415"/>
      <c r="AI1022" s="415"/>
      <c r="AJ1022" s="415"/>
      <c r="AK1022" s="415"/>
      <c r="AL1022" s="415"/>
      <c r="AM1022" s="296">
        <f>SUM(Y1022:AL1022)</f>
        <v>0</v>
      </c>
    </row>
    <row r="1023" spans="1:39" ht="15" hidden="1" customHeight="1" outlineLevel="2">
      <c r="A1023" s="532"/>
      <c r="B1023" s="294" t="s">
        <v>347</v>
      </c>
      <c r="C1023" s="291" t="s">
        <v>164</v>
      </c>
      <c r="D1023" s="295"/>
      <c r="E1023" s="295"/>
      <c r="F1023" s="295"/>
      <c r="G1023" s="295"/>
      <c r="H1023" s="295"/>
      <c r="I1023" s="295"/>
      <c r="J1023" s="295"/>
      <c r="K1023" s="295"/>
      <c r="L1023" s="295"/>
      <c r="M1023" s="295"/>
      <c r="N1023" s="295">
        <f>N1022</f>
        <v>0</v>
      </c>
      <c r="O1023" s="295"/>
      <c r="P1023" s="295"/>
      <c r="Q1023" s="295"/>
      <c r="R1023" s="295"/>
      <c r="S1023" s="295"/>
      <c r="T1023" s="295"/>
      <c r="U1023" s="295"/>
      <c r="V1023" s="295"/>
      <c r="W1023" s="295"/>
      <c r="X1023" s="295"/>
      <c r="Y1023" s="411">
        <f>Y1022</f>
        <v>0</v>
      </c>
      <c r="Z1023" s="411">
        <f t="shared" ref="Z1023" si="3001">Z1022</f>
        <v>0</v>
      </c>
      <c r="AA1023" s="411">
        <f t="shared" ref="AA1023" si="3002">AA1022</f>
        <v>0</v>
      </c>
      <c r="AB1023" s="411">
        <f t="shared" ref="AB1023" si="3003">AB1022</f>
        <v>0</v>
      </c>
      <c r="AC1023" s="411">
        <f t="shared" ref="AC1023" si="3004">AC1022</f>
        <v>0</v>
      </c>
      <c r="AD1023" s="411">
        <f t="shared" ref="AD1023" si="3005">AD1022</f>
        <v>0</v>
      </c>
      <c r="AE1023" s="411">
        <f t="shared" ref="AE1023" si="3006">AE1022</f>
        <v>0</v>
      </c>
      <c r="AF1023" s="411">
        <f t="shared" ref="AF1023" si="3007">AF1022</f>
        <v>0</v>
      </c>
      <c r="AG1023" s="411">
        <f t="shared" ref="AG1023" si="3008">AG1022</f>
        <v>0</v>
      </c>
      <c r="AH1023" s="411">
        <f t="shared" ref="AH1023" si="3009">AH1022</f>
        <v>0</v>
      </c>
      <c r="AI1023" s="411">
        <f t="shared" ref="AI1023" si="3010">AI1022</f>
        <v>0</v>
      </c>
      <c r="AJ1023" s="411">
        <f t="shared" ref="AJ1023" si="3011">AJ1022</f>
        <v>0</v>
      </c>
      <c r="AK1023" s="411">
        <f t="shared" ref="AK1023" si="3012">AK1022</f>
        <v>0</v>
      </c>
      <c r="AL1023" s="411">
        <f t="shared" ref="AL1023" si="3013">AL1022</f>
        <v>0</v>
      </c>
      <c r="AM1023" s="306"/>
    </row>
    <row r="1024" spans="1:39" ht="15" hidden="1" customHeight="1" outlineLevel="2">
      <c r="A1024" s="532"/>
      <c r="B1024" s="431"/>
      <c r="C1024" s="291"/>
      <c r="D1024" s="291"/>
      <c r="E1024" s="291"/>
      <c r="F1024" s="291"/>
      <c r="G1024" s="291"/>
      <c r="H1024" s="291"/>
      <c r="I1024" s="291"/>
      <c r="J1024" s="291"/>
      <c r="K1024" s="291"/>
      <c r="L1024" s="291"/>
      <c r="M1024" s="291"/>
      <c r="N1024" s="291"/>
      <c r="O1024" s="291"/>
      <c r="P1024" s="291"/>
      <c r="Q1024" s="291"/>
      <c r="R1024" s="291"/>
      <c r="S1024" s="291"/>
      <c r="T1024" s="291"/>
      <c r="U1024" s="291"/>
      <c r="V1024" s="291"/>
      <c r="W1024" s="291"/>
      <c r="X1024" s="291"/>
      <c r="Y1024" s="412"/>
      <c r="Z1024" s="425"/>
      <c r="AA1024" s="425"/>
      <c r="AB1024" s="425"/>
      <c r="AC1024" s="425"/>
      <c r="AD1024" s="425"/>
      <c r="AE1024" s="425"/>
      <c r="AF1024" s="425"/>
      <c r="AG1024" s="425"/>
      <c r="AH1024" s="425"/>
      <c r="AI1024" s="425"/>
      <c r="AJ1024" s="425"/>
      <c r="AK1024" s="425"/>
      <c r="AL1024" s="425"/>
      <c r="AM1024" s="306"/>
    </row>
    <row r="1025" spans="1:39" ht="15" hidden="1" customHeight="1" outlineLevel="2">
      <c r="A1025" s="532"/>
      <c r="B1025" s="288" t="s">
        <v>504</v>
      </c>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12"/>
      <c r="Z1025" s="425"/>
      <c r="AA1025" s="425"/>
      <c r="AB1025" s="425"/>
      <c r="AC1025" s="425"/>
      <c r="AD1025" s="425"/>
      <c r="AE1025" s="425"/>
      <c r="AF1025" s="425"/>
      <c r="AG1025" s="425"/>
      <c r="AH1025" s="425"/>
      <c r="AI1025" s="425"/>
      <c r="AJ1025" s="425"/>
      <c r="AK1025" s="425"/>
      <c r="AL1025" s="425"/>
      <c r="AM1025" s="306"/>
    </row>
    <row r="1026" spans="1:39" ht="28.5" hidden="1" customHeight="1" outlineLevel="2">
      <c r="A1026" s="532">
        <v>36</v>
      </c>
      <c r="B1026" s="428" t="s">
        <v>129</v>
      </c>
      <c r="C1026" s="291" t="s">
        <v>25</v>
      </c>
      <c r="D1026" s="295"/>
      <c r="E1026" s="295"/>
      <c r="F1026" s="295"/>
      <c r="G1026" s="295"/>
      <c r="H1026" s="295"/>
      <c r="I1026" s="295"/>
      <c r="J1026" s="295"/>
      <c r="K1026" s="295"/>
      <c r="L1026" s="295"/>
      <c r="M1026" s="295"/>
      <c r="N1026" s="295">
        <v>0</v>
      </c>
      <c r="O1026" s="295"/>
      <c r="P1026" s="295"/>
      <c r="Q1026" s="295"/>
      <c r="R1026" s="295"/>
      <c r="S1026" s="295"/>
      <c r="T1026" s="295"/>
      <c r="U1026" s="295"/>
      <c r="V1026" s="295"/>
      <c r="W1026" s="295"/>
      <c r="X1026" s="295"/>
      <c r="Y1026" s="426"/>
      <c r="Z1026" s="415"/>
      <c r="AA1026" s="415"/>
      <c r="AB1026" s="415"/>
      <c r="AC1026" s="415"/>
      <c r="AD1026" s="415"/>
      <c r="AE1026" s="415"/>
      <c r="AF1026" s="415"/>
      <c r="AG1026" s="415"/>
      <c r="AH1026" s="415"/>
      <c r="AI1026" s="415"/>
      <c r="AJ1026" s="415"/>
      <c r="AK1026" s="415"/>
      <c r="AL1026" s="415"/>
      <c r="AM1026" s="296">
        <f>SUM(Y1026:AL1026)</f>
        <v>0</v>
      </c>
    </row>
    <row r="1027" spans="1:39" ht="15" hidden="1" customHeight="1" outlineLevel="2">
      <c r="A1027" s="532"/>
      <c r="B1027" s="294" t="s">
        <v>347</v>
      </c>
      <c r="C1027" s="291" t="s">
        <v>164</v>
      </c>
      <c r="D1027" s="295"/>
      <c r="E1027" s="295"/>
      <c r="F1027" s="295"/>
      <c r="G1027" s="295"/>
      <c r="H1027" s="295"/>
      <c r="I1027" s="295"/>
      <c r="J1027" s="295"/>
      <c r="K1027" s="295"/>
      <c r="L1027" s="295"/>
      <c r="M1027" s="295"/>
      <c r="N1027" s="295">
        <f>N1026</f>
        <v>0</v>
      </c>
      <c r="O1027" s="295"/>
      <c r="P1027" s="295"/>
      <c r="Q1027" s="295"/>
      <c r="R1027" s="295"/>
      <c r="S1027" s="295"/>
      <c r="T1027" s="295"/>
      <c r="U1027" s="295"/>
      <c r="V1027" s="295"/>
      <c r="W1027" s="295"/>
      <c r="X1027" s="295"/>
      <c r="Y1027" s="411">
        <f>Y1026</f>
        <v>0</v>
      </c>
      <c r="Z1027" s="411">
        <f t="shared" ref="Z1027" si="3014">Z1026</f>
        <v>0</v>
      </c>
      <c r="AA1027" s="411">
        <f t="shared" ref="AA1027" si="3015">AA1026</f>
        <v>0</v>
      </c>
      <c r="AB1027" s="411">
        <f t="shared" ref="AB1027" si="3016">AB1026</f>
        <v>0</v>
      </c>
      <c r="AC1027" s="411">
        <f t="shared" ref="AC1027" si="3017">AC1026</f>
        <v>0</v>
      </c>
      <c r="AD1027" s="411">
        <f t="shared" ref="AD1027" si="3018">AD1026</f>
        <v>0</v>
      </c>
      <c r="AE1027" s="411">
        <f t="shared" ref="AE1027" si="3019">AE1026</f>
        <v>0</v>
      </c>
      <c r="AF1027" s="411">
        <f t="shared" ref="AF1027" si="3020">AF1026</f>
        <v>0</v>
      </c>
      <c r="AG1027" s="411">
        <f t="shared" ref="AG1027" si="3021">AG1026</f>
        <v>0</v>
      </c>
      <c r="AH1027" s="411">
        <f t="shared" ref="AH1027" si="3022">AH1026</f>
        <v>0</v>
      </c>
      <c r="AI1027" s="411">
        <f t="shared" ref="AI1027" si="3023">AI1026</f>
        <v>0</v>
      </c>
      <c r="AJ1027" s="411">
        <f t="shared" ref="AJ1027" si="3024">AJ1026</f>
        <v>0</v>
      </c>
      <c r="AK1027" s="411">
        <f t="shared" ref="AK1027" si="3025">AK1026</f>
        <v>0</v>
      </c>
      <c r="AL1027" s="411">
        <f t="shared" ref="AL1027" si="3026">AL1026</f>
        <v>0</v>
      </c>
      <c r="AM1027" s="306"/>
    </row>
    <row r="1028" spans="1:39" ht="15" hidden="1" customHeight="1" outlineLevel="2">
      <c r="A1028" s="532"/>
      <c r="B1028" s="428"/>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12"/>
      <c r="Z1028" s="425"/>
      <c r="AA1028" s="425"/>
      <c r="AB1028" s="425"/>
      <c r="AC1028" s="425"/>
      <c r="AD1028" s="425"/>
      <c r="AE1028" s="425"/>
      <c r="AF1028" s="425"/>
      <c r="AG1028" s="425"/>
      <c r="AH1028" s="425"/>
      <c r="AI1028" s="425"/>
      <c r="AJ1028" s="425"/>
      <c r="AK1028" s="425"/>
      <c r="AL1028" s="425"/>
      <c r="AM1028" s="306"/>
    </row>
    <row r="1029" spans="1:39" ht="15" hidden="1" customHeight="1" outlineLevel="2">
      <c r="A1029" s="532">
        <v>37</v>
      </c>
      <c r="B1029" s="428" t="s">
        <v>130</v>
      </c>
      <c r="C1029" s="291" t="s">
        <v>25</v>
      </c>
      <c r="D1029" s="295"/>
      <c r="E1029" s="295"/>
      <c r="F1029" s="295"/>
      <c r="G1029" s="295"/>
      <c r="H1029" s="295"/>
      <c r="I1029" s="295"/>
      <c r="J1029" s="295"/>
      <c r="K1029" s="295"/>
      <c r="L1029" s="295"/>
      <c r="M1029" s="295"/>
      <c r="N1029" s="295">
        <v>0</v>
      </c>
      <c r="O1029" s="295"/>
      <c r="P1029" s="295"/>
      <c r="Q1029" s="295"/>
      <c r="R1029" s="295"/>
      <c r="S1029" s="295"/>
      <c r="T1029" s="295"/>
      <c r="U1029" s="295"/>
      <c r="V1029" s="295"/>
      <c r="W1029" s="295"/>
      <c r="X1029" s="295"/>
      <c r="Y1029" s="426"/>
      <c r="Z1029" s="415"/>
      <c r="AA1029" s="415"/>
      <c r="AB1029" s="415"/>
      <c r="AC1029" s="415"/>
      <c r="AD1029" s="415"/>
      <c r="AE1029" s="415"/>
      <c r="AF1029" s="415"/>
      <c r="AG1029" s="415"/>
      <c r="AH1029" s="415"/>
      <c r="AI1029" s="415"/>
      <c r="AJ1029" s="415"/>
      <c r="AK1029" s="415"/>
      <c r="AL1029" s="415"/>
      <c r="AM1029" s="296">
        <f>SUM(Y1029:AL1029)</f>
        <v>0</v>
      </c>
    </row>
    <row r="1030" spans="1:39" ht="15" hidden="1" customHeight="1" outlineLevel="2">
      <c r="A1030" s="532"/>
      <c r="B1030" s="294" t="s">
        <v>347</v>
      </c>
      <c r="C1030" s="291" t="s">
        <v>164</v>
      </c>
      <c r="D1030" s="295"/>
      <c r="E1030" s="295"/>
      <c r="F1030" s="295"/>
      <c r="G1030" s="295"/>
      <c r="H1030" s="295"/>
      <c r="I1030" s="295"/>
      <c r="J1030" s="295"/>
      <c r="K1030" s="295"/>
      <c r="L1030" s="295"/>
      <c r="M1030" s="295"/>
      <c r="N1030" s="295">
        <f>N1029</f>
        <v>0</v>
      </c>
      <c r="O1030" s="295"/>
      <c r="P1030" s="295"/>
      <c r="Q1030" s="295"/>
      <c r="R1030" s="295"/>
      <c r="S1030" s="295"/>
      <c r="T1030" s="295"/>
      <c r="U1030" s="295"/>
      <c r="V1030" s="295"/>
      <c r="W1030" s="295"/>
      <c r="X1030" s="295"/>
      <c r="Y1030" s="411">
        <f>Y1029</f>
        <v>0</v>
      </c>
      <c r="Z1030" s="411">
        <f t="shared" ref="Z1030" si="3027">Z1029</f>
        <v>0</v>
      </c>
      <c r="AA1030" s="411">
        <f t="shared" ref="AA1030" si="3028">AA1029</f>
        <v>0</v>
      </c>
      <c r="AB1030" s="411">
        <f t="shared" ref="AB1030" si="3029">AB1029</f>
        <v>0</v>
      </c>
      <c r="AC1030" s="411">
        <f t="shared" ref="AC1030" si="3030">AC1029</f>
        <v>0</v>
      </c>
      <c r="AD1030" s="411">
        <f t="shared" ref="AD1030" si="3031">AD1029</f>
        <v>0</v>
      </c>
      <c r="AE1030" s="411">
        <f t="shared" ref="AE1030" si="3032">AE1029</f>
        <v>0</v>
      </c>
      <c r="AF1030" s="411">
        <f t="shared" ref="AF1030" si="3033">AF1029</f>
        <v>0</v>
      </c>
      <c r="AG1030" s="411">
        <f t="shared" ref="AG1030" si="3034">AG1029</f>
        <v>0</v>
      </c>
      <c r="AH1030" s="411">
        <f t="shared" ref="AH1030" si="3035">AH1029</f>
        <v>0</v>
      </c>
      <c r="AI1030" s="411">
        <f t="shared" ref="AI1030" si="3036">AI1029</f>
        <v>0</v>
      </c>
      <c r="AJ1030" s="411">
        <f t="shared" ref="AJ1030" si="3037">AJ1029</f>
        <v>0</v>
      </c>
      <c r="AK1030" s="411">
        <f t="shared" ref="AK1030" si="3038">AK1029</f>
        <v>0</v>
      </c>
      <c r="AL1030" s="411">
        <f t="shared" ref="AL1030" si="3039">AL1029</f>
        <v>0</v>
      </c>
      <c r="AM1030" s="306"/>
    </row>
    <row r="1031" spans="1:39" ht="15" hidden="1" customHeight="1" outlineLevel="2">
      <c r="A1031" s="532"/>
      <c r="B1031" s="428"/>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2">
      <c r="A1032" s="532">
        <v>38</v>
      </c>
      <c r="B1032" s="428" t="s">
        <v>131</v>
      </c>
      <c r="C1032" s="291" t="s">
        <v>25</v>
      </c>
      <c r="D1032" s="295"/>
      <c r="E1032" s="295"/>
      <c r="F1032" s="295"/>
      <c r="G1032" s="295"/>
      <c r="H1032" s="295"/>
      <c r="I1032" s="295"/>
      <c r="J1032" s="295"/>
      <c r="K1032" s="295"/>
      <c r="L1032" s="295"/>
      <c r="M1032" s="295"/>
      <c r="N1032" s="295">
        <v>0</v>
      </c>
      <c r="O1032" s="295"/>
      <c r="P1032" s="295"/>
      <c r="Q1032" s="295"/>
      <c r="R1032" s="295"/>
      <c r="S1032" s="295"/>
      <c r="T1032" s="295"/>
      <c r="U1032" s="295"/>
      <c r="V1032" s="295"/>
      <c r="W1032" s="295"/>
      <c r="X1032" s="295"/>
      <c r="Y1032" s="426"/>
      <c r="Z1032" s="415"/>
      <c r="AA1032" s="415"/>
      <c r="AB1032" s="415"/>
      <c r="AC1032" s="415"/>
      <c r="AD1032" s="415"/>
      <c r="AE1032" s="415"/>
      <c r="AF1032" s="415"/>
      <c r="AG1032" s="415"/>
      <c r="AH1032" s="415"/>
      <c r="AI1032" s="415"/>
      <c r="AJ1032" s="415"/>
      <c r="AK1032" s="415"/>
      <c r="AL1032" s="415"/>
      <c r="AM1032" s="296">
        <f>SUM(Y1032:AL1032)</f>
        <v>0</v>
      </c>
    </row>
    <row r="1033" spans="1:39" ht="15" hidden="1" customHeight="1" outlineLevel="2">
      <c r="A1033" s="532"/>
      <c r="B1033" s="294" t="s">
        <v>347</v>
      </c>
      <c r="C1033" s="291" t="s">
        <v>164</v>
      </c>
      <c r="D1033" s="295"/>
      <c r="E1033" s="295"/>
      <c r="F1033" s="295"/>
      <c r="G1033" s="295"/>
      <c r="H1033" s="295"/>
      <c r="I1033" s="295"/>
      <c r="J1033" s="295"/>
      <c r="K1033" s="295"/>
      <c r="L1033" s="295"/>
      <c r="M1033" s="295"/>
      <c r="N1033" s="295">
        <f>N1032</f>
        <v>0</v>
      </c>
      <c r="O1033" s="295"/>
      <c r="P1033" s="295"/>
      <c r="Q1033" s="295"/>
      <c r="R1033" s="295"/>
      <c r="S1033" s="295"/>
      <c r="T1033" s="295"/>
      <c r="U1033" s="295"/>
      <c r="V1033" s="295"/>
      <c r="W1033" s="295"/>
      <c r="X1033" s="295"/>
      <c r="Y1033" s="411">
        <f>Y1032</f>
        <v>0</v>
      </c>
      <c r="Z1033" s="411">
        <f t="shared" ref="Z1033" si="3040">Z1032</f>
        <v>0</v>
      </c>
      <c r="AA1033" s="411">
        <f t="shared" ref="AA1033" si="3041">AA1032</f>
        <v>0</v>
      </c>
      <c r="AB1033" s="411">
        <f t="shared" ref="AB1033" si="3042">AB1032</f>
        <v>0</v>
      </c>
      <c r="AC1033" s="411">
        <f t="shared" ref="AC1033" si="3043">AC1032</f>
        <v>0</v>
      </c>
      <c r="AD1033" s="411">
        <f t="shared" ref="AD1033" si="3044">AD1032</f>
        <v>0</v>
      </c>
      <c r="AE1033" s="411">
        <f t="shared" ref="AE1033" si="3045">AE1032</f>
        <v>0</v>
      </c>
      <c r="AF1033" s="411">
        <f t="shared" ref="AF1033" si="3046">AF1032</f>
        <v>0</v>
      </c>
      <c r="AG1033" s="411">
        <f t="shared" ref="AG1033" si="3047">AG1032</f>
        <v>0</v>
      </c>
      <c r="AH1033" s="411">
        <f t="shared" ref="AH1033" si="3048">AH1032</f>
        <v>0</v>
      </c>
      <c r="AI1033" s="411">
        <f t="shared" ref="AI1033" si="3049">AI1032</f>
        <v>0</v>
      </c>
      <c r="AJ1033" s="411">
        <f t="shared" ref="AJ1033" si="3050">AJ1032</f>
        <v>0</v>
      </c>
      <c r="AK1033" s="411">
        <f t="shared" ref="AK1033" si="3051">AK1032</f>
        <v>0</v>
      </c>
      <c r="AL1033" s="411">
        <f t="shared" ref="AL1033" si="3052">AL1032</f>
        <v>0</v>
      </c>
      <c r="AM1033" s="306"/>
    </row>
    <row r="1034" spans="1:39" ht="15" hidden="1" customHeight="1" outlineLevel="2">
      <c r="A1034" s="532"/>
      <c r="B1034" s="428"/>
      <c r="C1034" s="291"/>
      <c r="D1034" s="291"/>
      <c r="E1034" s="291"/>
      <c r="F1034" s="291"/>
      <c r="G1034" s="291"/>
      <c r="H1034" s="291"/>
      <c r="I1034" s="291"/>
      <c r="J1034" s="291"/>
      <c r="K1034" s="291"/>
      <c r="L1034" s="291"/>
      <c r="M1034" s="291"/>
      <c r="N1034" s="291"/>
      <c r="O1034" s="291"/>
      <c r="P1034" s="291"/>
      <c r="Q1034" s="291"/>
      <c r="R1034" s="291"/>
      <c r="S1034" s="291"/>
      <c r="T1034" s="291"/>
      <c r="U1034" s="291"/>
      <c r="V1034" s="291"/>
      <c r="W1034" s="291"/>
      <c r="X1034" s="291"/>
      <c r="Y1034" s="412"/>
      <c r="Z1034" s="425"/>
      <c r="AA1034" s="425"/>
      <c r="AB1034" s="425"/>
      <c r="AC1034" s="425"/>
      <c r="AD1034" s="425"/>
      <c r="AE1034" s="425"/>
      <c r="AF1034" s="425"/>
      <c r="AG1034" s="425"/>
      <c r="AH1034" s="425"/>
      <c r="AI1034" s="425"/>
      <c r="AJ1034" s="425"/>
      <c r="AK1034" s="425"/>
      <c r="AL1034" s="425"/>
      <c r="AM1034" s="306"/>
    </row>
    <row r="1035" spans="1:39" ht="15" hidden="1" customHeight="1" outlineLevel="2">
      <c r="A1035" s="532">
        <v>39</v>
      </c>
      <c r="B1035" s="428" t="s">
        <v>132</v>
      </c>
      <c r="C1035" s="291" t="s">
        <v>25</v>
      </c>
      <c r="D1035" s="295"/>
      <c r="E1035" s="295"/>
      <c r="F1035" s="295"/>
      <c r="G1035" s="295"/>
      <c r="H1035" s="295"/>
      <c r="I1035" s="295"/>
      <c r="J1035" s="295"/>
      <c r="K1035" s="295"/>
      <c r="L1035" s="295"/>
      <c r="M1035" s="295"/>
      <c r="N1035" s="295">
        <v>0</v>
      </c>
      <c r="O1035" s="295"/>
      <c r="P1035" s="295"/>
      <c r="Q1035" s="295"/>
      <c r="R1035" s="295"/>
      <c r="S1035" s="295"/>
      <c r="T1035" s="295"/>
      <c r="U1035" s="295"/>
      <c r="V1035" s="295"/>
      <c r="W1035" s="295"/>
      <c r="X1035" s="295"/>
      <c r="Y1035" s="426"/>
      <c r="Z1035" s="415"/>
      <c r="AA1035" s="415"/>
      <c r="AB1035" s="415"/>
      <c r="AC1035" s="415"/>
      <c r="AD1035" s="415"/>
      <c r="AE1035" s="415"/>
      <c r="AF1035" s="415"/>
      <c r="AG1035" s="415"/>
      <c r="AH1035" s="415"/>
      <c r="AI1035" s="415"/>
      <c r="AJ1035" s="415"/>
      <c r="AK1035" s="415"/>
      <c r="AL1035" s="415"/>
      <c r="AM1035" s="296">
        <f>SUM(Y1035:AL1035)</f>
        <v>0</v>
      </c>
    </row>
    <row r="1036" spans="1:39" ht="15" hidden="1" customHeight="1" outlineLevel="2">
      <c r="A1036" s="532"/>
      <c r="B1036" s="294" t="s">
        <v>347</v>
      </c>
      <c r="C1036" s="291" t="s">
        <v>164</v>
      </c>
      <c r="D1036" s="295"/>
      <c r="E1036" s="295"/>
      <c r="F1036" s="295"/>
      <c r="G1036" s="295"/>
      <c r="H1036" s="295"/>
      <c r="I1036" s="295"/>
      <c r="J1036" s="295"/>
      <c r="K1036" s="295"/>
      <c r="L1036" s="295"/>
      <c r="M1036" s="295"/>
      <c r="N1036" s="295">
        <f>N1035</f>
        <v>0</v>
      </c>
      <c r="O1036" s="295"/>
      <c r="P1036" s="295"/>
      <c r="Q1036" s="295"/>
      <c r="R1036" s="295"/>
      <c r="S1036" s="295"/>
      <c r="T1036" s="295"/>
      <c r="U1036" s="295"/>
      <c r="V1036" s="295"/>
      <c r="W1036" s="295"/>
      <c r="X1036" s="295"/>
      <c r="Y1036" s="411">
        <f>Y1035</f>
        <v>0</v>
      </c>
      <c r="Z1036" s="411">
        <f t="shared" ref="Z1036" si="3053">Z1035</f>
        <v>0</v>
      </c>
      <c r="AA1036" s="411">
        <f t="shared" ref="AA1036" si="3054">AA1035</f>
        <v>0</v>
      </c>
      <c r="AB1036" s="411">
        <f t="shared" ref="AB1036" si="3055">AB1035</f>
        <v>0</v>
      </c>
      <c r="AC1036" s="411">
        <f t="shared" ref="AC1036" si="3056">AC1035</f>
        <v>0</v>
      </c>
      <c r="AD1036" s="411">
        <f t="shared" ref="AD1036" si="3057">AD1035</f>
        <v>0</v>
      </c>
      <c r="AE1036" s="411">
        <f t="shared" ref="AE1036" si="3058">AE1035</f>
        <v>0</v>
      </c>
      <c r="AF1036" s="411">
        <f t="shared" ref="AF1036" si="3059">AF1035</f>
        <v>0</v>
      </c>
      <c r="AG1036" s="411">
        <f t="shared" ref="AG1036" si="3060">AG1035</f>
        <v>0</v>
      </c>
      <c r="AH1036" s="411">
        <f t="shared" ref="AH1036" si="3061">AH1035</f>
        <v>0</v>
      </c>
      <c r="AI1036" s="411">
        <f t="shared" ref="AI1036" si="3062">AI1035</f>
        <v>0</v>
      </c>
      <c r="AJ1036" s="411">
        <f t="shared" ref="AJ1036" si="3063">AJ1035</f>
        <v>0</v>
      </c>
      <c r="AK1036" s="411">
        <f t="shared" ref="AK1036" si="3064">AK1035</f>
        <v>0</v>
      </c>
      <c r="AL1036" s="411">
        <f t="shared" ref="AL1036" si="3065">AL1035</f>
        <v>0</v>
      </c>
      <c r="AM1036" s="306"/>
    </row>
    <row r="1037" spans="1:39" ht="15" hidden="1" customHeight="1" outlineLevel="2">
      <c r="A1037" s="532"/>
      <c r="B1037" s="428"/>
      <c r="C1037" s="291"/>
      <c r="D1037" s="291"/>
      <c r="E1037" s="291"/>
      <c r="F1037" s="291"/>
      <c r="G1037" s="291"/>
      <c r="H1037" s="291"/>
      <c r="I1037" s="291"/>
      <c r="J1037" s="291"/>
      <c r="K1037" s="291"/>
      <c r="L1037" s="291"/>
      <c r="M1037" s="291"/>
      <c r="N1037" s="291"/>
      <c r="O1037" s="291"/>
      <c r="P1037" s="291"/>
      <c r="Q1037" s="291"/>
      <c r="R1037" s="291"/>
      <c r="S1037" s="291"/>
      <c r="T1037" s="291"/>
      <c r="U1037" s="291"/>
      <c r="V1037" s="291"/>
      <c r="W1037" s="291"/>
      <c r="X1037" s="291"/>
      <c r="Y1037" s="412"/>
      <c r="Z1037" s="425"/>
      <c r="AA1037" s="425"/>
      <c r="AB1037" s="425"/>
      <c r="AC1037" s="425"/>
      <c r="AD1037" s="425"/>
      <c r="AE1037" s="425"/>
      <c r="AF1037" s="425"/>
      <c r="AG1037" s="425"/>
      <c r="AH1037" s="425"/>
      <c r="AI1037" s="425"/>
      <c r="AJ1037" s="425"/>
      <c r="AK1037" s="425"/>
      <c r="AL1037" s="425"/>
      <c r="AM1037" s="306"/>
    </row>
    <row r="1038" spans="1:39" ht="15" hidden="1" customHeight="1" outlineLevel="2">
      <c r="A1038" s="532">
        <v>40</v>
      </c>
      <c r="B1038" s="428" t="s">
        <v>133</v>
      </c>
      <c r="C1038" s="291" t="s">
        <v>25</v>
      </c>
      <c r="D1038" s="295"/>
      <c r="E1038" s="295"/>
      <c r="F1038" s="295"/>
      <c r="G1038" s="295"/>
      <c r="H1038" s="295"/>
      <c r="I1038" s="295"/>
      <c r="J1038" s="295"/>
      <c r="K1038" s="295"/>
      <c r="L1038" s="295"/>
      <c r="M1038" s="295"/>
      <c r="N1038" s="295">
        <v>0</v>
      </c>
      <c r="O1038" s="295"/>
      <c r="P1038" s="295"/>
      <c r="Q1038" s="295"/>
      <c r="R1038" s="295"/>
      <c r="S1038" s="295"/>
      <c r="T1038" s="295"/>
      <c r="U1038" s="295"/>
      <c r="V1038" s="295"/>
      <c r="W1038" s="295"/>
      <c r="X1038" s="295"/>
      <c r="Y1038" s="426"/>
      <c r="Z1038" s="415"/>
      <c r="AA1038" s="415"/>
      <c r="AB1038" s="415"/>
      <c r="AC1038" s="415"/>
      <c r="AD1038" s="415"/>
      <c r="AE1038" s="415"/>
      <c r="AF1038" s="415"/>
      <c r="AG1038" s="415"/>
      <c r="AH1038" s="415"/>
      <c r="AI1038" s="415"/>
      <c r="AJ1038" s="415"/>
      <c r="AK1038" s="415"/>
      <c r="AL1038" s="415"/>
      <c r="AM1038" s="296">
        <f>SUM(Y1038:AL1038)</f>
        <v>0</v>
      </c>
    </row>
    <row r="1039" spans="1:39" ht="15" hidden="1" customHeight="1" outlineLevel="2">
      <c r="A1039" s="532"/>
      <c r="B1039" s="294" t="s">
        <v>347</v>
      </c>
      <c r="C1039" s="291" t="s">
        <v>164</v>
      </c>
      <c r="D1039" s="295"/>
      <c r="E1039" s="295"/>
      <c r="F1039" s="295"/>
      <c r="G1039" s="295"/>
      <c r="H1039" s="295"/>
      <c r="I1039" s="295"/>
      <c r="J1039" s="295"/>
      <c r="K1039" s="295"/>
      <c r="L1039" s="295"/>
      <c r="M1039" s="295"/>
      <c r="N1039" s="295">
        <f>N1038</f>
        <v>0</v>
      </c>
      <c r="O1039" s="295"/>
      <c r="P1039" s="295"/>
      <c r="Q1039" s="295"/>
      <c r="R1039" s="295"/>
      <c r="S1039" s="295"/>
      <c r="T1039" s="295"/>
      <c r="U1039" s="295"/>
      <c r="V1039" s="295"/>
      <c r="W1039" s="295"/>
      <c r="X1039" s="295"/>
      <c r="Y1039" s="411">
        <f>Y1038</f>
        <v>0</v>
      </c>
      <c r="Z1039" s="411">
        <f t="shared" ref="Z1039" si="3066">Z1038</f>
        <v>0</v>
      </c>
      <c r="AA1039" s="411">
        <f t="shared" ref="AA1039" si="3067">AA1038</f>
        <v>0</v>
      </c>
      <c r="AB1039" s="411">
        <f t="shared" ref="AB1039" si="3068">AB1038</f>
        <v>0</v>
      </c>
      <c r="AC1039" s="411">
        <f t="shared" ref="AC1039" si="3069">AC1038</f>
        <v>0</v>
      </c>
      <c r="AD1039" s="411">
        <f t="shared" ref="AD1039" si="3070">AD1038</f>
        <v>0</v>
      </c>
      <c r="AE1039" s="411">
        <f t="shared" ref="AE1039" si="3071">AE1038</f>
        <v>0</v>
      </c>
      <c r="AF1039" s="411">
        <f t="shared" ref="AF1039" si="3072">AF1038</f>
        <v>0</v>
      </c>
      <c r="AG1039" s="411">
        <f t="shared" ref="AG1039" si="3073">AG1038</f>
        <v>0</v>
      </c>
      <c r="AH1039" s="411">
        <f t="shared" ref="AH1039" si="3074">AH1038</f>
        <v>0</v>
      </c>
      <c r="AI1039" s="411">
        <f t="shared" ref="AI1039" si="3075">AI1038</f>
        <v>0</v>
      </c>
      <c r="AJ1039" s="411">
        <f t="shared" ref="AJ1039" si="3076">AJ1038</f>
        <v>0</v>
      </c>
      <c r="AK1039" s="411">
        <f t="shared" ref="AK1039" si="3077">AK1038</f>
        <v>0</v>
      </c>
      <c r="AL1039" s="411">
        <f t="shared" ref="AL1039" si="3078">AL1038</f>
        <v>0</v>
      </c>
      <c r="AM1039" s="306"/>
    </row>
    <row r="1040" spans="1:39" ht="15" hidden="1" customHeight="1" outlineLevel="2">
      <c r="A1040" s="532"/>
      <c r="B1040" s="428"/>
      <c r="C1040" s="291"/>
      <c r="D1040" s="291"/>
      <c r="E1040" s="291"/>
      <c r="F1040" s="291"/>
      <c r="G1040" s="291"/>
      <c r="H1040" s="291"/>
      <c r="I1040" s="291"/>
      <c r="J1040" s="291"/>
      <c r="K1040" s="291"/>
      <c r="L1040" s="291"/>
      <c r="M1040" s="291"/>
      <c r="N1040" s="291"/>
      <c r="O1040" s="291"/>
      <c r="P1040" s="291"/>
      <c r="Q1040" s="291"/>
      <c r="R1040" s="291"/>
      <c r="S1040" s="291"/>
      <c r="T1040" s="291"/>
      <c r="U1040" s="291"/>
      <c r="V1040" s="291"/>
      <c r="W1040" s="291"/>
      <c r="X1040" s="291"/>
      <c r="Y1040" s="412"/>
      <c r="Z1040" s="425"/>
      <c r="AA1040" s="425"/>
      <c r="AB1040" s="425"/>
      <c r="AC1040" s="425"/>
      <c r="AD1040" s="425"/>
      <c r="AE1040" s="425"/>
      <c r="AF1040" s="425"/>
      <c r="AG1040" s="425"/>
      <c r="AH1040" s="425"/>
      <c r="AI1040" s="425"/>
      <c r="AJ1040" s="425"/>
      <c r="AK1040" s="425"/>
      <c r="AL1040" s="425"/>
      <c r="AM1040" s="306"/>
    </row>
    <row r="1041" spans="1:39" ht="28.5" hidden="1" customHeight="1" outlineLevel="2">
      <c r="A1041" s="532">
        <v>41</v>
      </c>
      <c r="B1041" s="428" t="s">
        <v>134</v>
      </c>
      <c r="C1041" s="291" t="s">
        <v>25</v>
      </c>
      <c r="D1041" s="295"/>
      <c r="E1041" s="295"/>
      <c r="F1041" s="295"/>
      <c r="G1041" s="295"/>
      <c r="H1041" s="295"/>
      <c r="I1041" s="295"/>
      <c r="J1041" s="295"/>
      <c r="K1041" s="295"/>
      <c r="L1041" s="295"/>
      <c r="M1041" s="295"/>
      <c r="N1041" s="295">
        <v>0</v>
      </c>
      <c r="O1041" s="295"/>
      <c r="P1041" s="295"/>
      <c r="Q1041" s="295"/>
      <c r="R1041" s="295"/>
      <c r="S1041" s="295"/>
      <c r="T1041" s="295"/>
      <c r="U1041" s="295"/>
      <c r="V1041" s="295"/>
      <c r="W1041" s="295"/>
      <c r="X1041" s="295"/>
      <c r="Y1041" s="426"/>
      <c r="Z1041" s="415"/>
      <c r="AA1041" s="415"/>
      <c r="AB1041" s="415"/>
      <c r="AC1041" s="415"/>
      <c r="AD1041" s="415"/>
      <c r="AE1041" s="415"/>
      <c r="AF1041" s="415"/>
      <c r="AG1041" s="415"/>
      <c r="AH1041" s="415"/>
      <c r="AI1041" s="415"/>
      <c r="AJ1041" s="415"/>
      <c r="AK1041" s="415"/>
      <c r="AL1041" s="415"/>
      <c r="AM1041" s="296">
        <f>SUM(Y1041:AL1041)</f>
        <v>0</v>
      </c>
    </row>
    <row r="1042" spans="1:39" ht="15" hidden="1" customHeight="1" outlineLevel="2">
      <c r="A1042" s="532"/>
      <c r="B1042" s="294" t="s">
        <v>347</v>
      </c>
      <c r="C1042" s="291" t="s">
        <v>164</v>
      </c>
      <c r="D1042" s="295"/>
      <c r="E1042" s="295"/>
      <c r="F1042" s="295"/>
      <c r="G1042" s="295"/>
      <c r="H1042" s="295"/>
      <c r="I1042" s="295"/>
      <c r="J1042" s="295"/>
      <c r="K1042" s="295"/>
      <c r="L1042" s="295"/>
      <c r="M1042" s="295"/>
      <c r="N1042" s="295">
        <f>N1041</f>
        <v>0</v>
      </c>
      <c r="O1042" s="295"/>
      <c r="P1042" s="295"/>
      <c r="Q1042" s="295"/>
      <c r="R1042" s="295"/>
      <c r="S1042" s="295"/>
      <c r="T1042" s="295"/>
      <c r="U1042" s="295"/>
      <c r="V1042" s="295"/>
      <c r="W1042" s="295"/>
      <c r="X1042" s="295"/>
      <c r="Y1042" s="411">
        <f>Y1041</f>
        <v>0</v>
      </c>
      <c r="Z1042" s="411">
        <f t="shared" ref="Z1042" si="3079">Z1041</f>
        <v>0</v>
      </c>
      <c r="AA1042" s="411">
        <f t="shared" ref="AA1042" si="3080">AA1041</f>
        <v>0</v>
      </c>
      <c r="AB1042" s="411">
        <f t="shared" ref="AB1042" si="3081">AB1041</f>
        <v>0</v>
      </c>
      <c r="AC1042" s="411">
        <f t="shared" ref="AC1042" si="3082">AC1041</f>
        <v>0</v>
      </c>
      <c r="AD1042" s="411">
        <f t="shared" ref="AD1042" si="3083">AD1041</f>
        <v>0</v>
      </c>
      <c r="AE1042" s="411">
        <f t="shared" ref="AE1042" si="3084">AE1041</f>
        <v>0</v>
      </c>
      <c r="AF1042" s="411">
        <f t="shared" ref="AF1042" si="3085">AF1041</f>
        <v>0</v>
      </c>
      <c r="AG1042" s="411">
        <f t="shared" ref="AG1042" si="3086">AG1041</f>
        <v>0</v>
      </c>
      <c r="AH1042" s="411">
        <f t="shared" ref="AH1042" si="3087">AH1041</f>
        <v>0</v>
      </c>
      <c r="AI1042" s="411">
        <f t="shared" ref="AI1042" si="3088">AI1041</f>
        <v>0</v>
      </c>
      <c r="AJ1042" s="411">
        <f t="shared" ref="AJ1042" si="3089">AJ1041</f>
        <v>0</v>
      </c>
      <c r="AK1042" s="411">
        <f t="shared" ref="AK1042" si="3090">AK1041</f>
        <v>0</v>
      </c>
      <c r="AL1042" s="411">
        <f t="shared" ref="AL1042" si="3091">AL1041</f>
        <v>0</v>
      </c>
      <c r="AM1042" s="306"/>
    </row>
    <row r="1043" spans="1:39" ht="15" hidden="1" customHeight="1" outlineLevel="2">
      <c r="A1043" s="532"/>
      <c r="B1043" s="428"/>
      <c r="C1043" s="291"/>
      <c r="D1043" s="291"/>
      <c r="E1043" s="291"/>
      <c r="F1043" s="291"/>
      <c r="G1043" s="291"/>
      <c r="H1043" s="291"/>
      <c r="I1043" s="291"/>
      <c r="J1043" s="291"/>
      <c r="K1043" s="291"/>
      <c r="L1043" s="291"/>
      <c r="M1043" s="291"/>
      <c r="N1043" s="291"/>
      <c r="O1043" s="291"/>
      <c r="P1043" s="291"/>
      <c r="Q1043" s="291"/>
      <c r="R1043" s="291"/>
      <c r="S1043" s="291"/>
      <c r="T1043" s="291"/>
      <c r="U1043" s="291"/>
      <c r="V1043" s="291"/>
      <c r="W1043" s="291"/>
      <c r="X1043" s="291"/>
      <c r="Y1043" s="412"/>
      <c r="Z1043" s="425"/>
      <c r="AA1043" s="425"/>
      <c r="AB1043" s="425"/>
      <c r="AC1043" s="425"/>
      <c r="AD1043" s="425"/>
      <c r="AE1043" s="425"/>
      <c r="AF1043" s="425"/>
      <c r="AG1043" s="425"/>
      <c r="AH1043" s="425"/>
      <c r="AI1043" s="425"/>
      <c r="AJ1043" s="425"/>
      <c r="AK1043" s="425"/>
      <c r="AL1043" s="425"/>
      <c r="AM1043" s="306"/>
    </row>
    <row r="1044" spans="1:39" ht="28.5" hidden="1" customHeight="1" outlineLevel="2">
      <c r="A1044" s="532">
        <v>42</v>
      </c>
      <c r="B1044" s="428" t="s">
        <v>135</v>
      </c>
      <c r="C1044" s="291" t="s">
        <v>25</v>
      </c>
      <c r="D1044" s="295"/>
      <c r="E1044" s="295"/>
      <c r="F1044" s="295"/>
      <c r="G1044" s="295"/>
      <c r="H1044" s="295"/>
      <c r="I1044" s="295"/>
      <c r="J1044" s="295"/>
      <c r="K1044" s="295"/>
      <c r="L1044" s="295"/>
      <c r="M1044" s="295"/>
      <c r="N1044" s="291"/>
      <c r="O1044" s="295"/>
      <c r="P1044" s="295"/>
      <c r="Q1044" s="295"/>
      <c r="R1044" s="295"/>
      <c r="S1044" s="295"/>
      <c r="T1044" s="295"/>
      <c r="U1044" s="295"/>
      <c r="V1044" s="295"/>
      <c r="W1044" s="295"/>
      <c r="X1044" s="295"/>
      <c r="Y1044" s="426"/>
      <c r="Z1044" s="415"/>
      <c r="AA1044" s="415"/>
      <c r="AB1044" s="415"/>
      <c r="AC1044" s="415"/>
      <c r="AD1044" s="415"/>
      <c r="AE1044" s="415"/>
      <c r="AF1044" s="415"/>
      <c r="AG1044" s="415"/>
      <c r="AH1044" s="415"/>
      <c r="AI1044" s="415"/>
      <c r="AJ1044" s="415"/>
      <c r="AK1044" s="415"/>
      <c r="AL1044" s="415"/>
      <c r="AM1044" s="296">
        <f>SUM(Y1044:AL1044)</f>
        <v>0</v>
      </c>
    </row>
    <row r="1045" spans="1:39" ht="15" hidden="1" customHeight="1" outlineLevel="2">
      <c r="A1045" s="532"/>
      <c r="B1045" s="294" t="s">
        <v>347</v>
      </c>
      <c r="C1045" s="291" t="s">
        <v>164</v>
      </c>
      <c r="D1045" s="295"/>
      <c r="E1045" s="295"/>
      <c r="F1045" s="295"/>
      <c r="G1045" s="295"/>
      <c r="H1045" s="295"/>
      <c r="I1045" s="295"/>
      <c r="J1045" s="295"/>
      <c r="K1045" s="295"/>
      <c r="L1045" s="295"/>
      <c r="M1045" s="295"/>
      <c r="N1045" s="468"/>
      <c r="O1045" s="295"/>
      <c r="P1045" s="295"/>
      <c r="Q1045" s="295"/>
      <c r="R1045" s="295"/>
      <c r="S1045" s="295"/>
      <c r="T1045" s="295"/>
      <c r="U1045" s="295"/>
      <c r="V1045" s="295"/>
      <c r="W1045" s="295"/>
      <c r="X1045" s="295"/>
      <c r="Y1045" s="411">
        <f>Y1044</f>
        <v>0</v>
      </c>
      <c r="Z1045" s="411">
        <f t="shared" ref="Z1045" si="3092">Z1044</f>
        <v>0</v>
      </c>
      <c r="AA1045" s="411">
        <f t="shared" ref="AA1045" si="3093">AA1044</f>
        <v>0</v>
      </c>
      <c r="AB1045" s="411">
        <f t="shared" ref="AB1045" si="3094">AB1044</f>
        <v>0</v>
      </c>
      <c r="AC1045" s="411">
        <f t="shared" ref="AC1045" si="3095">AC1044</f>
        <v>0</v>
      </c>
      <c r="AD1045" s="411">
        <f t="shared" ref="AD1045" si="3096">AD1044</f>
        <v>0</v>
      </c>
      <c r="AE1045" s="411">
        <f t="shared" ref="AE1045" si="3097">AE1044</f>
        <v>0</v>
      </c>
      <c r="AF1045" s="411">
        <f t="shared" ref="AF1045" si="3098">AF1044</f>
        <v>0</v>
      </c>
      <c r="AG1045" s="411">
        <f t="shared" ref="AG1045" si="3099">AG1044</f>
        <v>0</v>
      </c>
      <c r="AH1045" s="411">
        <f t="shared" ref="AH1045" si="3100">AH1044</f>
        <v>0</v>
      </c>
      <c r="AI1045" s="411">
        <f t="shared" ref="AI1045" si="3101">AI1044</f>
        <v>0</v>
      </c>
      <c r="AJ1045" s="411">
        <f t="shared" ref="AJ1045" si="3102">AJ1044</f>
        <v>0</v>
      </c>
      <c r="AK1045" s="411">
        <f t="shared" ref="AK1045" si="3103">AK1044</f>
        <v>0</v>
      </c>
      <c r="AL1045" s="411">
        <f t="shared" ref="AL1045" si="3104">AL1044</f>
        <v>0</v>
      </c>
      <c r="AM1045" s="306"/>
    </row>
    <row r="1046" spans="1:39" ht="15" hidden="1" customHeight="1" outlineLevel="2">
      <c r="A1046" s="532"/>
      <c r="B1046" s="428"/>
      <c r="C1046" s="291"/>
      <c r="D1046" s="291"/>
      <c r="E1046" s="291"/>
      <c r="F1046" s="291"/>
      <c r="G1046" s="291"/>
      <c r="H1046" s="291"/>
      <c r="I1046" s="291"/>
      <c r="J1046" s="291"/>
      <c r="K1046" s="291"/>
      <c r="L1046" s="291"/>
      <c r="M1046" s="291"/>
      <c r="N1046" s="291"/>
      <c r="O1046" s="291"/>
      <c r="P1046" s="291"/>
      <c r="Q1046" s="291"/>
      <c r="R1046" s="291"/>
      <c r="S1046" s="291"/>
      <c r="T1046" s="291"/>
      <c r="U1046" s="291"/>
      <c r="V1046" s="291"/>
      <c r="W1046" s="291"/>
      <c r="X1046" s="291"/>
      <c r="Y1046" s="412"/>
      <c r="Z1046" s="425"/>
      <c r="AA1046" s="425"/>
      <c r="AB1046" s="425"/>
      <c r="AC1046" s="425"/>
      <c r="AD1046" s="425"/>
      <c r="AE1046" s="425"/>
      <c r="AF1046" s="425"/>
      <c r="AG1046" s="425"/>
      <c r="AH1046" s="425"/>
      <c r="AI1046" s="425"/>
      <c r="AJ1046" s="425"/>
      <c r="AK1046" s="425"/>
      <c r="AL1046" s="425"/>
      <c r="AM1046" s="306"/>
    </row>
    <row r="1047" spans="1:39" ht="15" hidden="1" customHeight="1" outlineLevel="2">
      <c r="A1047" s="532">
        <v>43</v>
      </c>
      <c r="B1047" s="428" t="s">
        <v>136</v>
      </c>
      <c r="C1047" s="291" t="s">
        <v>25</v>
      </c>
      <c r="D1047" s="295"/>
      <c r="E1047" s="295"/>
      <c r="F1047" s="295"/>
      <c r="G1047" s="295"/>
      <c r="H1047" s="295"/>
      <c r="I1047" s="295"/>
      <c r="J1047" s="295"/>
      <c r="K1047" s="295"/>
      <c r="L1047" s="295"/>
      <c r="M1047" s="295"/>
      <c r="N1047" s="295">
        <v>0</v>
      </c>
      <c r="O1047" s="295"/>
      <c r="P1047" s="295"/>
      <c r="Q1047" s="295"/>
      <c r="R1047" s="295"/>
      <c r="S1047" s="295"/>
      <c r="T1047" s="295"/>
      <c r="U1047" s="295"/>
      <c r="V1047" s="295"/>
      <c r="W1047" s="295"/>
      <c r="X1047" s="295"/>
      <c r="Y1047" s="426"/>
      <c r="Z1047" s="415"/>
      <c r="AA1047" s="415"/>
      <c r="AB1047" s="415"/>
      <c r="AC1047" s="415"/>
      <c r="AD1047" s="415"/>
      <c r="AE1047" s="415"/>
      <c r="AF1047" s="415"/>
      <c r="AG1047" s="415"/>
      <c r="AH1047" s="415"/>
      <c r="AI1047" s="415"/>
      <c r="AJ1047" s="415"/>
      <c r="AK1047" s="415"/>
      <c r="AL1047" s="415"/>
      <c r="AM1047" s="296">
        <f>SUM(Y1047:AL1047)</f>
        <v>0</v>
      </c>
    </row>
    <row r="1048" spans="1:39" ht="15" hidden="1" customHeight="1" outlineLevel="2">
      <c r="A1048" s="532"/>
      <c r="B1048" s="294" t="s">
        <v>347</v>
      </c>
      <c r="C1048" s="291" t="s">
        <v>164</v>
      </c>
      <c r="D1048" s="295"/>
      <c r="E1048" s="295"/>
      <c r="F1048" s="295"/>
      <c r="G1048" s="295"/>
      <c r="H1048" s="295"/>
      <c r="I1048" s="295"/>
      <c r="J1048" s="295"/>
      <c r="K1048" s="295"/>
      <c r="L1048" s="295"/>
      <c r="M1048" s="295"/>
      <c r="N1048" s="295">
        <f>N1047</f>
        <v>0</v>
      </c>
      <c r="O1048" s="295"/>
      <c r="P1048" s="295"/>
      <c r="Q1048" s="295"/>
      <c r="R1048" s="295"/>
      <c r="S1048" s="295"/>
      <c r="T1048" s="295"/>
      <c r="U1048" s="295"/>
      <c r="V1048" s="295"/>
      <c r="W1048" s="295"/>
      <c r="X1048" s="295"/>
      <c r="Y1048" s="411">
        <f>Y1047</f>
        <v>0</v>
      </c>
      <c r="Z1048" s="411">
        <f t="shared" ref="Z1048" si="3105">Z1047</f>
        <v>0</v>
      </c>
      <c r="AA1048" s="411">
        <f t="shared" ref="AA1048" si="3106">AA1047</f>
        <v>0</v>
      </c>
      <c r="AB1048" s="411">
        <f t="shared" ref="AB1048" si="3107">AB1047</f>
        <v>0</v>
      </c>
      <c r="AC1048" s="411">
        <f t="shared" ref="AC1048" si="3108">AC1047</f>
        <v>0</v>
      </c>
      <c r="AD1048" s="411">
        <f t="shared" ref="AD1048" si="3109">AD1047</f>
        <v>0</v>
      </c>
      <c r="AE1048" s="411">
        <f t="shared" ref="AE1048" si="3110">AE1047</f>
        <v>0</v>
      </c>
      <c r="AF1048" s="411">
        <f t="shared" ref="AF1048" si="3111">AF1047</f>
        <v>0</v>
      </c>
      <c r="AG1048" s="411">
        <f t="shared" ref="AG1048" si="3112">AG1047</f>
        <v>0</v>
      </c>
      <c r="AH1048" s="411">
        <f t="shared" ref="AH1048" si="3113">AH1047</f>
        <v>0</v>
      </c>
      <c r="AI1048" s="411">
        <f t="shared" ref="AI1048" si="3114">AI1047</f>
        <v>0</v>
      </c>
      <c r="AJ1048" s="411">
        <f t="shared" ref="AJ1048" si="3115">AJ1047</f>
        <v>0</v>
      </c>
      <c r="AK1048" s="411">
        <f t="shared" ref="AK1048" si="3116">AK1047</f>
        <v>0</v>
      </c>
      <c r="AL1048" s="411">
        <f t="shared" ref="AL1048" si="3117">AL1047</f>
        <v>0</v>
      </c>
      <c r="AM1048" s="306"/>
    </row>
    <row r="1049" spans="1:39" ht="15" hidden="1" customHeight="1" outlineLevel="2">
      <c r="A1049" s="532"/>
      <c r="B1049" s="428"/>
      <c r="C1049" s="291"/>
      <c r="D1049" s="291"/>
      <c r="E1049" s="291"/>
      <c r="F1049" s="291"/>
      <c r="G1049" s="291"/>
      <c r="H1049" s="291"/>
      <c r="I1049" s="291"/>
      <c r="J1049" s="291"/>
      <c r="K1049" s="291"/>
      <c r="L1049" s="291"/>
      <c r="M1049" s="291"/>
      <c r="N1049" s="291"/>
      <c r="O1049" s="291"/>
      <c r="P1049" s="291"/>
      <c r="Q1049" s="291"/>
      <c r="R1049" s="291"/>
      <c r="S1049" s="291"/>
      <c r="T1049" s="291"/>
      <c r="U1049" s="291"/>
      <c r="V1049" s="291"/>
      <c r="W1049" s="291"/>
      <c r="X1049" s="291"/>
      <c r="Y1049" s="412"/>
      <c r="Z1049" s="425"/>
      <c r="AA1049" s="425"/>
      <c r="AB1049" s="425"/>
      <c r="AC1049" s="425"/>
      <c r="AD1049" s="425"/>
      <c r="AE1049" s="425"/>
      <c r="AF1049" s="425"/>
      <c r="AG1049" s="425"/>
      <c r="AH1049" s="425"/>
      <c r="AI1049" s="425"/>
      <c r="AJ1049" s="425"/>
      <c r="AK1049" s="425"/>
      <c r="AL1049" s="425"/>
      <c r="AM1049" s="306"/>
    </row>
    <row r="1050" spans="1:39" ht="28.5" hidden="1" customHeight="1" outlineLevel="2">
      <c r="A1050" s="532">
        <v>44</v>
      </c>
      <c r="B1050" s="428" t="s">
        <v>137</v>
      </c>
      <c r="C1050" s="291" t="s">
        <v>25</v>
      </c>
      <c r="D1050" s="295"/>
      <c r="E1050" s="295"/>
      <c r="F1050" s="295"/>
      <c r="G1050" s="295"/>
      <c r="H1050" s="295"/>
      <c r="I1050" s="295"/>
      <c r="J1050" s="295"/>
      <c r="K1050" s="295"/>
      <c r="L1050" s="295"/>
      <c r="M1050" s="295"/>
      <c r="N1050" s="295">
        <v>0</v>
      </c>
      <c r="O1050" s="295"/>
      <c r="P1050" s="295"/>
      <c r="Q1050" s="295"/>
      <c r="R1050" s="295"/>
      <c r="S1050" s="295"/>
      <c r="T1050" s="295"/>
      <c r="U1050" s="295"/>
      <c r="V1050" s="295"/>
      <c r="W1050" s="295"/>
      <c r="X1050" s="295"/>
      <c r="Y1050" s="426"/>
      <c r="Z1050" s="415"/>
      <c r="AA1050" s="415"/>
      <c r="AB1050" s="415"/>
      <c r="AC1050" s="415"/>
      <c r="AD1050" s="415"/>
      <c r="AE1050" s="415"/>
      <c r="AF1050" s="415"/>
      <c r="AG1050" s="415"/>
      <c r="AH1050" s="415"/>
      <c r="AI1050" s="415"/>
      <c r="AJ1050" s="415"/>
      <c r="AK1050" s="415"/>
      <c r="AL1050" s="415"/>
      <c r="AM1050" s="296">
        <f>SUM(Y1050:AL1050)</f>
        <v>0</v>
      </c>
    </row>
    <row r="1051" spans="1:39" ht="15" hidden="1" customHeight="1" outlineLevel="2">
      <c r="A1051" s="532"/>
      <c r="B1051" s="294" t="s">
        <v>347</v>
      </c>
      <c r="C1051" s="291" t="s">
        <v>164</v>
      </c>
      <c r="D1051" s="295"/>
      <c r="E1051" s="295"/>
      <c r="F1051" s="295"/>
      <c r="G1051" s="295"/>
      <c r="H1051" s="295"/>
      <c r="I1051" s="295"/>
      <c r="J1051" s="295"/>
      <c r="K1051" s="295"/>
      <c r="L1051" s="295"/>
      <c r="M1051" s="295"/>
      <c r="N1051" s="295">
        <f>N1050</f>
        <v>0</v>
      </c>
      <c r="O1051" s="295"/>
      <c r="P1051" s="295"/>
      <c r="Q1051" s="295"/>
      <c r="R1051" s="295"/>
      <c r="S1051" s="295"/>
      <c r="T1051" s="295"/>
      <c r="U1051" s="295"/>
      <c r="V1051" s="295"/>
      <c r="W1051" s="295"/>
      <c r="X1051" s="295"/>
      <c r="Y1051" s="411">
        <f>Y1050</f>
        <v>0</v>
      </c>
      <c r="Z1051" s="411">
        <f t="shared" ref="Z1051" si="3118">Z1050</f>
        <v>0</v>
      </c>
      <c r="AA1051" s="411">
        <f t="shared" ref="AA1051" si="3119">AA1050</f>
        <v>0</v>
      </c>
      <c r="AB1051" s="411">
        <f t="shared" ref="AB1051" si="3120">AB1050</f>
        <v>0</v>
      </c>
      <c r="AC1051" s="411">
        <f t="shared" ref="AC1051" si="3121">AC1050</f>
        <v>0</v>
      </c>
      <c r="AD1051" s="411">
        <f t="shared" ref="AD1051" si="3122">AD1050</f>
        <v>0</v>
      </c>
      <c r="AE1051" s="411">
        <f t="shared" ref="AE1051" si="3123">AE1050</f>
        <v>0</v>
      </c>
      <c r="AF1051" s="411">
        <f t="shared" ref="AF1051" si="3124">AF1050</f>
        <v>0</v>
      </c>
      <c r="AG1051" s="411">
        <f t="shared" ref="AG1051" si="3125">AG1050</f>
        <v>0</v>
      </c>
      <c r="AH1051" s="411">
        <f t="shared" ref="AH1051" si="3126">AH1050</f>
        <v>0</v>
      </c>
      <c r="AI1051" s="411">
        <f t="shared" ref="AI1051" si="3127">AI1050</f>
        <v>0</v>
      </c>
      <c r="AJ1051" s="411">
        <f t="shared" ref="AJ1051" si="3128">AJ1050</f>
        <v>0</v>
      </c>
      <c r="AK1051" s="411">
        <f t="shared" ref="AK1051" si="3129">AK1050</f>
        <v>0</v>
      </c>
      <c r="AL1051" s="411">
        <f t="shared" ref="AL1051" si="3130">AL1050</f>
        <v>0</v>
      </c>
      <c r="AM1051" s="306"/>
    </row>
    <row r="1052" spans="1:39" ht="15" hidden="1" customHeight="1" outlineLevel="2">
      <c r="A1052" s="532"/>
      <c r="B1052" s="428"/>
      <c r="C1052" s="291"/>
      <c r="D1052" s="291"/>
      <c r="E1052" s="291"/>
      <c r="F1052" s="291"/>
      <c r="G1052" s="291"/>
      <c r="H1052" s="291"/>
      <c r="I1052" s="291"/>
      <c r="J1052" s="291"/>
      <c r="K1052" s="291"/>
      <c r="L1052" s="291"/>
      <c r="M1052" s="291"/>
      <c r="N1052" s="291"/>
      <c r="O1052" s="291"/>
      <c r="P1052" s="291"/>
      <c r="Q1052" s="291"/>
      <c r="R1052" s="291"/>
      <c r="S1052" s="291"/>
      <c r="T1052" s="291"/>
      <c r="U1052" s="291"/>
      <c r="V1052" s="291"/>
      <c r="W1052" s="291"/>
      <c r="X1052" s="291"/>
      <c r="Y1052" s="412"/>
      <c r="Z1052" s="425"/>
      <c r="AA1052" s="425"/>
      <c r="AB1052" s="425"/>
      <c r="AC1052" s="425"/>
      <c r="AD1052" s="425"/>
      <c r="AE1052" s="425"/>
      <c r="AF1052" s="425"/>
      <c r="AG1052" s="425"/>
      <c r="AH1052" s="425"/>
      <c r="AI1052" s="425"/>
      <c r="AJ1052" s="425"/>
      <c r="AK1052" s="425"/>
      <c r="AL1052" s="425"/>
      <c r="AM1052" s="306"/>
    </row>
    <row r="1053" spans="1:39" ht="15" hidden="1" customHeight="1" outlineLevel="2">
      <c r="A1053" s="532">
        <v>45</v>
      </c>
      <c r="B1053" s="428" t="s">
        <v>138</v>
      </c>
      <c r="C1053" s="291" t="s">
        <v>25</v>
      </c>
      <c r="D1053" s="295"/>
      <c r="E1053" s="295"/>
      <c r="F1053" s="295"/>
      <c r="G1053" s="295"/>
      <c r="H1053" s="295"/>
      <c r="I1053" s="295"/>
      <c r="J1053" s="295"/>
      <c r="K1053" s="295"/>
      <c r="L1053" s="295"/>
      <c r="M1053" s="295"/>
      <c r="N1053" s="295">
        <v>0</v>
      </c>
      <c r="O1053" s="295"/>
      <c r="P1053" s="295"/>
      <c r="Q1053" s="295"/>
      <c r="R1053" s="295"/>
      <c r="S1053" s="295"/>
      <c r="T1053" s="295"/>
      <c r="U1053" s="295"/>
      <c r="V1053" s="295"/>
      <c r="W1053" s="295"/>
      <c r="X1053" s="295"/>
      <c r="Y1053" s="426"/>
      <c r="Z1053" s="415"/>
      <c r="AA1053" s="415"/>
      <c r="AB1053" s="415"/>
      <c r="AC1053" s="415"/>
      <c r="AD1053" s="415"/>
      <c r="AE1053" s="415"/>
      <c r="AF1053" s="415"/>
      <c r="AG1053" s="415"/>
      <c r="AH1053" s="415"/>
      <c r="AI1053" s="415"/>
      <c r="AJ1053" s="415"/>
      <c r="AK1053" s="415"/>
      <c r="AL1053" s="415"/>
      <c r="AM1053" s="296">
        <f>SUM(Y1053:AL1053)</f>
        <v>0</v>
      </c>
    </row>
    <row r="1054" spans="1:39" ht="15" hidden="1" customHeight="1" outlineLevel="2">
      <c r="A1054" s="532"/>
      <c r="B1054" s="294" t="s">
        <v>347</v>
      </c>
      <c r="C1054" s="291" t="s">
        <v>164</v>
      </c>
      <c r="D1054" s="295"/>
      <c r="E1054" s="295"/>
      <c r="F1054" s="295"/>
      <c r="G1054" s="295"/>
      <c r="H1054" s="295"/>
      <c r="I1054" s="295"/>
      <c r="J1054" s="295"/>
      <c r="K1054" s="295"/>
      <c r="L1054" s="295"/>
      <c r="M1054" s="295"/>
      <c r="N1054" s="295">
        <f>N1053</f>
        <v>0</v>
      </c>
      <c r="O1054" s="295"/>
      <c r="P1054" s="295"/>
      <c r="Q1054" s="295"/>
      <c r="R1054" s="295"/>
      <c r="S1054" s="295"/>
      <c r="T1054" s="295"/>
      <c r="U1054" s="295"/>
      <c r="V1054" s="295"/>
      <c r="W1054" s="295"/>
      <c r="X1054" s="295"/>
      <c r="Y1054" s="411">
        <f>Y1053</f>
        <v>0</v>
      </c>
      <c r="Z1054" s="411">
        <f t="shared" ref="Z1054" si="3131">Z1053</f>
        <v>0</v>
      </c>
      <c r="AA1054" s="411">
        <f t="shared" ref="AA1054" si="3132">AA1053</f>
        <v>0</v>
      </c>
      <c r="AB1054" s="411">
        <f t="shared" ref="AB1054" si="3133">AB1053</f>
        <v>0</v>
      </c>
      <c r="AC1054" s="411">
        <f t="shared" ref="AC1054" si="3134">AC1053</f>
        <v>0</v>
      </c>
      <c r="AD1054" s="411">
        <f t="shared" ref="AD1054" si="3135">AD1053</f>
        <v>0</v>
      </c>
      <c r="AE1054" s="411">
        <f t="shared" ref="AE1054" si="3136">AE1053</f>
        <v>0</v>
      </c>
      <c r="AF1054" s="411">
        <f t="shared" ref="AF1054" si="3137">AF1053</f>
        <v>0</v>
      </c>
      <c r="AG1054" s="411">
        <f t="shared" ref="AG1054" si="3138">AG1053</f>
        <v>0</v>
      </c>
      <c r="AH1054" s="411">
        <f t="shared" ref="AH1054" si="3139">AH1053</f>
        <v>0</v>
      </c>
      <c r="AI1054" s="411">
        <f t="shared" ref="AI1054" si="3140">AI1053</f>
        <v>0</v>
      </c>
      <c r="AJ1054" s="411">
        <f t="shared" ref="AJ1054" si="3141">AJ1053</f>
        <v>0</v>
      </c>
      <c r="AK1054" s="411">
        <f t="shared" ref="AK1054" si="3142">AK1053</f>
        <v>0</v>
      </c>
      <c r="AL1054" s="411">
        <f t="shared" ref="AL1054" si="3143">AL1053</f>
        <v>0</v>
      </c>
      <c r="AM1054" s="306"/>
    </row>
    <row r="1055" spans="1:39" ht="15" hidden="1" customHeight="1" outlineLevel="2">
      <c r="A1055" s="532"/>
      <c r="B1055" s="428"/>
      <c r="C1055" s="291"/>
      <c r="D1055" s="291"/>
      <c r="E1055" s="291"/>
      <c r="F1055" s="291"/>
      <c r="G1055" s="291"/>
      <c r="H1055" s="291"/>
      <c r="I1055" s="291"/>
      <c r="J1055" s="291"/>
      <c r="K1055" s="291"/>
      <c r="L1055" s="291"/>
      <c r="M1055" s="291"/>
      <c r="N1055" s="291"/>
      <c r="O1055" s="291"/>
      <c r="P1055" s="291"/>
      <c r="Q1055" s="291"/>
      <c r="R1055" s="291"/>
      <c r="S1055" s="291"/>
      <c r="T1055" s="291"/>
      <c r="U1055" s="291"/>
      <c r="V1055" s="291"/>
      <c r="W1055" s="291"/>
      <c r="X1055" s="291"/>
      <c r="Y1055" s="412"/>
      <c r="Z1055" s="425"/>
      <c r="AA1055" s="425"/>
      <c r="AB1055" s="425"/>
      <c r="AC1055" s="425"/>
      <c r="AD1055" s="425"/>
      <c r="AE1055" s="425"/>
      <c r="AF1055" s="425"/>
      <c r="AG1055" s="425"/>
      <c r="AH1055" s="425"/>
      <c r="AI1055" s="425"/>
      <c r="AJ1055" s="425"/>
      <c r="AK1055" s="425"/>
      <c r="AL1055" s="425"/>
      <c r="AM1055" s="306"/>
    </row>
    <row r="1056" spans="1:39" ht="15" hidden="1" customHeight="1" outlineLevel="2">
      <c r="A1056" s="532">
        <v>46</v>
      </c>
      <c r="B1056" s="428" t="s">
        <v>139</v>
      </c>
      <c r="C1056" s="291" t="s">
        <v>25</v>
      </c>
      <c r="D1056" s="295"/>
      <c r="E1056" s="295"/>
      <c r="F1056" s="295"/>
      <c r="G1056" s="295"/>
      <c r="H1056" s="295"/>
      <c r="I1056" s="295"/>
      <c r="J1056" s="295"/>
      <c r="K1056" s="295"/>
      <c r="L1056" s="295"/>
      <c r="M1056" s="295"/>
      <c r="N1056" s="295">
        <v>0</v>
      </c>
      <c r="O1056" s="295"/>
      <c r="P1056" s="295"/>
      <c r="Q1056" s="295"/>
      <c r="R1056" s="295"/>
      <c r="S1056" s="295"/>
      <c r="T1056" s="295"/>
      <c r="U1056" s="295"/>
      <c r="V1056" s="295"/>
      <c r="W1056" s="295"/>
      <c r="X1056" s="295"/>
      <c r="Y1056" s="426"/>
      <c r="Z1056" s="415"/>
      <c r="AA1056" s="415"/>
      <c r="AB1056" s="415"/>
      <c r="AC1056" s="415"/>
      <c r="AD1056" s="415"/>
      <c r="AE1056" s="415"/>
      <c r="AF1056" s="415"/>
      <c r="AG1056" s="415"/>
      <c r="AH1056" s="415"/>
      <c r="AI1056" s="415">
        <v>0.1</v>
      </c>
      <c r="AJ1056" s="415"/>
      <c r="AK1056" s="415"/>
      <c r="AL1056" s="415"/>
      <c r="AM1056" s="296">
        <f>SUM(Y1056:AL1056)</f>
        <v>0.1</v>
      </c>
    </row>
    <row r="1057" spans="1:39" ht="15" hidden="1" customHeight="1" outlineLevel="2">
      <c r="A1057" s="532"/>
      <c r="B1057" s="294" t="s">
        <v>347</v>
      </c>
      <c r="C1057" s="291" t="s">
        <v>164</v>
      </c>
      <c r="D1057" s="295"/>
      <c r="E1057" s="295"/>
      <c r="F1057" s="295"/>
      <c r="G1057" s="295"/>
      <c r="H1057" s="295"/>
      <c r="I1057" s="295"/>
      <c r="J1057" s="295"/>
      <c r="K1057" s="295"/>
      <c r="L1057" s="295"/>
      <c r="M1057" s="295"/>
      <c r="N1057" s="295">
        <f>N1056</f>
        <v>0</v>
      </c>
      <c r="O1057" s="295"/>
      <c r="P1057" s="295"/>
      <c r="Q1057" s="295"/>
      <c r="R1057" s="295"/>
      <c r="S1057" s="295"/>
      <c r="T1057" s="295"/>
      <c r="U1057" s="295"/>
      <c r="V1057" s="295"/>
      <c r="W1057" s="295"/>
      <c r="X1057" s="295"/>
      <c r="Y1057" s="411">
        <f>Y1056</f>
        <v>0</v>
      </c>
      <c r="Z1057" s="411">
        <f t="shared" ref="Z1057" si="3144">Z1056</f>
        <v>0</v>
      </c>
      <c r="AA1057" s="411">
        <f t="shared" ref="AA1057" si="3145">AA1056</f>
        <v>0</v>
      </c>
      <c r="AB1057" s="411">
        <f t="shared" ref="AB1057" si="3146">AB1056</f>
        <v>0</v>
      </c>
      <c r="AC1057" s="411">
        <f t="shared" ref="AC1057" si="3147">AC1056</f>
        <v>0</v>
      </c>
      <c r="AD1057" s="411">
        <f t="shared" ref="AD1057" si="3148">AD1056</f>
        <v>0</v>
      </c>
      <c r="AE1057" s="411">
        <f t="shared" ref="AE1057" si="3149">AE1056</f>
        <v>0</v>
      </c>
      <c r="AF1057" s="411">
        <f t="shared" ref="AF1057" si="3150">AF1056</f>
        <v>0</v>
      </c>
      <c r="AG1057" s="411">
        <f t="shared" ref="AG1057" si="3151">AG1056</f>
        <v>0</v>
      </c>
      <c r="AH1057" s="411">
        <f t="shared" ref="AH1057" si="3152">AH1056</f>
        <v>0</v>
      </c>
      <c r="AI1057" s="411">
        <f t="shared" ref="AI1057" si="3153">AI1056</f>
        <v>0.1</v>
      </c>
      <c r="AJ1057" s="411">
        <f t="shared" ref="AJ1057" si="3154">AJ1056</f>
        <v>0</v>
      </c>
      <c r="AK1057" s="411">
        <f t="shared" ref="AK1057" si="3155">AK1056</f>
        <v>0</v>
      </c>
      <c r="AL1057" s="411">
        <f t="shared" ref="AL1057" si="3156">AL1056</f>
        <v>0</v>
      </c>
      <c r="AM1057" s="306"/>
    </row>
    <row r="1058" spans="1:39" ht="15" hidden="1" customHeight="1" outlineLevel="2">
      <c r="A1058" s="532"/>
      <c r="B1058" s="428"/>
      <c r="C1058" s="291"/>
      <c r="D1058" s="291"/>
      <c r="E1058" s="291"/>
      <c r="F1058" s="291"/>
      <c r="G1058" s="291"/>
      <c r="H1058" s="291"/>
      <c r="I1058" s="291"/>
      <c r="J1058" s="291"/>
      <c r="K1058" s="291"/>
      <c r="L1058" s="291"/>
      <c r="M1058" s="291"/>
      <c r="N1058" s="291"/>
      <c r="O1058" s="291"/>
      <c r="P1058" s="291"/>
      <c r="Q1058" s="291"/>
      <c r="R1058" s="291"/>
      <c r="S1058" s="291"/>
      <c r="T1058" s="291"/>
      <c r="U1058" s="291"/>
      <c r="V1058" s="291"/>
      <c r="W1058" s="291"/>
      <c r="X1058" s="291"/>
      <c r="Y1058" s="412"/>
      <c r="Z1058" s="425"/>
      <c r="AA1058" s="425"/>
      <c r="AB1058" s="425"/>
      <c r="AC1058" s="425"/>
      <c r="AD1058" s="425"/>
      <c r="AE1058" s="425"/>
      <c r="AF1058" s="425"/>
      <c r="AG1058" s="425"/>
      <c r="AH1058" s="425"/>
      <c r="AI1058" s="425"/>
      <c r="AJ1058" s="425"/>
      <c r="AK1058" s="425"/>
      <c r="AL1058" s="425"/>
      <c r="AM1058" s="306"/>
    </row>
    <row r="1059" spans="1:39" ht="28.5" hidden="1" customHeight="1" outlineLevel="2">
      <c r="A1059" s="532">
        <v>47</v>
      </c>
      <c r="B1059" s="428" t="s">
        <v>140</v>
      </c>
      <c r="C1059" s="291" t="s">
        <v>25</v>
      </c>
      <c r="D1059" s="295"/>
      <c r="E1059" s="295"/>
      <c r="F1059" s="295"/>
      <c r="G1059" s="295"/>
      <c r="H1059" s="295"/>
      <c r="I1059" s="295"/>
      <c r="J1059" s="295"/>
      <c r="K1059" s="295"/>
      <c r="L1059" s="295"/>
      <c r="M1059" s="295"/>
      <c r="N1059" s="295">
        <v>0</v>
      </c>
      <c r="O1059" s="295"/>
      <c r="P1059" s="295"/>
      <c r="Q1059" s="295"/>
      <c r="R1059" s="295"/>
      <c r="S1059" s="295"/>
      <c r="T1059" s="295"/>
      <c r="U1059" s="295"/>
      <c r="V1059" s="295"/>
      <c r="W1059" s="295"/>
      <c r="X1059" s="295"/>
      <c r="Y1059" s="426"/>
      <c r="Z1059" s="415"/>
      <c r="AA1059" s="415"/>
      <c r="AB1059" s="415"/>
      <c r="AC1059" s="415"/>
      <c r="AD1059" s="415"/>
      <c r="AE1059" s="415"/>
      <c r="AF1059" s="415"/>
      <c r="AG1059" s="415"/>
      <c r="AH1059" s="415"/>
      <c r="AI1059" s="415"/>
      <c r="AJ1059" s="415"/>
      <c r="AK1059" s="415"/>
      <c r="AL1059" s="415"/>
      <c r="AM1059" s="296">
        <f>SUM(Y1059:AL1059)</f>
        <v>0</v>
      </c>
    </row>
    <row r="1060" spans="1:39" ht="15" hidden="1" customHeight="1" outlineLevel="2">
      <c r="A1060" s="532"/>
      <c r="B1060" s="294" t="s">
        <v>347</v>
      </c>
      <c r="C1060" s="291" t="s">
        <v>164</v>
      </c>
      <c r="D1060" s="295"/>
      <c r="E1060" s="295"/>
      <c r="F1060" s="295"/>
      <c r="G1060" s="295"/>
      <c r="H1060" s="295"/>
      <c r="I1060" s="295"/>
      <c r="J1060" s="295"/>
      <c r="K1060" s="295"/>
      <c r="L1060" s="295"/>
      <c r="M1060" s="295"/>
      <c r="N1060" s="295">
        <f>N1059</f>
        <v>0</v>
      </c>
      <c r="O1060" s="295"/>
      <c r="P1060" s="295"/>
      <c r="Q1060" s="295"/>
      <c r="R1060" s="295"/>
      <c r="S1060" s="295"/>
      <c r="T1060" s="295"/>
      <c r="U1060" s="295"/>
      <c r="V1060" s="295"/>
      <c r="W1060" s="295"/>
      <c r="X1060" s="295"/>
      <c r="Y1060" s="411">
        <f>Y1059</f>
        <v>0</v>
      </c>
      <c r="Z1060" s="411">
        <f t="shared" ref="Z1060" si="3157">Z1059</f>
        <v>0</v>
      </c>
      <c r="AA1060" s="411">
        <f t="shared" ref="AA1060" si="3158">AA1059</f>
        <v>0</v>
      </c>
      <c r="AB1060" s="411">
        <f t="shared" ref="AB1060" si="3159">AB1059</f>
        <v>0</v>
      </c>
      <c r="AC1060" s="411">
        <f t="shared" ref="AC1060" si="3160">AC1059</f>
        <v>0</v>
      </c>
      <c r="AD1060" s="411">
        <f t="shared" ref="AD1060" si="3161">AD1059</f>
        <v>0</v>
      </c>
      <c r="AE1060" s="411">
        <f t="shared" ref="AE1060" si="3162">AE1059</f>
        <v>0</v>
      </c>
      <c r="AF1060" s="411">
        <f t="shared" ref="AF1060" si="3163">AF1059</f>
        <v>0</v>
      </c>
      <c r="AG1060" s="411">
        <f t="shared" ref="AG1060" si="3164">AG1059</f>
        <v>0</v>
      </c>
      <c r="AH1060" s="411">
        <f t="shared" ref="AH1060" si="3165">AH1059</f>
        <v>0</v>
      </c>
      <c r="AI1060" s="411">
        <f t="shared" ref="AI1060" si="3166">AI1059</f>
        <v>0</v>
      </c>
      <c r="AJ1060" s="411">
        <f t="shared" ref="AJ1060" si="3167">AJ1059</f>
        <v>0</v>
      </c>
      <c r="AK1060" s="411">
        <f t="shared" ref="AK1060" si="3168">AK1059</f>
        <v>0</v>
      </c>
      <c r="AL1060" s="411">
        <f t="shared" ref="AL1060" si="3169">AL1059</f>
        <v>0</v>
      </c>
      <c r="AM1060" s="306"/>
    </row>
    <row r="1061" spans="1:39" ht="15" hidden="1" customHeight="1" outlineLevel="2">
      <c r="A1061" s="532"/>
      <c r="B1061" s="428"/>
      <c r="C1061" s="291"/>
      <c r="D1061" s="291"/>
      <c r="E1061" s="291"/>
      <c r="F1061" s="291"/>
      <c r="G1061" s="291"/>
      <c r="H1061" s="291"/>
      <c r="I1061" s="291"/>
      <c r="J1061" s="291"/>
      <c r="K1061" s="291"/>
      <c r="L1061" s="291"/>
      <c r="M1061" s="291"/>
      <c r="N1061" s="291"/>
      <c r="O1061" s="291"/>
      <c r="P1061" s="291"/>
      <c r="Q1061" s="291"/>
      <c r="R1061" s="291"/>
      <c r="S1061" s="291"/>
      <c r="T1061" s="291"/>
      <c r="U1061" s="291"/>
      <c r="V1061" s="291"/>
      <c r="W1061" s="291"/>
      <c r="X1061" s="291"/>
      <c r="Y1061" s="412"/>
      <c r="Z1061" s="425"/>
      <c r="AA1061" s="425"/>
      <c r="AB1061" s="425"/>
      <c r="AC1061" s="425"/>
      <c r="AD1061" s="425"/>
      <c r="AE1061" s="425"/>
      <c r="AF1061" s="425"/>
      <c r="AG1061" s="425"/>
      <c r="AH1061" s="425"/>
      <c r="AI1061" s="425"/>
      <c r="AJ1061" s="425"/>
      <c r="AK1061" s="425"/>
      <c r="AL1061" s="425"/>
      <c r="AM1061" s="306"/>
    </row>
    <row r="1062" spans="1:39" ht="28.5" hidden="1" customHeight="1" outlineLevel="2">
      <c r="A1062" s="532">
        <v>48</v>
      </c>
      <c r="B1062" s="428" t="s">
        <v>141</v>
      </c>
      <c r="C1062" s="291" t="s">
        <v>25</v>
      </c>
      <c r="D1062" s="295"/>
      <c r="E1062" s="295"/>
      <c r="F1062" s="295"/>
      <c r="G1062" s="295"/>
      <c r="H1062" s="295"/>
      <c r="I1062" s="295"/>
      <c r="J1062" s="295"/>
      <c r="K1062" s="295"/>
      <c r="L1062" s="295"/>
      <c r="M1062" s="295"/>
      <c r="N1062" s="295">
        <v>0</v>
      </c>
      <c r="O1062" s="295"/>
      <c r="P1062" s="295"/>
      <c r="Q1062" s="295"/>
      <c r="R1062" s="295"/>
      <c r="S1062" s="295"/>
      <c r="T1062" s="295"/>
      <c r="U1062" s="295"/>
      <c r="V1062" s="295"/>
      <c r="W1062" s="295"/>
      <c r="X1062" s="295"/>
      <c r="Y1062" s="426"/>
      <c r="Z1062" s="415"/>
      <c r="AA1062" s="415"/>
      <c r="AB1062" s="415"/>
      <c r="AC1062" s="415"/>
      <c r="AD1062" s="415"/>
      <c r="AE1062" s="415"/>
      <c r="AF1062" s="415"/>
      <c r="AG1062" s="415"/>
      <c r="AH1062" s="415"/>
      <c r="AI1062" s="415"/>
      <c r="AJ1062" s="415"/>
      <c r="AK1062" s="415"/>
      <c r="AL1062" s="415"/>
      <c r="AM1062" s="296">
        <f>SUM(Y1062:AL1062)</f>
        <v>0</v>
      </c>
    </row>
    <row r="1063" spans="1:39" ht="15" hidden="1" customHeight="1" outlineLevel="2">
      <c r="A1063" s="532"/>
      <c r="B1063" s="294" t="s">
        <v>347</v>
      </c>
      <c r="C1063" s="291" t="s">
        <v>164</v>
      </c>
      <c r="D1063" s="295"/>
      <c r="E1063" s="295"/>
      <c r="F1063" s="295"/>
      <c r="G1063" s="295"/>
      <c r="H1063" s="295"/>
      <c r="I1063" s="295"/>
      <c r="J1063" s="295"/>
      <c r="K1063" s="295"/>
      <c r="L1063" s="295"/>
      <c r="M1063" s="295"/>
      <c r="N1063" s="295">
        <f>N1062</f>
        <v>0</v>
      </c>
      <c r="O1063" s="295"/>
      <c r="P1063" s="295"/>
      <c r="Q1063" s="295"/>
      <c r="R1063" s="295"/>
      <c r="S1063" s="295"/>
      <c r="T1063" s="295"/>
      <c r="U1063" s="295"/>
      <c r="V1063" s="295"/>
      <c r="W1063" s="295"/>
      <c r="X1063" s="295"/>
      <c r="Y1063" s="411">
        <f>Y1062</f>
        <v>0</v>
      </c>
      <c r="Z1063" s="411">
        <f t="shared" ref="Z1063" si="3170">Z1062</f>
        <v>0</v>
      </c>
      <c r="AA1063" s="411">
        <f t="shared" ref="AA1063" si="3171">AA1062</f>
        <v>0</v>
      </c>
      <c r="AB1063" s="411">
        <f t="shared" ref="AB1063" si="3172">AB1062</f>
        <v>0</v>
      </c>
      <c r="AC1063" s="411">
        <f t="shared" ref="AC1063" si="3173">AC1062</f>
        <v>0</v>
      </c>
      <c r="AD1063" s="411">
        <f t="shared" ref="AD1063" si="3174">AD1062</f>
        <v>0</v>
      </c>
      <c r="AE1063" s="411">
        <f t="shared" ref="AE1063" si="3175">AE1062</f>
        <v>0</v>
      </c>
      <c r="AF1063" s="411">
        <f t="shared" ref="AF1063" si="3176">AF1062</f>
        <v>0</v>
      </c>
      <c r="AG1063" s="411">
        <f t="shared" ref="AG1063" si="3177">AG1062</f>
        <v>0</v>
      </c>
      <c r="AH1063" s="411">
        <f t="shared" ref="AH1063" si="3178">AH1062</f>
        <v>0</v>
      </c>
      <c r="AI1063" s="411">
        <f t="shared" ref="AI1063" si="3179">AI1062</f>
        <v>0</v>
      </c>
      <c r="AJ1063" s="411">
        <f t="shared" ref="AJ1063" si="3180">AJ1062</f>
        <v>0</v>
      </c>
      <c r="AK1063" s="411">
        <f t="shared" ref="AK1063" si="3181">AK1062</f>
        <v>0</v>
      </c>
      <c r="AL1063" s="411">
        <f t="shared" ref="AL1063" si="3182">AL1062</f>
        <v>0</v>
      </c>
      <c r="AM1063" s="306"/>
    </row>
    <row r="1064" spans="1:39" ht="15" hidden="1" customHeight="1" outlineLevel="2">
      <c r="A1064" s="532"/>
      <c r="B1064" s="428"/>
      <c r="C1064" s="291"/>
      <c r="D1064" s="291"/>
      <c r="E1064" s="291"/>
      <c r="F1064" s="291"/>
      <c r="G1064" s="291"/>
      <c r="H1064" s="291"/>
      <c r="I1064" s="291"/>
      <c r="J1064" s="291"/>
      <c r="K1064" s="291"/>
      <c r="L1064" s="291"/>
      <c r="M1064" s="291"/>
      <c r="N1064" s="291"/>
      <c r="O1064" s="291"/>
      <c r="P1064" s="291"/>
      <c r="Q1064" s="291"/>
      <c r="R1064" s="291"/>
      <c r="S1064" s="291"/>
      <c r="T1064" s="291"/>
      <c r="U1064" s="291"/>
      <c r="V1064" s="291"/>
      <c r="W1064" s="291"/>
      <c r="X1064" s="291"/>
      <c r="Y1064" s="412"/>
      <c r="Z1064" s="425"/>
      <c r="AA1064" s="425"/>
      <c r="AB1064" s="425"/>
      <c r="AC1064" s="425"/>
      <c r="AD1064" s="425"/>
      <c r="AE1064" s="425"/>
      <c r="AF1064" s="425"/>
      <c r="AG1064" s="425"/>
      <c r="AH1064" s="425"/>
      <c r="AI1064" s="425"/>
      <c r="AJ1064" s="425"/>
      <c r="AK1064" s="425"/>
      <c r="AL1064" s="425"/>
      <c r="AM1064" s="306"/>
    </row>
    <row r="1065" spans="1:39" ht="15" hidden="1" customHeight="1" outlineLevel="2">
      <c r="A1065" s="532">
        <v>49</v>
      </c>
      <c r="B1065" s="428" t="s">
        <v>142</v>
      </c>
      <c r="C1065" s="291" t="s">
        <v>25</v>
      </c>
      <c r="D1065" s="295"/>
      <c r="E1065" s="295"/>
      <c r="F1065" s="295"/>
      <c r="G1065" s="295"/>
      <c r="H1065" s="295"/>
      <c r="I1065" s="295"/>
      <c r="J1065" s="295"/>
      <c r="K1065" s="295"/>
      <c r="L1065" s="295"/>
      <c r="M1065" s="295"/>
      <c r="N1065" s="295">
        <v>0</v>
      </c>
      <c r="O1065" s="295"/>
      <c r="P1065" s="295"/>
      <c r="Q1065" s="295"/>
      <c r="R1065" s="295"/>
      <c r="S1065" s="295"/>
      <c r="T1065" s="295"/>
      <c r="U1065" s="295"/>
      <c r="V1065" s="295"/>
      <c r="W1065" s="295"/>
      <c r="X1065" s="295"/>
      <c r="Y1065" s="426"/>
      <c r="Z1065" s="415"/>
      <c r="AA1065" s="415"/>
      <c r="AB1065" s="415"/>
      <c r="AC1065" s="415"/>
      <c r="AD1065" s="415"/>
      <c r="AE1065" s="415"/>
      <c r="AF1065" s="415"/>
      <c r="AG1065" s="415"/>
      <c r="AH1065" s="415"/>
      <c r="AI1065" s="415"/>
      <c r="AJ1065" s="415"/>
      <c r="AK1065" s="415"/>
      <c r="AL1065" s="415"/>
      <c r="AM1065" s="296">
        <f>SUM(Y1065:AL1065)</f>
        <v>0</v>
      </c>
    </row>
    <row r="1066" spans="1:39" ht="15" hidden="1" customHeight="1" outlineLevel="2">
      <c r="A1066" s="532"/>
      <c r="B1066" s="294" t="s">
        <v>347</v>
      </c>
      <c r="C1066" s="291" t="s">
        <v>164</v>
      </c>
      <c r="D1066" s="295"/>
      <c r="E1066" s="295"/>
      <c r="F1066" s="295"/>
      <c r="G1066" s="295"/>
      <c r="H1066" s="295"/>
      <c r="I1066" s="295"/>
      <c r="J1066" s="295"/>
      <c r="K1066" s="295"/>
      <c r="L1066" s="295"/>
      <c r="M1066" s="295"/>
      <c r="N1066" s="295">
        <f>N1065</f>
        <v>0</v>
      </c>
      <c r="O1066" s="295"/>
      <c r="P1066" s="295"/>
      <c r="Q1066" s="295"/>
      <c r="R1066" s="295"/>
      <c r="S1066" s="295"/>
      <c r="T1066" s="295"/>
      <c r="U1066" s="295"/>
      <c r="V1066" s="295"/>
      <c r="W1066" s="295"/>
      <c r="X1066" s="295"/>
      <c r="Y1066" s="411">
        <f>Y1065</f>
        <v>0</v>
      </c>
      <c r="Z1066" s="411">
        <f t="shared" ref="Z1066" si="3183">Z1065</f>
        <v>0</v>
      </c>
      <c r="AA1066" s="411">
        <f t="shared" ref="AA1066" si="3184">AA1065</f>
        <v>0</v>
      </c>
      <c r="AB1066" s="411">
        <f t="shared" ref="AB1066" si="3185">AB1065</f>
        <v>0</v>
      </c>
      <c r="AC1066" s="411">
        <f t="shared" ref="AC1066" si="3186">AC1065</f>
        <v>0</v>
      </c>
      <c r="AD1066" s="411">
        <f t="shared" ref="AD1066" si="3187">AD1065</f>
        <v>0</v>
      </c>
      <c r="AE1066" s="411">
        <f t="shared" ref="AE1066" si="3188">AE1065</f>
        <v>0</v>
      </c>
      <c r="AF1066" s="411">
        <f t="shared" ref="AF1066" si="3189">AF1065</f>
        <v>0</v>
      </c>
      <c r="AG1066" s="411">
        <f t="shared" ref="AG1066" si="3190">AG1065</f>
        <v>0</v>
      </c>
      <c r="AH1066" s="411">
        <f t="shared" ref="AH1066" si="3191">AH1065</f>
        <v>0</v>
      </c>
      <c r="AI1066" s="411">
        <f t="shared" ref="AI1066" si="3192">AI1065</f>
        <v>0</v>
      </c>
      <c r="AJ1066" s="411">
        <f t="shared" ref="AJ1066" si="3193">AJ1065</f>
        <v>0</v>
      </c>
      <c r="AK1066" s="411">
        <f t="shared" ref="AK1066" si="3194">AK1065</f>
        <v>0</v>
      </c>
      <c r="AL1066" s="411">
        <f t="shared" ref="AL1066" si="3195">AL1065</f>
        <v>0</v>
      </c>
      <c r="AM1066" s="306"/>
    </row>
    <row r="1067" spans="1:39" ht="15" hidden="1" customHeight="1" outlineLevel="2">
      <c r="A1067" s="532"/>
      <c r="B1067" s="294"/>
      <c r="C1067" s="305"/>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301"/>
      <c r="Z1067" s="301"/>
      <c r="AA1067" s="301"/>
      <c r="AB1067" s="301"/>
      <c r="AC1067" s="301"/>
      <c r="AD1067" s="301"/>
      <c r="AE1067" s="301"/>
      <c r="AF1067" s="301"/>
      <c r="AG1067" s="301"/>
      <c r="AH1067" s="301"/>
      <c r="AI1067" s="301"/>
      <c r="AJ1067" s="301"/>
      <c r="AK1067" s="301"/>
      <c r="AL1067" s="301"/>
      <c r="AM1067" s="306"/>
    </row>
    <row r="1068" spans="1:39" ht="15.75" hidden="1" outlineLevel="1" collapsed="1">
      <c r="B1068" s="327" t="s">
        <v>348</v>
      </c>
      <c r="C1068" s="329"/>
      <c r="D1068" s="329">
        <f>SUM(D911:D1066)</f>
        <v>0</v>
      </c>
      <c r="E1068" s="329"/>
      <c r="F1068" s="329"/>
      <c r="G1068" s="329"/>
      <c r="H1068" s="329"/>
      <c r="I1068" s="329"/>
      <c r="J1068" s="329"/>
      <c r="K1068" s="329"/>
      <c r="L1068" s="329"/>
      <c r="M1068" s="329"/>
      <c r="N1068" s="329"/>
      <c r="O1068" s="329">
        <f>SUM(O911:O1066)</f>
        <v>0</v>
      </c>
      <c r="P1068" s="329"/>
      <c r="Q1068" s="329"/>
      <c r="R1068" s="329"/>
      <c r="S1068" s="329"/>
      <c r="T1068" s="329"/>
      <c r="U1068" s="329"/>
      <c r="V1068" s="329"/>
      <c r="W1068" s="329"/>
      <c r="X1068" s="329"/>
      <c r="Y1068" s="329">
        <f>IF(Y909="kWh",SUMPRODUCT(D911:D1066,Y911:Y1066))</f>
        <v>0</v>
      </c>
      <c r="Z1068" s="329">
        <f>IF(Z909="kWh",SUMPRODUCT(D911:D1066,Z911:Z1066))</f>
        <v>0</v>
      </c>
      <c r="AA1068" s="329">
        <f>IF(AA909="kw",SUMPRODUCT(N911:N1066,O911:O1066,AA911:AA1066),SUMPRODUCT(D911:D1066,AA911:AA1066))</f>
        <v>0</v>
      </c>
      <c r="AB1068" s="329">
        <f>IF(AB909="kw",SUMPRODUCT(N911:N1066,O911:O1066,AB911:AB1066),SUMPRODUCT(D911:D1066,AB911:AB1066))</f>
        <v>0</v>
      </c>
      <c r="AC1068" s="329">
        <f>IF(AC909="kw",SUMPRODUCT(N911:N1066,O911:O1066,AC911:AC1066),SUMPRODUCT(D911:D1066,AC911:AC1066))</f>
        <v>0</v>
      </c>
      <c r="AD1068" s="329">
        <f>IF(AD909="kw",SUMPRODUCT(N911:N1066,O911:O1066,AD911:AD1066),SUMPRODUCT(D911:D1066,AD911:AD1066))</f>
        <v>0</v>
      </c>
      <c r="AE1068" s="329">
        <f>IF(AE909="kw",SUMPRODUCT(N911:N1066,O911:O1066,AE911:AE1066),SUMPRODUCT(D911:D1066,AE911:AE1066))</f>
        <v>0</v>
      </c>
      <c r="AF1068" s="329">
        <f>IF(AF909="kw",SUMPRODUCT(N911:N1066,O911:O1066,AF911:AF1066),SUMPRODUCT(D911:D1066,AF911:AF1066))</f>
        <v>0</v>
      </c>
      <c r="AG1068" s="329">
        <f>IF(AG909="kw",SUMPRODUCT(N911:N1066,O911:O1066,AG911:AG1066),SUMPRODUCT(D911:D1066,AG911:AG1066))</f>
        <v>0</v>
      </c>
      <c r="AH1068" s="329">
        <f>IF(AH909="kw",SUMPRODUCT(N911:N1066,O911:O1066,AH911:AH1066),SUMPRODUCT(D911:D1066,AH911:AH1066))</f>
        <v>0</v>
      </c>
      <c r="AI1068" s="329">
        <f>IF(AI909="kw",SUMPRODUCT(N911:N1066,O911:O1066,AI911:AI1066),SUMPRODUCT(D911:D1066,AI911:AI1066))</f>
        <v>0</v>
      </c>
      <c r="AJ1068" s="329">
        <f>IF(AJ909="kw",SUMPRODUCT(N911:N1066,O911:O1066,AJ911:AJ1066),SUMPRODUCT(D911:D1066,AJ911:AJ1066))</f>
        <v>0</v>
      </c>
      <c r="AK1068" s="329">
        <f>IF(AK909="kw",SUMPRODUCT(N911:N1066,O911:O1066,AK911:AK1066),SUMPRODUCT(D911:D1066,AK911:AK1066))</f>
        <v>0</v>
      </c>
      <c r="AL1068" s="329">
        <f>IF(AL909="kw",SUMPRODUCT(N911:N1066,O911:O1066,AL911:AL1066),SUMPRODUCT(D911:D1066,AL911:AL1066))</f>
        <v>0</v>
      </c>
      <c r="AM1068" s="330"/>
    </row>
    <row r="1069" spans="1:39" ht="15.75" hidden="1" outlineLevel="1">
      <c r="B1069" s="391" t="s">
        <v>349</v>
      </c>
      <c r="C1069" s="392"/>
      <c r="D1069" s="392"/>
      <c r="E1069" s="392"/>
      <c r="F1069" s="392"/>
      <c r="G1069" s="392"/>
      <c r="H1069" s="392"/>
      <c r="I1069" s="392"/>
      <c r="J1069" s="392"/>
      <c r="K1069" s="392"/>
      <c r="L1069" s="392"/>
      <c r="M1069" s="392"/>
      <c r="N1069" s="392"/>
      <c r="O1069" s="392"/>
      <c r="P1069" s="392"/>
      <c r="Q1069" s="392"/>
      <c r="R1069" s="392"/>
      <c r="S1069" s="392"/>
      <c r="T1069" s="392"/>
      <c r="U1069" s="392"/>
      <c r="V1069" s="392"/>
      <c r="W1069" s="392"/>
      <c r="X1069" s="392"/>
      <c r="Y1069" s="392">
        <f>HLOOKUP(Y725,'2. LRAMVA Threshold'!$B$42:$Q$53,12,FALSE)</f>
        <v>0</v>
      </c>
      <c r="Z1069" s="392">
        <f>HLOOKUP(Z725,'2. LRAMVA Threshold'!$B$42:$Q$53,12,FALSE)</f>
        <v>0</v>
      </c>
      <c r="AA1069" s="392">
        <f>HLOOKUP(AA725,'2. LRAMVA Threshold'!$B$42:$Q$53,12,FALSE)</f>
        <v>0</v>
      </c>
      <c r="AB1069" s="392">
        <f>HLOOKUP(AB725,'2. LRAMVA Threshold'!$B$42:$Q$53,12,FALSE)</f>
        <v>0</v>
      </c>
      <c r="AC1069" s="392">
        <f>HLOOKUP(AC725,'2. LRAMVA Threshold'!$B$42:$Q$53,12,FALSE)</f>
        <v>0</v>
      </c>
      <c r="AD1069" s="392">
        <f>HLOOKUP(AD725,'2. LRAMVA Threshold'!$B$42:$Q$53,12,FALSE)</f>
        <v>0</v>
      </c>
      <c r="AE1069" s="392">
        <f>HLOOKUP(AE725,'2. LRAMVA Threshold'!$B$42:$Q$53,12,FALSE)</f>
        <v>0</v>
      </c>
      <c r="AF1069" s="392">
        <f>HLOOKUP(AF725,'2. LRAMVA Threshold'!$B$42:$Q$53,12,FALSE)</f>
        <v>0</v>
      </c>
      <c r="AG1069" s="392">
        <f>HLOOKUP(AG725,'2. LRAMVA Threshold'!$B$42:$Q$53,12,FALSE)</f>
        <v>0</v>
      </c>
      <c r="AH1069" s="392">
        <f>HLOOKUP(AH725,'2. LRAMVA Threshold'!$B$42:$Q$53,12,FALSE)</f>
        <v>0</v>
      </c>
      <c r="AI1069" s="392">
        <f>HLOOKUP(AI725,'2. LRAMVA Threshold'!$B$42:$Q$53,12,FALSE)</f>
        <v>0</v>
      </c>
      <c r="AJ1069" s="392">
        <f>HLOOKUP(AJ725,'2. LRAMVA Threshold'!$B$42:$Q$53,12,FALSE)</f>
        <v>0</v>
      </c>
      <c r="AK1069" s="392">
        <f>HLOOKUP(AK725,'2. LRAMVA Threshold'!$B$42:$Q$53,12,FALSE)</f>
        <v>0</v>
      </c>
      <c r="AL1069" s="392">
        <f>HLOOKUP(AL725,'2. LRAMVA Threshold'!$B$42:$Q$53,12,FALSE)</f>
        <v>0</v>
      </c>
      <c r="AM1069" s="442"/>
    </row>
    <row r="1070" spans="1:39" hidden="1" outlineLevel="1">
      <c r="B1070" s="394"/>
      <c r="C1070" s="432"/>
      <c r="D1070" s="433"/>
      <c r="E1070" s="433"/>
      <c r="F1070" s="433"/>
      <c r="G1070" s="433"/>
      <c r="H1070" s="433"/>
      <c r="I1070" s="433"/>
      <c r="J1070" s="433"/>
      <c r="K1070" s="433"/>
      <c r="L1070" s="433"/>
      <c r="M1070" s="433"/>
      <c r="N1070" s="433"/>
      <c r="O1070" s="434"/>
      <c r="P1070" s="433"/>
      <c r="Q1070" s="433"/>
      <c r="R1070" s="433"/>
      <c r="S1070" s="435"/>
      <c r="T1070" s="435"/>
      <c r="U1070" s="435"/>
      <c r="V1070" s="435"/>
      <c r="W1070" s="433"/>
      <c r="X1070" s="433"/>
      <c r="Y1070" s="436"/>
      <c r="Z1070" s="436"/>
      <c r="AA1070" s="436"/>
      <c r="AB1070" s="436"/>
      <c r="AC1070" s="436"/>
      <c r="AD1070" s="436"/>
      <c r="AE1070" s="436"/>
      <c r="AF1070" s="399"/>
      <c r="AG1070" s="399"/>
      <c r="AH1070" s="399"/>
      <c r="AI1070" s="399"/>
      <c r="AJ1070" s="399"/>
      <c r="AK1070" s="399"/>
      <c r="AL1070" s="399"/>
      <c r="AM1070" s="400"/>
    </row>
    <row r="1071" spans="1:39" hidden="1" outlineLevel="1">
      <c r="B1071" s="324" t="s">
        <v>350</v>
      </c>
      <c r="C1071" s="338"/>
      <c r="D1071" s="338"/>
      <c r="E1071" s="376"/>
      <c r="F1071" s="376"/>
      <c r="G1071" s="376"/>
      <c r="H1071" s="376"/>
      <c r="I1071" s="376"/>
      <c r="J1071" s="376"/>
      <c r="K1071" s="376"/>
      <c r="L1071" s="376"/>
      <c r="M1071" s="376"/>
      <c r="N1071" s="376"/>
      <c r="O1071" s="291"/>
      <c r="P1071" s="340"/>
      <c r="Q1071" s="340"/>
      <c r="R1071" s="340"/>
      <c r="S1071" s="339"/>
      <c r="T1071" s="339"/>
      <c r="U1071" s="339"/>
      <c r="V1071" s="339"/>
      <c r="W1071" s="340"/>
      <c r="X1071" s="340"/>
      <c r="Y1071" s="341">
        <f>HLOOKUP(Y$35,'3.  Distribution Rates'!$C$138:$P$149,12,FALSE)</f>
        <v>0</v>
      </c>
      <c r="Z1071" s="341">
        <f>HLOOKUP(Z$35,'3.  Distribution Rates'!$C$138:$P$149,12,FALSE)</f>
        <v>0</v>
      </c>
      <c r="AA1071" s="341">
        <f>HLOOKUP(AA$35,'3.  Distribution Rates'!$C$138:$P$149,12,FALSE)</f>
        <v>0</v>
      </c>
      <c r="AB1071" s="341">
        <f>HLOOKUP(AB$35,'3.  Distribution Rates'!$C$138:$P$149,12,FALSE)</f>
        <v>0</v>
      </c>
      <c r="AC1071" s="341">
        <f>HLOOKUP(AC$35,'3.  Distribution Rates'!$C$138:$P$149,12,FALSE)</f>
        <v>0</v>
      </c>
      <c r="AD1071" s="341">
        <f>HLOOKUP(AD$35,'3.  Distribution Rates'!$C$138:$P$149,12,FALSE)</f>
        <v>0</v>
      </c>
      <c r="AE1071" s="341">
        <f>HLOOKUP(AE$35,'3.  Distribution Rates'!$C$138:$P$149,12,FALSE)</f>
        <v>0</v>
      </c>
      <c r="AF1071" s="341">
        <f>HLOOKUP(AF$35,'3.  Distribution Rates'!$C$138:$P$149,12,FALSE)</f>
        <v>0</v>
      </c>
      <c r="AG1071" s="341">
        <f>HLOOKUP(AG$35,'3.  Distribution Rates'!$C$138:$P$149,12,FALSE)</f>
        <v>0</v>
      </c>
      <c r="AH1071" s="341">
        <f>HLOOKUP(AH$35,'3.  Distribution Rates'!$C$138:$P$149,12,FALSE)</f>
        <v>0</v>
      </c>
      <c r="AI1071" s="341">
        <f>HLOOKUP(AI$35,'3.  Distribution Rates'!$C$138:$P$149,12,FALSE)</f>
        <v>0</v>
      </c>
      <c r="AJ1071" s="341">
        <f>HLOOKUP(AJ$35,'3.  Distribution Rates'!$C$138:$P$149,12,FALSE)</f>
        <v>0</v>
      </c>
      <c r="AK1071" s="341">
        <f>HLOOKUP(AK$35,'3.  Distribution Rates'!$C$138:$P$149,12,FALSE)</f>
        <v>0</v>
      </c>
      <c r="AL1071" s="341">
        <f>HLOOKUP(AL$35,'3.  Distribution Rates'!$C$138:$P$149,12,FALSE)</f>
        <v>0</v>
      </c>
      <c r="AM1071" s="444"/>
    </row>
    <row r="1072" spans="1:39" hidden="1" outlineLevel="1">
      <c r="B1072" s="324" t="s">
        <v>354</v>
      </c>
      <c r="C1072" s="345"/>
      <c r="D1072" s="309"/>
      <c r="E1072" s="279"/>
      <c r="F1072" s="279"/>
      <c r="G1072" s="279"/>
      <c r="H1072" s="279"/>
      <c r="I1072" s="279"/>
      <c r="J1072" s="279"/>
      <c r="K1072" s="279"/>
      <c r="L1072" s="279"/>
      <c r="M1072" s="279"/>
      <c r="N1072" s="279"/>
      <c r="O1072" s="291"/>
      <c r="P1072" s="279"/>
      <c r="Q1072" s="279"/>
      <c r="R1072" s="279"/>
      <c r="S1072" s="309"/>
      <c r="T1072" s="309"/>
      <c r="U1072" s="309"/>
      <c r="V1072" s="309"/>
      <c r="W1072" s="279"/>
      <c r="X1072" s="279"/>
      <c r="Y1072" s="378">
        <f>'4.  2011-2014 LRAM'!Y143*Y1071</f>
        <v>0</v>
      </c>
      <c r="Z1072" s="378">
        <f>'4.  2011-2014 LRAM'!Z143*Z1071</f>
        <v>0</v>
      </c>
      <c r="AA1072" s="378">
        <f>'4.  2011-2014 LRAM'!AA143*AA1071</f>
        <v>0</v>
      </c>
      <c r="AB1072" s="378">
        <f>'4.  2011-2014 LRAM'!AB143*AB1071</f>
        <v>0</v>
      </c>
      <c r="AC1072" s="378">
        <f>'4.  2011-2014 LRAM'!AC143*AC1071</f>
        <v>0</v>
      </c>
      <c r="AD1072" s="378">
        <f>'4.  2011-2014 LRAM'!AD143*AD1071</f>
        <v>0</v>
      </c>
      <c r="AE1072" s="378">
        <f>'4.  2011-2014 LRAM'!AE143*AE1071</f>
        <v>0</v>
      </c>
      <c r="AF1072" s="378">
        <f>'4.  2011-2014 LRAM'!AF143*AF1071</f>
        <v>0</v>
      </c>
      <c r="AG1072" s="378">
        <f>'4.  2011-2014 LRAM'!AG143*AG1071</f>
        <v>0</v>
      </c>
      <c r="AH1072" s="378">
        <f>'4.  2011-2014 LRAM'!AH143*AH1071</f>
        <v>0</v>
      </c>
      <c r="AI1072" s="378">
        <f>'4.  2011-2014 LRAM'!AI143*AI1071</f>
        <v>0</v>
      </c>
      <c r="AJ1072" s="378">
        <f>'4.  2011-2014 LRAM'!AJ143*AJ1071</f>
        <v>0</v>
      </c>
      <c r="AK1072" s="378">
        <f>'4.  2011-2014 LRAM'!AK143*AK1071</f>
        <v>0</v>
      </c>
      <c r="AL1072" s="378">
        <f>'4.  2011-2014 LRAM'!AL143*AL1071</f>
        <v>0</v>
      </c>
      <c r="AM1072" s="628">
        <f t="shared" ref="AM1072:AM1081" si="3196">SUM(Y1072:AL1072)</f>
        <v>0</v>
      </c>
    </row>
    <row r="1073" spans="2:39" hidden="1" outlineLevel="1">
      <c r="B1073" s="324" t="s">
        <v>355</v>
      </c>
      <c r="C1073" s="345"/>
      <c r="D1073" s="309"/>
      <c r="E1073" s="279"/>
      <c r="F1073" s="279"/>
      <c r="G1073" s="279"/>
      <c r="H1073" s="279"/>
      <c r="I1073" s="279"/>
      <c r="J1073" s="279"/>
      <c r="K1073" s="279"/>
      <c r="L1073" s="279"/>
      <c r="M1073" s="279"/>
      <c r="N1073" s="279"/>
      <c r="O1073" s="291"/>
      <c r="P1073" s="279"/>
      <c r="Q1073" s="279"/>
      <c r="R1073" s="279"/>
      <c r="S1073" s="309"/>
      <c r="T1073" s="309"/>
      <c r="U1073" s="309"/>
      <c r="V1073" s="309"/>
      <c r="W1073" s="279"/>
      <c r="X1073" s="279"/>
      <c r="Y1073" s="378">
        <f>'4.  2011-2014 LRAM'!Y272*Y1071</f>
        <v>0</v>
      </c>
      <c r="Z1073" s="378">
        <f>'4.  2011-2014 LRAM'!Z272*Z1071</f>
        <v>0</v>
      </c>
      <c r="AA1073" s="378">
        <f>'4.  2011-2014 LRAM'!AA272*AA1071</f>
        <v>0</v>
      </c>
      <c r="AB1073" s="378">
        <f>'4.  2011-2014 LRAM'!AB272*AB1071</f>
        <v>0</v>
      </c>
      <c r="AC1073" s="378">
        <f>'4.  2011-2014 LRAM'!AC272*AC1071</f>
        <v>0</v>
      </c>
      <c r="AD1073" s="378">
        <f>'4.  2011-2014 LRAM'!AD272*AD1071</f>
        <v>0</v>
      </c>
      <c r="AE1073" s="378">
        <f>'4.  2011-2014 LRAM'!AE272*AE1071</f>
        <v>0</v>
      </c>
      <c r="AF1073" s="378">
        <f>'4.  2011-2014 LRAM'!AF272*AF1071</f>
        <v>0</v>
      </c>
      <c r="AG1073" s="378">
        <f>'4.  2011-2014 LRAM'!AG272*AG1071</f>
        <v>0</v>
      </c>
      <c r="AH1073" s="378">
        <f>'4.  2011-2014 LRAM'!AH272*AH1071</f>
        <v>0</v>
      </c>
      <c r="AI1073" s="378">
        <f>'4.  2011-2014 LRAM'!AI272*AI1071</f>
        <v>0</v>
      </c>
      <c r="AJ1073" s="378">
        <f>'4.  2011-2014 LRAM'!AJ272*AJ1071</f>
        <v>0</v>
      </c>
      <c r="AK1073" s="378">
        <f>'4.  2011-2014 LRAM'!AK272*AK1071</f>
        <v>0</v>
      </c>
      <c r="AL1073" s="378">
        <f>'4.  2011-2014 LRAM'!AL272*AL1071</f>
        <v>0</v>
      </c>
      <c r="AM1073" s="628">
        <f t="shared" si="3196"/>
        <v>0</v>
      </c>
    </row>
    <row r="1074" spans="2:39" hidden="1" outlineLevel="1">
      <c r="B1074" s="324" t="s">
        <v>356</v>
      </c>
      <c r="C1074" s="345"/>
      <c r="D1074" s="309"/>
      <c r="E1074" s="279"/>
      <c r="F1074" s="279"/>
      <c r="G1074" s="279"/>
      <c r="H1074" s="279"/>
      <c r="I1074" s="279"/>
      <c r="J1074" s="279"/>
      <c r="K1074" s="279"/>
      <c r="L1074" s="279"/>
      <c r="M1074" s="279"/>
      <c r="N1074" s="279"/>
      <c r="O1074" s="291"/>
      <c r="P1074" s="279"/>
      <c r="Q1074" s="279"/>
      <c r="R1074" s="279"/>
      <c r="S1074" s="309"/>
      <c r="T1074" s="309"/>
      <c r="U1074" s="309"/>
      <c r="V1074" s="309"/>
      <c r="W1074" s="279"/>
      <c r="X1074" s="279"/>
      <c r="Y1074" s="378">
        <f>'4.  2011-2014 LRAM'!Y401*Y1071</f>
        <v>0</v>
      </c>
      <c r="Z1074" s="378">
        <f>'4.  2011-2014 LRAM'!Z401*Z1071</f>
        <v>0</v>
      </c>
      <c r="AA1074" s="378">
        <f>'4.  2011-2014 LRAM'!AA401*AA1071</f>
        <v>0</v>
      </c>
      <c r="AB1074" s="378">
        <f>'4.  2011-2014 LRAM'!AB401*AB1071</f>
        <v>0</v>
      </c>
      <c r="AC1074" s="378">
        <f>'4.  2011-2014 LRAM'!AC401*AC1071</f>
        <v>0</v>
      </c>
      <c r="AD1074" s="378">
        <f>'4.  2011-2014 LRAM'!AD401*AD1071</f>
        <v>0</v>
      </c>
      <c r="AE1074" s="378">
        <f>'4.  2011-2014 LRAM'!AE401*AE1071</f>
        <v>0</v>
      </c>
      <c r="AF1074" s="378">
        <f>'4.  2011-2014 LRAM'!AF401*AF1071</f>
        <v>0</v>
      </c>
      <c r="AG1074" s="378">
        <f>'4.  2011-2014 LRAM'!AG401*AG1071</f>
        <v>0</v>
      </c>
      <c r="AH1074" s="378">
        <f>'4.  2011-2014 LRAM'!AH401*AH1071</f>
        <v>0</v>
      </c>
      <c r="AI1074" s="378">
        <f>'4.  2011-2014 LRAM'!AI401*AI1071</f>
        <v>0</v>
      </c>
      <c r="AJ1074" s="378">
        <f>'4.  2011-2014 LRAM'!AJ401*AJ1071</f>
        <v>0</v>
      </c>
      <c r="AK1074" s="378">
        <f>'4.  2011-2014 LRAM'!AK401*AK1071</f>
        <v>0</v>
      </c>
      <c r="AL1074" s="378">
        <f>'4.  2011-2014 LRAM'!AL401*AL1071</f>
        <v>0</v>
      </c>
      <c r="AM1074" s="628">
        <f t="shared" si="3196"/>
        <v>0</v>
      </c>
    </row>
    <row r="1075" spans="2:39" hidden="1" outlineLevel="1">
      <c r="B1075" s="324" t="s">
        <v>357</v>
      </c>
      <c r="C1075" s="345"/>
      <c r="D1075" s="309"/>
      <c r="E1075" s="279"/>
      <c r="F1075" s="279"/>
      <c r="G1075" s="279"/>
      <c r="H1075" s="279"/>
      <c r="I1075" s="279"/>
      <c r="J1075" s="279"/>
      <c r="K1075" s="279"/>
      <c r="L1075" s="279"/>
      <c r="M1075" s="279"/>
      <c r="N1075" s="279"/>
      <c r="O1075" s="291"/>
      <c r="P1075" s="279"/>
      <c r="Q1075" s="279"/>
      <c r="R1075" s="279"/>
      <c r="S1075" s="309"/>
      <c r="T1075" s="309"/>
      <c r="U1075" s="309"/>
      <c r="V1075" s="309"/>
      <c r="W1075" s="279"/>
      <c r="X1075" s="279"/>
      <c r="Y1075" s="378">
        <f>'4.  2011-2014 LRAM'!Y531*Y1071</f>
        <v>0</v>
      </c>
      <c r="Z1075" s="378">
        <f>'4.  2011-2014 LRAM'!Z531*Z1071</f>
        <v>0</v>
      </c>
      <c r="AA1075" s="378">
        <f>'4.  2011-2014 LRAM'!AA531*AA1071</f>
        <v>0</v>
      </c>
      <c r="AB1075" s="378">
        <f>'4.  2011-2014 LRAM'!AB531*AB1071</f>
        <v>0</v>
      </c>
      <c r="AC1075" s="378">
        <f>'4.  2011-2014 LRAM'!AC531*AC1071</f>
        <v>0</v>
      </c>
      <c r="AD1075" s="378">
        <f>'4.  2011-2014 LRAM'!AD531*AD1071</f>
        <v>0</v>
      </c>
      <c r="AE1075" s="378">
        <f>'4.  2011-2014 LRAM'!AE531*AE1071</f>
        <v>0</v>
      </c>
      <c r="AF1075" s="378">
        <f>'4.  2011-2014 LRAM'!AF531*AF1071</f>
        <v>0</v>
      </c>
      <c r="AG1075" s="378">
        <f>'4.  2011-2014 LRAM'!AG531*AG1071</f>
        <v>0</v>
      </c>
      <c r="AH1075" s="378">
        <f>'4.  2011-2014 LRAM'!AH531*AH1071</f>
        <v>0</v>
      </c>
      <c r="AI1075" s="378">
        <f>'4.  2011-2014 LRAM'!AI531*AI1071</f>
        <v>0</v>
      </c>
      <c r="AJ1075" s="378">
        <f>'4.  2011-2014 LRAM'!AJ531*AJ1071</f>
        <v>0</v>
      </c>
      <c r="AK1075" s="378">
        <f>'4.  2011-2014 LRAM'!AK531*AK1071</f>
        <v>0</v>
      </c>
      <c r="AL1075" s="378">
        <f>'4.  2011-2014 LRAM'!AL531*AL1071</f>
        <v>0</v>
      </c>
      <c r="AM1075" s="628">
        <f t="shared" si="3196"/>
        <v>0</v>
      </c>
    </row>
    <row r="1076" spans="2:39" hidden="1" outlineLevel="1">
      <c r="B1076" s="324" t="s">
        <v>358</v>
      </c>
      <c r="C1076" s="345"/>
      <c r="D1076" s="309"/>
      <c r="E1076" s="279"/>
      <c r="F1076" s="279"/>
      <c r="G1076" s="279"/>
      <c r="H1076" s="279"/>
      <c r="I1076" s="279"/>
      <c r="J1076" s="279"/>
      <c r="K1076" s="279"/>
      <c r="L1076" s="279"/>
      <c r="M1076" s="279"/>
      <c r="N1076" s="279"/>
      <c r="O1076" s="291"/>
      <c r="P1076" s="279"/>
      <c r="Q1076" s="279"/>
      <c r="R1076" s="279"/>
      <c r="S1076" s="309"/>
      <c r="T1076" s="309"/>
      <c r="U1076" s="309"/>
      <c r="V1076" s="309"/>
      <c r="W1076" s="279"/>
      <c r="X1076" s="279"/>
      <c r="Y1076" s="378">
        <f t="shared" ref="Y1076:AL1076" si="3197">Y191*Y1071</f>
        <v>0</v>
      </c>
      <c r="Z1076" s="378">
        <f t="shared" si="3197"/>
        <v>0</v>
      </c>
      <c r="AA1076" s="378">
        <f t="shared" si="3197"/>
        <v>0</v>
      </c>
      <c r="AB1076" s="378">
        <f t="shared" si="3197"/>
        <v>0</v>
      </c>
      <c r="AC1076" s="378">
        <f t="shared" si="3197"/>
        <v>0</v>
      </c>
      <c r="AD1076" s="378">
        <f t="shared" si="3197"/>
        <v>0</v>
      </c>
      <c r="AE1076" s="378">
        <f t="shared" si="3197"/>
        <v>0</v>
      </c>
      <c r="AF1076" s="378">
        <f t="shared" si="3197"/>
        <v>0</v>
      </c>
      <c r="AG1076" s="378">
        <f t="shared" si="3197"/>
        <v>0</v>
      </c>
      <c r="AH1076" s="378">
        <f t="shared" si="3197"/>
        <v>0</v>
      </c>
      <c r="AI1076" s="378">
        <f t="shared" si="3197"/>
        <v>0</v>
      </c>
      <c r="AJ1076" s="378">
        <f t="shared" si="3197"/>
        <v>0</v>
      </c>
      <c r="AK1076" s="378">
        <f t="shared" si="3197"/>
        <v>0</v>
      </c>
      <c r="AL1076" s="378">
        <f t="shared" si="3197"/>
        <v>0</v>
      </c>
      <c r="AM1076" s="628">
        <f t="shared" si="3196"/>
        <v>0</v>
      </c>
    </row>
    <row r="1077" spans="2:39" hidden="1" outlineLevel="1">
      <c r="B1077" s="324" t="s">
        <v>359</v>
      </c>
      <c r="C1077" s="345"/>
      <c r="D1077" s="309"/>
      <c r="E1077" s="279"/>
      <c r="F1077" s="279"/>
      <c r="G1077" s="279"/>
      <c r="H1077" s="279"/>
      <c r="I1077" s="279"/>
      <c r="J1077" s="279"/>
      <c r="K1077" s="279"/>
      <c r="L1077" s="279"/>
      <c r="M1077" s="279"/>
      <c r="N1077" s="279"/>
      <c r="O1077" s="291"/>
      <c r="P1077" s="279"/>
      <c r="Q1077" s="279"/>
      <c r="R1077" s="279"/>
      <c r="S1077" s="309"/>
      <c r="T1077" s="309"/>
      <c r="U1077" s="309"/>
      <c r="V1077" s="309"/>
      <c r="W1077" s="279"/>
      <c r="X1077" s="279"/>
      <c r="Y1077" s="378">
        <f t="shared" ref="Y1077:AL1077" si="3198">Y353*Y1071</f>
        <v>0</v>
      </c>
      <c r="Z1077" s="378">
        <f t="shared" si="3198"/>
        <v>0</v>
      </c>
      <c r="AA1077" s="378">
        <f t="shared" si="3198"/>
        <v>0</v>
      </c>
      <c r="AB1077" s="378">
        <f t="shared" si="3198"/>
        <v>0</v>
      </c>
      <c r="AC1077" s="378">
        <f t="shared" si="3198"/>
        <v>0</v>
      </c>
      <c r="AD1077" s="378">
        <f t="shared" si="3198"/>
        <v>0</v>
      </c>
      <c r="AE1077" s="378">
        <f t="shared" si="3198"/>
        <v>0</v>
      </c>
      <c r="AF1077" s="378">
        <f t="shared" si="3198"/>
        <v>0</v>
      </c>
      <c r="AG1077" s="378">
        <f t="shared" si="3198"/>
        <v>0</v>
      </c>
      <c r="AH1077" s="378">
        <f t="shared" si="3198"/>
        <v>0</v>
      </c>
      <c r="AI1077" s="378">
        <f t="shared" si="3198"/>
        <v>0</v>
      </c>
      <c r="AJ1077" s="378">
        <f t="shared" si="3198"/>
        <v>0</v>
      </c>
      <c r="AK1077" s="378">
        <f t="shared" si="3198"/>
        <v>0</v>
      </c>
      <c r="AL1077" s="378">
        <f t="shared" si="3198"/>
        <v>0</v>
      </c>
      <c r="AM1077" s="628">
        <f t="shared" si="3196"/>
        <v>0</v>
      </c>
    </row>
    <row r="1078" spans="2:39" hidden="1" outlineLevel="1">
      <c r="B1078" s="324" t="s">
        <v>360</v>
      </c>
      <c r="C1078" s="345"/>
      <c r="D1078" s="309"/>
      <c r="E1078" s="279"/>
      <c r="F1078" s="279"/>
      <c r="G1078" s="279"/>
      <c r="H1078" s="279"/>
      <c r="I1078" s="279"/>
      <c r="J1078" s="279"/>
      <c r="K1078" s="279"/>
      <c r="L1078" s="279"/>
      <c r="M1078" s="279"/>
      <c r="N1078" s="279"/>
      <c r="O1078" s="291"/>
      <c r="P1078" s="279"/>
      <c r="Q1078" s="279"/>
      <c r="R1078" s="279"/>
      <c r="S1078" s="309"/>
      <c r="T1078" s="309"/>
      <c r="U1078" s="309"/>
      <c r="V1078" s="309"/>
      <c r="W1078" s="279"/>
      <c r="X1078" s="279"/>
      <c r="Y1078" s="378">
        <f t="shared" ref="Y1078:AL1078" si="3199">Y536*Y1071</f>
        <v>0</v>
      </c>
      <c r="Z1078" s="378">
        <f t="shared" si="3199"/>
        <v>0</v>
      </c>
      <c r="AA1078" s="378">
        <f t="shared" si="3199"/>
        <v>0</v>
      </c>
      <c r="AB1078" s="378">
        <f t="shared" si="3199"/>
        <v>0</v>
      </c>
      <c r="AC1078" s="378">
        <f t="shared" si="3199"/>
        <v>0</v>
      </c>
      <c r="AD1078" s="378">
        <f t="shared" si="3199"/>
        <v>0</v>
      </c>
      <c r="AE1078" s="378">
        <f t="shared" si="3199"/>
        <v>0</v>
      </c>
      <c r="AF1078" s="378">
        <f t="shared" si="3199"/>
        <v>0</v>
      </c>
      <c r="AG1078" s="378">
        <f t="shared" si="3199"/>
        <v>0</v>
      </c>
      <c r="AH1078" s="378">
        <f t="shared" si="3199"/>
        <v>0</v>
      </c>
      <c r="AI1078" s="378">
        <f t="shared" si="3199"/>
        <v>0</v>
      </c>
      <c r="AJ1078" s="378">
        <f t="shared" si="3199"/>
        <v>0</v>
      </c>
      <c r="AK1078" s="378">
        <f t="shared" si="3199"/>
        <v>0</v>
      </c>
      <c r="AL1078" s="378">
        <f t="shared" si="3199"/>
        <v>0</v>
      </c>
      <c r="AM1078" s="628">
        <f t="shared" si="3196"/>
        <v>0</v>
      </c>
    </row>
    <row r="1079" spans="2:39" hidden="1" outlineLevel="1">
      <c r="B1079" s="324" t="s">
        <v>361</v>
      </c>
      <c r="C1079" s="345"/>
      <c r="D1079" s="309"/>
      <c r="E1079" s="279"/>
      <c r="F1079" s="279"/>
      <c r="G1079" s="279"/>
      <c r="H1079" s="279"/>
      <c r="I1079" s="279"/>
      <c r="J1079" s="279"/>
      <c r="K1079" s="279"/>
      <c r="L1079" s="279"/>
      <c r="M1079" s="279"/>
      <c r="N1079" s="279"/>
      <c r="O1079" s="291"/>
      <c r="P1079" s="279"/>
      <c r="Q1079" s="279"/>
      <c r="R1079" s="279"/>
      <c r="S1079" s="309"/>
      <c r="T1079" s="309"/>
      <c r="U1079" s="309"/>
      <c r="V1079" s="309"/>
      <c r="W1079" s="279"/>
      <c r="X1079" s="279"/>
      <c r="Y1079" s="378">
        <f t="shared" ref="Y1079:AL1079" si="3200">Y719*Y1071</f>
        <v>0</v>
      </c>
      <c r="Z1079" s="378">
        <f t="shared" si="3200"/>
        <v>0</v>
      </c>
      <c r="AA1079" s="378">
        <f t="shared" si="3200"/>
        <v>0</v>
      </c>
      <c r="AB1079" s="378">
        <f t="shared" si="3200"/>
        <v>0</v>
      </c>
      <c r="AC1079" s="378">
        <f t="shared" si="3200"/>
        <v>0</v>
      </c>
      <c r="AD1079" s="378">
        <f t="shared" si="3200"/>
        <v>0</v>
      </c>
      <c r="AE1079" s="378">
        <f t="shared" si="3200"/>
        <v>0</v>
      </c>
      <c r="AF1079" s="378">
        <f t="shared" si="3200"/>
        <v>0</v>
      </c>
      <c r="AG1079" s="378">
        <f t="shared" si="3200"/>
        <v>0</v>
      </c>
      <c r="AH1079" s="378">
        <f t="shared" si="3200"/>
        <v>0</v>
      </c>
      <c r="AI1079" s="378">
        <f t="shared" si="3200"/>
        <v>0</v>
      </c>
      <c r="AJ1079" s="378">
        <f t="shared" si="3200"/>
        <v>0</v>
      </c>
      <c r="AK1079" s="378">
        <f t="shared" si="3200"/>
        <v>0</v>
      </c>
      <c r="AL1079" s="378">
        <f t="shared" si="3200"/>
        <v>0</v>
      </c>
      <c r="AM1079" s="628">
        <f t="shared" si="3196"/>
        <v>0</v>
      </c>
    </row>
    <row r="1080" spans="2:39" hidden="1" outlineLevel="1">
      <c r="B1080" s="324" t="s">
        <v>362</v>
      </c>
      <c r="C1080" s="345"/>
      <c r="D1080" s="309"/>
      <c r="E1080" s="279"/>
      <c r="F1080" s="279"/>
      <c r="G1080" s="279"/>
      <c r="H1080" s="279"/>
      <c r="I1080" s="279"/>
      <c r="J1080" s="279"/>
      <c r="K1080" s="279"/>
      <c r="L1080" s="279"/>
      <c r="M1080" s="279"/>
      <c r="N1080" s="279"/>
      <c r="O1080" s="291"/>
      <c r="P1080" s="279"/>
      <c r="Q1080" s="279"/>
      <c r="R1080" s="279"/>
      <c r="S1080" s="309"/>
      <c r="T1080" s="309"/>
      <c r="U1080" s="309"/>
      <c r="V1080" s="309"/>
      <c r="W1080" s="279"/>
      <c r="X1080" s="279"/>
      <c r="Y1080" s="378">
        <f t="shared" ref="Y1080:AL1080" si="3201">Y902*Y1071</f>
        <v>0</v>
      </c>
      <c r="Z1080" s="378">
        <f t="shared" si="3201"/>
        <v>0</v>
      </c>
      <c r="AA1080" s="378">
        <f t="shared" si="3201"/>
        <v>0</v>
      </c>
      <c r="AB1080" s="378">
        <f t="shared" si="3201"/>
        <v>0</v>
      </c>
      <c r="AC1080" s="378">
        <f t="shared" si="3201"/>
        <v>0</v>
      </c>
      <c r="AD1080" s="378">
        <f t="shared" si="3201"/>
        <v>0</v>
      </c>
      <c r="AE1080" s="378">
        <f t="shared" si="3201"/>
        <v>0</v>
      </c>
      <c r="AF1080" s="378">
        <f t="shared" si="3201"/>
        <v>0</v>
      </c>
      <c r="AG1080" s="378">
        <f t="shared" si="3201"/>
        <v>0</v>
      </c>
      <c r="AH1080" s="378">
        <f t="shared" si="3201"/>
        <v>0</v>
      </c>
      <c r="AI1080" s="378">
        <f t="shared" si="3201"/>
        <v>0</v>
      </c>
      <c r="AJ1080" s="378">
        <f t="shared" si="3201"/>
        <v>0</v>
      </c>
      <c r="AK1080" s="378">
        <f t="shared" si="3201"/>
        <v>0</v>
      </c>
      <c r="AL1080" s="378">
        <f t="shared" si="3201"/>
        <v>0</v>
      </c>
      <c r="AM1080" s="628">
        <f t="shared" si="3196"/>
        <v>0</v>
      </c>
    </row>
    <row r="1081" spans="2:39" hidden="1" outlineLevel="1">
      <c r="B1081" s="324" t="s">
        <v>363</v>
      </c>
      <c r="C1081" s="345"/>
      <c r="D1081" s="309"/>
      <c r="E1081" s="279"/>
      <c r="F1081" s="279"/>
      <c r="G1081" s="279"/>
      <c r="H1081" s="279"/>
      <c r="I1081" s="279"/>
      <c r="J1081" s="279"/>
      <c r="K1081" s="279"/>
      <c r="L1081" s="279"/>
      <c r="M1081" s="279"/>
      <c r="N1081" s="279"/>
      <c r="O1081" s="291"/>
      <c r="P1081" s="279"/>
      <c r="Q1081" s="279"/>
      <c r="R1081" s="279"/>
      <c r="S1081" s="309"/>
      <c r="T1081" s="309"/>
      <c r="U1081" s="309"/>
      <c r="V1081" s="309"/>
      <c r="W1081" s="279"/>
      <c r="X1081" s="279"/>
      <c r="Y1081" s="378">
        <f>Y1068*Y1071</f>
        <v>0</v>
      </c>
      <c r="Z1081" s="378">
        <f>Z1068*Z1071</f>
        <v>0</v>
      </c>
      <c r="AA1081" s="378">
        <f t="shared" ref="AA1081:AL1081" si="3202">AA1068*AA1071</f>
        <v>0</v>
      </c>
      <c r="AB1081" s="378">
        <f t="shared" si="3202"/>
        <v>0</v>
      </c>
      <c r="AC1081" s="378">
        <f t="shared" si="3202"/>
        <v>0</v>
      </c>
      <c r="AD1081" s="378">
        <f t="shared" si="3202"/>
        <v>0</v>
      </c>
      <c r="AE1081" s="378">
        <f t="shared" si="3202"/>
        <v>0</v>
      </c>
      <c r="AF1081" s="378">
        <f t="shared" si="3202"/>
        <v>0</v>
      </c>
      <c r="AG1081" s="378">
        <f t="shared" si="3202"/>
        <v>0</v>
      </c>
      <c r="AH1081" s="378">
        <f t="shared" si="3202"/>
        <v>0</v>
      </c>
      <c r="AI1081" s="378">
        <f t="shared" si="3202"/>
        <v>0</v>
      </c>
      <c r="AJ1081" s="378">
        <f t="shared" si="3202"/>
        <v>0</v>
      </c>
      <c r="AK1081" s="378">
        <f t="shared" si="3202"/>
        <v>0</v>
      </c>
      <c r="AL1081" s="378">
        <f t="shared" si="3202"/>
        <v>0</v>
      </c>
      <c r="AM1081" s="628">
        <f t="shared" si="3196"/>
        <v>0</v>
      </c>
    </row>
    <row r="1082" spans="2:39" ht="15.75" hidden="1" outlineLevel="1">
      <c r="B1082" s="349" t="s">
        <v>353</v>
      </c>
      <c r="C1082" s="345"/>
      <c r="D1082" s="336"/>
      <c r="E1082" s="334"/>
      <c r="F1082" s="334"/>
      <c r="G1082" s="334"/>
      <c r="H1082" s="334"/>
      <c r="I1082" s="334"/>
      <c r="J1082" s="334"/>
      <c r="K1082" s="334"/>
      <c r="L1082" s="334"/>
      <c r="M1082" s="334"/>
      <c r="N1082" s="334"/>
      <c r="O1082" s="300"/>
      <c r="P1082" s="334"/>
      <c r="Q1082" s="334"/>
      <c r="R1082" s="334"/>
      <c r="S1082" s="336"/>
      <c r="T1082" s="336"/>
      <c r="U1082" s="336"/>
      <c r="V1082" s="336"/>
      <c r="W1082" s="334"/>
      <c r="X1082" s="334"/>
      <c r="Y1082" s="346">
        <f>SUM(Y1072:Y1081)</f>
        <v>0</v>
      </c>
      <c r="Z1082" s="346">
        <f t="shared" ref="Z1082:AE1082" si="3203">SUM(Z1072:Z1081)</f>
        <v>0</v>
      </c>
      <c r="AA1082" s="346">
        <f t="shared" si="3203"/>
        <v>0</v>
      </c>
      <c r="AB1082" s="346">
        <f t="shared" si="3203"/>
        <v>0</v>
      </c>
      <c r="AC1082" s="346">
        <f t="shared" si="3203"/>
        <v>0</v>
      </c>
      <c r="AD1082" s="346">
        <f t="shared" si="3203"/>
        <v>0</v>
      </c>
      <c r="AE1082" s="346">
        <f t="shared" si="3203"/>
        <v>0</v>
      </c>
      <c r="AF1082" s="346">
        <f>SUM(AF1072:AF1081)</f>
        <v>0</v>
      </c>
      <c r="AG1082" s="346">
        <f t="shared" ref="AG1082:AL1082" si="3204">SUM(AG1072:AG1081)</f>
        <v>0</v>
      </c>
      <c r="AH1082" s="346">
        <f t="shared" si="3204"/>
        <v>0</v>
      </c>
      <c r="AI1082" s="346">
        <f t="shared" si="3204"/>
        <v>0</v>
      </c>
      <c r="AJ1082" s="346">
        <f t="shared" si="3204"/>
        <v>0</v>
      </c>
      <c r="AK1082" s="346">
        <f t="shared" si="3204"/>
        <v>0</v>
      </c>
      <c r="AL1082" s="346">
        <f t="shared" si="3204"/>
        <v>0</v>
      </c>
      <c r="AM1082" s="407">
        <f>SUM(AM1072:AM1081)</f>
        <v>0</v>
      </c>
    </row>
    <row r="1083" spans="2:39" ht="15.75" hidden="1" outlineLevel="1">
      <c r="B1083" s="349" t="s">
        <v>352</v>
      </c>
      <c r="C1083" s="345"/>
      <c r="D1083" s="350"/>
      <c r="E1083" s="334"/>
      <c r="F1083" s="334"/>
      <c r="G1083" s="334"/>
      <c r="H1083" s="334"/>
      <c r="I1083" s="334"/>
      <c r="J1083" s="334"/>
      <c r="K1083" s="334"/>
      <c r="L1083" s="334"/>
      <c r="M1083" s="334"/>
      <c r="N1083" s="334"/>
      <c r="O1083" s="300"/>
      <c r="P1083" s="334"/>
      <c r="Q1083" s="334"/>
      <c r="R1083" s="334"/>
      <c r="S1083" s="336"/>
      <c r="T1083" s="336"/>
      <c r="U1083" s="336"/>
      <c r="V1083" s="336"/>
      <c r="W1083" s="334"/>
      <c r="X1083" s="334"/>
      <c r="Y1083" s="347">
        <f>Y1069*Y1071</f>
        <v>0</v>
      </c>
      <c r="Z1083" s="347">
        <f t="shared" ref="Z1083:AE1083" si="3205">Z1069*Z1071</f>
        <v>0</v>
      </c>
      <c r="AA1083" s="347">
        <f>AA1069*AA1071</f>
        <v>0</v>
      </c>
      <c r="AB1083" s="347">
        <f t="shared" si="3205"/>
        <v>0</v>
      </c>
      <c r="AC1083" s="347">
        <f t="shared" si="3205"/>
        <v>0</v>
      </c>
      <c r="AD1083" s="347">
        <f t="shared" si="3205"/>
        <v>0</v>
      </c>
      <c r="AE1083" s="347">
        <f t="shared" si="3205"/>
        <v>0</v>
      </c>
      <c r="AF1083" s="347">
        <f t="shared" ref="AF1083:AL1083" si="3206">AF1069*AF1071</f>
        <v>0</v>
      </c>
      <c r="AG1083" s="347">
        <f t="shared" si="3206"/>
        <v>0</v>
      </c>
      <c r="AH1083" s="347">
        <f t="shared" si="3206"/>
        <v>0</v>
      </c>
      <c r="AI1083" s="347">
        <f t="shared" si="3206"/>
        <v>0</v>
      </c>
      <c r="AJ1083" s="347">
        <f t="shared" si="3206"/>
        <v>0</v>
      </c>
      <c r="AK1083" s="347">
        <f t="shared" si="3206"/>
        <v>0</v>
      </c>
      <c r="AL1083" s="347">
        <f t="shared" si="3206"/>
        <v>0</v>
      </c>
      <c r="AM1083" s="407">
        <f>SUM(Y1083:AL1083)</f>
        <v>0</v>
      </c>
    </row>
    <row r="1084" spans="2:39" ht="15.75" hidden="1" outlineLevel="1">
      <c r="B1084" s="349" t="s">
        <v>351</v>
      </c>
      <c r="C1084" s="345"/>
      <c r="D1084" s="350"/>
      <c r="E1084" s="334"/>
      <c r="F1084" s="334"/>
      <c r="G1084" s="334"/>
      <c r="H1084" s="334"/>
      <c r="I1084" s="334"/>
      <c r="J1084" s="334"/>
      <c r="K1084" s="334"/>
      <c r="L1084" s="334"/>
      <c r="M1084" s="334"/>
      <c r="N1084" s="334"/>
      <c r="O1084" s="300"/>
      <c r="P1084" s="334"/>
      <c r="Q1084" s="334"/>
      <c r="R1084" s="334"/>
      <c r="S1084" s="350"/>
      <c r="T1084" s="350"/>
      <c r="U1084" s="350"/>
      <c r="V1084" s="350"/>
      <c r="W1084" s="334"/>
      <c r="X1084" s="334"/>
      <c r="Y1084" s="351"/>
      <c r="Z1084" s="351"/>
      <c r="AA1084" s="351"/>
      <c r="AB1084" s="351"/>
      <c r="AC1084" s="351"/>
      <c r="AD1084" s="351"/>
      <c r="AE1084" s="351"/>
      <c r="AF1084" s="351"/>
      <c r="AG1084" s="351"/>
      <c r="AH1084" s="351"/>
      <c r="AI1084" s="351"/>
      <c r="AJ1084" s="351"/>
      <c r="AK1084" s="351"/>
      <c r="AL1084" s="351"/>
      <c r="AM1084" s="407">
        <f>AM1082-AM1083</f>
        <v>0</v>
      </c>
    </row>
    <row r="1085" spans="2:39" hidden="1" outlineLevel="1">
      <c r="B1085" s="381"/>
      <c r="C1085" s="445"/>
      <c r="D1085" s="445"/>
      <c r="E1085" s="446"/>
      <c r="F1085" s="446"/>
      <c r="G1085" s="446"/>
      <c r="H1085" s="446"/>
      <c r="I1085" s="446"/>
      <c r="J1085" s="446"/>
      <c r="K1085" s="446"/>
      <c r="L1085" s="446"/>
      <c r="M1085" s="446"/>
      <c r="N1085" s="446"/>
      <c r="O1085" s="447"/>
      <c r="P1085" s="446"/>
      <c r="Q1085" s="446"/>
      <c r="R1085" s="446"/>
      <c r="S1085" s="445"/>
      <c r="T1085" s="448"/>
      <c r="U1085" s="445"/>
      <c r="V1085" s="445"/>
      <c r="W1085" s="446"/>
      <c r="X1085" s="446"/>
      <c r="Y1085" s="449"/>
      <c r="Z1085" s="449"/>
      <c r="AA1085" s="449"/>
      <c r="AB1085" s="449"/>
      <c r="AC1085" s="449"/>
      <c r="AD1085" s="449"/>
      <c r="AE1085" s="449"/>
      <c r="AF1085" s="449"/>
      <c r="AG1085" s="449"/>
      <c r="AH1085" s="449"/>
      <c r="AI1085" s="449"/>
      <c r="AJ1085" s="449"/>
      <c r="AK1085" s="449"/>
      <c r="AL1085" s="449"/>
      <c r="AM1085" s="386"/>
    </row>
    <row r="1086" spans="2:39" ht="19.5" hidden="1" customHeight="1" outlineLevel="1">
      <c r="B1086" s="368" t="s">
        <v>598</v>
      </c>
      <c r="C1086" s="387"/>
      <c r="D1086" s="388"/>
      <c r="E1086" s="388"/>
      <c r="F1086" s="388"/>
      <c r="G1086" s="388"/>
      <c r="H1086" s="388"/>
      <c r="I1086" s="388"/>
      <c r="J1086" s="388"/>
      <c r="K1086" s="388"/>
      <c r="L1086" s="388"/>
      <c r="M1086" s="388"/>
      <c r="N1086" s="388"/>
      <c r="O1086" s="388"/>
      <c r="P1086" s="388"/>
      <c r="Q1086" s="388"/>
      <c r="R1086" s="388"/>
      <c r="S1086" s="371"/>
      <c r="T1086" s="372"/>
      <c r="U1086" s="388"/>
      <c r="V1086" s="388"/>
      <c r="W1086" s="388"/>
      <c r="X1086" s="388"/>
      <c r="Y1086" s="409"/>
      <c r="Z1086" s="409"/>
      <c r="AA1086" s="409"/>
      <c r="AB1086" s="409"/>
      <c r="AC1086" s="409"/>
      <c r="AD1086" s="409"/>
      <c r="AE1086" s="409"/>
      <c r="AF1086" s="409"/>
      <c r="AG1086" s="409"/>
      <c r="AH1086" s="409"/>
      <c r="AI1086" s="409"/>
      <c r="AJ1086" s="409"/>
      <c r="AK1086" s="409"/>
      <c r="AL1086" s="409"/>
      <c r="AM1086" s="389"/>
    </row>
    <row r="1087" spans="2:39" collapsed="1"/>
    <row r="1088" spans="2:39">
      <c r="B1088" s="589" t="s">
        <v>528</v>
      </c>
    </row>
  </sheetData>
  <sheetProtection formatCells="0" formatColumns="0" formatRows="0" insertColumns="0" insertRows="0" insertHyperlinks="0" deleteColumns="0" deleteRows="0" sort="0" autoFilter="0" pivotTables="0"/>
  <mergeCells count="45">
    <mergeCell ref="Y907:AM907"/>
    <mergeCell ref="P541:X541"/>
    <mergeCell ref="B724:B725"/>
    <mergeCell ref="C724:C725"/>
    <mergeCell ref="E724:M724"/>
    <mergeCell ref="N724:N725"/>
    <mergeCell ref="P724:X724"/>
    <mergeCell ref="Y724:AM724"/>
    <mergeCell ref="Y541:AM541"/>
    <mergeCell ref="P907:X907"/>
    <mergeCell ref="N907:N908"/>
    <mergeCell ref="B907:B908"/>
    <mergeCell ref="C907:C908"/>
    <mergeCell ref="E907:M907"/>
    <mergeCell ref="C358:C359"/>
    <mergeCell ref="E358:M358"/>
    <mergeCell ref="N358:N359"/>
    <mergeCell ref="B541:B542"/>
    <mergeCell ref="C541:C542"/>
    <mergeCell ref="E541:M541"/>
    <mergeCell ref="N541:N542"/>
    <mergeCell ref="B358:B359"/>
    <mergeCell ref="B196:B197"/>
    <mergeCell ref="C196:C197"/>
    <mergeCell ref="E196:M196"/>
    <mergeCell ref="N196:N197"/>
    <mergeCell ref="P196:X196"/>
    <mergeCell ref="Y358:AM358"/>
    <mergeCell ref="Y196:AM196"/>
    <mergeCell ref="N34:N35"/>
    <mergeCell ref="P34:X34"/>
    <mergeCell ref="Y34:AM34"/>
    <mergeCell ref="P358:X358"/>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40" location="'5.  2015-2020 LRAM'!A1" display="Return to top"/>
    <hyperlink ref="C28" location="Table_5_e.__2019_Lost_Revenues_Work_Form" display="Table 5-e.  2019 Lost Revenues"/>
    <hyperlink ref="C29" location="Table_5_f.__2020_Lost_Revenues_Work_Form" display="Table 5-f.  2020 Lost Revenues"/>
    <hyperlink ref="D195" location="'5.  2015-2020 LRAM'!A1" display="Return to top"/>
    <hyperlink ref="D357" location="'5.  2015-2020 LRAM'!A1" display="Return to top"/>
    <hyperlink ref="D723" location="'5.  2015-2020 LRAM'!A1" display="Return to top"/>
    <hyperlink ref="D906" location="'5.  2015-2020 LRAM'!A1" display="Return to top"/>
    <hyperlink ref="B1088" location="'5.  2015-2020 LRAM'!A1" display="Return to top"/>
  </hyperlinks>
  <pageMargins left="0.70866141732283461" right="0.70866141732283461" top="1.3385826771653544" bottom="0.74803149606299213" header="0.31496062992125984" footer="0.31496062992125984"/>
  <pageSetup paperSize="17" scale="68" fitToHeight="0" orientation="landscape" horizontalDpi="1200" verticalDpi="1200" r:id="rId1"/>
  <headerFooter>
    <oddHeader>&amp;RToronto Hydro-Electric System Limited
EB-2017-0077
Tab 4, Schedule 1
Page &amp;P of &amp;N</oddHeader>
  </headerFooter>
  <rowBreaks count="1" manualBreakCount="1">
    <brk id="86" max="39" man="1"/>
  </rowBreak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view="pageBreakPreview" zoomScale="80" zoomScaleNormal="70" zoomScaleSheetLayoutView="80" workbookViewId="0">
      <selection activeCell="B4" sqref="B4"/>
    </sheetView>
  </sheetViews>
  <sheetFormatPr defaultRowHeight="15" outlineLevelRow="1"/>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hidden="1" customWidth="1"/>
    <col min="16" max="16" width="14.7109375" style="12" hidden="1" customWidth="1"/>
    <col min="17" max="17" width="14" style="12" hidden="1" customWidth="1"/>
    <col min="18" max="18" width="15.7109375" style="12" hidden="1" customWidth="1"/>
    <col min="19" max="19" width="14.140625" style="12" hidden="1" customWidth="1"/>
    <col min="20" max="22" width="15" style="12" hidden="1" customWidth="1"/>
    <col min="23" max="23" width="17.710937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8"/>
      <c r="D3" s="58"/>
      <c r="E3" s="59"/>
      <c r="F3" s="59"/>
      <c r="G3" s="59"/>
      <c r="H3" s="59"/>
      <c r="I3" s="59"/>
      <c r="J3" s="59"/>
      <c r="K3" s="59"/>
      <c r="L3" s="59"/>
      <c r="M3" s="59"/>
      <c r="N3" s="59"/>
      <c r="O3" s="59"/>
      <c r="P3" s="59"/>
      <c r="Q3" s="59"/>
      <c r="R3" s="59"/>
      <c r="S3" s="59"/>
      <c r="T3" s="59"/>
      <c r="U3" s="59"/>
      <c r="V3" s="59"/>
      <c r="W3" s="59"/>
      <c r="Z3" s="2"/>
    </row>
    <row r="4" spans="1:28" s="9" customFormat="1" ht="30" customHeight="1" thickBot="1">
      <c r="B4" s="119" t="s">
        <v>172</v>
      </c>
      <c r="C4" s="126" t="s">
        <v>176</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9"/>
      <c r="C5" s="129" t="s">
        <v>173</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9"/>
      <c r="C6" s="609" t="s">
        <v>553</v>
      </c>
      <c r="D6" s="177"/>
      <c r="E6" s="177"/>
      <c r="F6" s="17"/>
      <c r="G6" s="177"/>
      <c r="H6" s="178"/>
      <c r="I6" s="179"/>
      <c r="J6" s="179"/>
      <c r="K6" s="179"/>
      <c r="L6" s="179"/>
      <c r="M6" s="179"/>
      <c r="N6" s="177"/>
      <c r="O6" s="177"/>
      <c r="P6" s="177"/>
      <c r="Q6" s="177"/>
      <c r="R6" s="177"/>
      <c r="S6" s="177"/>
      <c r="T6" s="177"/>
      <c r="U6" s="177"/>
      <c r="V6" s="177"/>
      <c r="W6" s="17"/>
    </row>
    <row r="7" spans="1:28" s="9" customFormat="1" ht="18.75" customHeight="1">
      <c r="B7" s="89"/>
      <c r="C7" s="177"/>
      <c r="D7" s="177"/>
      <c r="E7" s="177"/>
      <c r="F7" s="17"/>
      <c r="G7" s="177"/>
      <c r="H7" s="178"/>
      <c r="I7" s="179"/>
      <c r="J7" s="179"/>
      <c r="K7" s="179"/>
      <c r="L7" s="179"/>
      <c r="M7" s="179"/>
      <c r="N7" s="177"/>
      <c r="O7" s="177"/>
      <c r="P7" s="177"/>
      <c r="Q7" s="177"/>
      <c r="R7" s="177"/>
      <c r="S7" s="177"/>
      <c r="T7" s="177"/>
      <c r="U7" s="177"/>
      <c r="V7" s="177"/>
      <c r="W7" s="17"/>
    </row>
    <row r="8" spans="1:28" s="9" customFormat="1" ht="43.5" customHeight="1">
      <c r="A8" s="26"/>
      <c r="B8" s="116" t="s">
        <v>507</v>
      </c>
      <c r="C8" s="896" t="s">
        <v>682</v>
      </c>
      <c r="D8" s="896"/>
      <c r="E8" s="896"/>
      <c r="F8" s="896"/>
      <c r="G8" s="896"/>
      <c r="H8" s="896"/>
      <c r="I8" s="896"/>
      <c r="J8" s="896"/>
      <c r="K8" s="896"/>
      <c r="L8" s="896"/>
      <c r="M8" s="896"/>
      <c r="N8" s="896"/>
      <c r="O8" s="896"/>
      <c r="P8" s="896"/>
      <c r="Q8" s="896"/>
      <c r="R8" s="896"/>
      <c r="S8" s="896"/>
      <c r="T8" s="105"/>
      <c r="U8" s="105"/>
      <c r="V8" s="105"/>
      <c r="W8" s="105"/>
    </row>
    <row r="9" spans="1:28" s="9" customFormat="1" ht="45" customHeight="1">
      <c r="B9" s="57"/>
      <c r="C9" s="896" t="s">
        <v>566</v>
      </c>
      <c r="D9" s="896"/>
      <c r="E9" s="896"/>
      <c r="F9" s="896"/>
      <c r="G9" s="896"/>
      <c r="H9" s="896"/>
      <c r="I9" s="896"/>
      <c r="J9" s="896"/>
      <c r="K9" s="896"/>
      <c r="L9" s="896"/>
      <c r="M9" s="896"/>
      <c r="N9" s="896"/>
      <c r="O9" s="896"/>
      <c r="P9" s="896"/>
      <c r="Q9" s="896"/>
      <c r="R9" s="896"/>
      <c r="S9" s="896"/>
      <c r="T9" s="105"/>
      <c r="U9" s="105"/>
      <c r="V9" s="105"/>
      <c r="W9" s="105"/>
    </row>
    <row r="10" spans="1:28" s="9" customFormat="1" ht="18.75" customHeight="1">
      <c r="B10" s="89"/>
      <c r="C10" s="89"/>
      <c r="D10" s="54"/>
      <c r="E10" s="89"/>
      <c r="F10" s="89"/>
      <c r="G10" s="89"/>
      <c r="H10" s="57"/>
      <c r="I10" s="43"/>
      <c r="J10" s="43"/>
      <c r="K10" s="43"/>
      <c r="L10" s="43"/>
      <c r="M10" s="43"/>
      <c r="N10" s="89"/>
      <c r="O10" s="89"/>
      <c r="P10" s="89"/>
      <c r="Q10" s="89"/>
      <c r="R10" s="89"/>
      <c r="S10" s="89"/>
      <c r="T10" s="89"/>
      <c r="U10" s="89"/>
      <c r="V10" s="89"/>
    </row>
    <row r="11" spans="1:28" ht="15" customHeight="1">
      <c r="B11" s="23"/>
      <c r="C11" s="23"/>
      <c r="D11" s="46"/>
      <c r="E11" s="24"/>
      <c r="F11" s="24"/>
      <c r="G11" s="24"/>
      <c r="H11" s="59"/>
      <c r="I11" s="44"/>
      <c r="J11" s="44"/>
      <c r="K11" s="44"/>
      <c r="L11" s="44"/>
      <c r="M11" s="44"/>
      <c r="N11" s="24"/>
      <c r="O11" s="24"/>
      <c r="P11" s="24"/>
      <c r="Q11" s="24"/>
      <c r="R11" s="24"/>
      <c r="S11" s="24"/>
      <c r="T11" s="24"/>
      <c r="U11" s="24"/>
      <c r="V11" s="24"/>
      <c r="W11" s="24"/>
      <c r="Y11" s="9"/>
      <c r="Z11" s="9"/>
      <c r="AA11" s="9"/>
      <c r="AB11" s="9"/>
    </row>
    <row r="12" spans="1:28" s="51" customFormat="1" ht="17.25" customHeight="1">
      <c r="B12" s="895" t="s">
        <v>236</v>
      </c>
      <c r="C12" s="895"/>
      <c r="D12" s="181"/>
      <c r="E12" s="182" t="s">
        <v>237</v>
      </c>
      <c r="F12" s="52"/>
      <c r="G12" s="52"/>
      <c r="H12" s="45"/>
      <c r="I12" s="52"/>
      <c r="K12" s="591" t="s">
        <v>537</v>
      </c>
      <c r="L12" s="53"/>
      <c r="M12" s="53"/>
      <c r="N12" s="53"/>
      <c r="O12" s="53"/>
      <c r="P12" s="53"/>
      <c r="Q12" s="53"/>
      <c r="R12" s="53"/>
      <c r="S12" s="53"/>
      <c r="T12" s="53"/>
      <c r="U12" s="53"/>
      <c r="V12" s="53"/>
      <c r="W12" s="53"/>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474</v>
      </c>
      <c r="D14" s="203"/>
      <c r="E14" s="204" t="s">
        <v>62</v>
      </c>
      <c r="F14" s="204" t="s">
        <v>496</v>
      </c>
      <c r="G14" s="204" t="s">
        <v>63</v>
      </c>
      <c r="H14" s="204" t="s">
        <v>64</v>
      </c>
      <c r="I14" s="204" t="str">
        <f>'1.  LRAMVA Summary'!D50</f>
        <v>Residential</v>
      </c>
      <c r="J14" s="204" t="str">
        <f>'1.  LRAMVA Summary'!E50</f>
        <v>Competitive Sector Multi-Unit Residential Service</v>
      </c>
      <c r="K14" s="204" t="str">
        <f>'1.  LRAMVA Summary'!F50</f>
        <v>GS &lt;50kW</v>
      </c>
      <c r="L14" s="204" t="str">
        <f>'1.  LRAMVA Summary'!G50</f>
        <v>GS 50-999kW</v>
      </c>
      <c r="M14" s="204" t="str">
        <f>'1.  LRAMVA Summary'!H50</f>
        <v>GS 1000-4999kW</v>
      </c>
      <c r="N14" s="204" t="str">
        <f>'1.  LRAMVA Summary'!I50</f>
        <v>Large Use</v>
      </c>
      <c r="O14" s="204" t="str">
        <f>'1.  LRAMVA Summary'!J50</f>
        <v/>
      </c>
      <c r="P14" s="204" t="str">
        <f>'1.  LRAMVA Summary'!K50</f>
        <v/>
      </c>
      <c r="Q14" s="204" t="str">
        <f>'1.  LRAMVA Summary'!L50</f>
        <v/>
      </c>
      <c r="R14" s="204" t="str">
        <f>'1.  LRAMVA Summary'!M50</f>
        <v/>
      </c>
      <c r="S14" s="204" t="str">
        <f>'1.  LRAMVA Summary'!N50</f>
        <v/>
      </c>
      <c r="T14" s="204" t="str">
        <f>'1.  LRAMVA Summary'!O50</f>
        <v/>
      </c>
      <c r="U14" s="204" t="str">
        <f>'1.  LRAMVA Summary'!P50</f>
        <v/>
      </c>
      <c r="V14" s="204" t="str">
        <f>'1.  LRAMVA Summary'!Q50</f>
        <v/>
      </c>
      <c r="W14" s="204" t="str">
        <f>'1.  LRAMVA Summary'!R50</f>
        <v>Total</v>
      </c>
    </row>
    <row r="15" spans="1:28" s="9" customFormat="1" hidden="1" outlineLevel="1">
      <c r="B15" s="205" t="s">
        <v>44</v>
      </c>
      <c r="C15" s="205">
        <v>1.47E-2</v>
      </c>
      <c r="D15" s="206"/>
      <c r="E15" s="207">
        <v>40544</v>
      </c>
      <c r="F15" s="208">
        <v>2011</v>
      </c>
      <c r="G15" s="209" t="s">
        <v>65</v>
      </c>
      <c r="H15" s="210">
        <f>C$15/12</f>
        <v>1.225E-3</v>
      </c>
      <c r="I15" s="211">
        <f>SUM('1.  LRAMVA Summary'!D$52:D$53)*(MONTH($E15)-1)/12*$H15</f>
        <v>0</v>
      </c>
      <c r="J15" s="211">
        <f>SUM('1.  LRAMVA Summary'!E$52:E$53)*(MONTH($E15)-1)/12*$H15</f>
        <v>0</v>
      </c>
      <c r="K15" s="211">
        <f>SUM('1.  LRAMVA Summary'!F$52:F$53)*(MONTH($E15)-1)/12*$H15</f>
        <v>0</v>
      </c>
      <c r="L15" s="211">
        <f>SUM('1.  LRAMVA Summary'!G$52:G$53)*(MONTH($E15)-1)/12*$H15</f>
        <v>0</v>
      </c>
      <c r="M15" s="211">
        <f>SUM('1.  LRAMVA Summary'!H$52:H$53)*(MONTH($E15)-1)/12*$H15</f>
        <v>0</v>
      </c>
      <c r="N15" s="211">
        <f>SUM('1.  LRAMVA Summary'!I$52:I$53)*(MONTH($E15)-1)/12*$H15</f>
        <v>0</v>
      </c>
      <c r="O15" s="211">
        <f>SUM('1.  LRAMVA Summary'!J$52:J$53)*(MONTH($E15)-1)/12*$H15</f>
        <v>0</v>
      </c>
      <c r="P15" s="211">
        <f>SUM('1.  LRAMVA Summary'!K$52:K$53)*(MONTH($E15)-1)/12*$H15</f>
        <v>0</v>
      </c>
      <c r="Q15" s="211">
        <f>SUM('1.  LRAMVA Summary'!L$52:L$53)*(MONTH($E15)-1)/12*$H15</f>
        <v>0</v>
      </c>
      <c r="R15" s="211">
        <f>SUM('1.  LRAMVA Summary'!M$52:M$53)*(MONTH($E15)-1)/12*$H15</f>
        <v>0</v>
      </c>
      <c r="S15" s="211">
        <f>SUM('1.  LRAMVA Summary'!N$52:N$53)*(MONTH($E15)-1)/12*$H15</f>
        <v>0</v>
      </c>
      <c r="T15" s="211">
        <f>SUM('1.  LRAMVA Summary'!O$52:O$53)*(MONTH($E15)-1)/12*$H15</f>
        <v>0</v>
      </c>
      <c r="U15" s="211">
        <f>SUM('1.  LRAMVA Summary'!P$52:P$53)*(MONTH($E15)-1)/12*$H15</f>
        <v>0</v>
      </c>
      <c r="V15" s="211">
        <f>SUM('1.  LRAMVA Summary'!Q$52:Q$53)*(MONTH($E15)-1)/12*$H15</f>
        <v>0</v>
      </c>
      <c r="W15" s="212">
        <f>SUM(I15:V15)</f>
        <v>0</v>
      </c>
    </row>
    <row r="16" spans="1:28" s="9" customFormat="1" hidden="1" outlineLevel="1">
      <c r="B16" s="213" t="s">
        <v>45</v>
      </c>
      <c r="C16" s="213">
        <v>1.47E-2</v>
      </c>
      <c r="D16" s="206"/>
      <c r="E16" s="207">
        <v>40575</v>
      </c>
      <c r="F16" s="208">
        <v>2011</v>
      </c>
      <c r="G16" s="209" t="s">
        <v>65</v>
      </c>
      <c r="H16" s="210">
        <f>C$15/12</f>
        <v>1.225E-3</v>
      </c>
      <c r="I16" s="211">
        <f>SUM('1.  LRAMVA Summary'!D$52:D$53)*(MONTH($E16)-1)/12*$H16</f>
        <v>0</v>
      </c>
      <c r="J16" s="211">
        <f>SUM('1.  LRAMVA Summary'!E$52:E$53)*(MONTH($E16)-1)/12*$H16</f>
        <v>0</v>
      </c>
      <c r="K16" s="211">
        <f>SUM('1.  LRAMVA Summary'!F$52:F$53)*(MONTH($E16)-1)/12*$H16</f>
        <v>0</v>
      </c>
      <c r="L16" s="211">
        <f>SUM('1.  LRAMVA Summary'!G$52:G$53)*(MONTH($E16)-1)/12*$H16</f>
        <v>0</v>
      </c>
      <c r="M16" s="211">
        <f>SUM('1.  LRAMVA Summary'!H$52:H$53)*(MONTH($E16)-1)/12*$H16</f>
        <v>0</v>
      </c>
      <c r="N16" s="211">
        <f>SUM('1.  LRAMVA Summary'!I$52:I$53)*(MONTH($E16)-1)/12*$H16</f>
        <v>0</v>
      </c>
      <c r="O16" s="211">
        <f>SUM('1.  LRAMVA Summary'!J$52:J$53)*(MONTH($E16)-1)/12*$H16</f>
        <v>0</v>
      </c>
      <c r="P16" s="211">
        <f>SUM('1.  LRAMVA Summary'!K$52:K$53)*(MONTH($E16)-1)/12*$H16</f>
        <v>0</v>
      </c>
      <c r="Q16" s="211">
        <f>SUM('1.  LRAMVA Summary'!L$52:L$53)*(MONTH($E16)-1)/12*$H16</f>
        <v>0</v>
      </c>
      <c r="R16" s="211">
        <f>SUM('1.  LRAMVA Summary'!M$52:M$53)*(MONTH($E16)-1)/12*$H16</f>
        <v>0</v>
      </c>
      <c r="S16" s="211">
        <f>SUM('1.  LRAMVA Summary'!N$52:N$53)*(MONTH($E16)-1)/12*$H16</f>
        <v>0</v>
      </c>
      <c r="T16" s="211">
        <f>SUM('1.  LRAMVA Summary'!O$52:O$53)*(MONTH($E16)-1)/12*$H16</f>
        <v>0</v>
      </c>
      <c r="U16" s="211">
        <f>SUM('1.  LRAMVA Summary'!P$52:P$53)*(MONTH($E16)-1)/12*$H16</f>
        <v>0</v>
      </c>
      <c r="V16" s="211">
        <f>SUM('1.  LRAMVA Summary'!Q$52:Q$53)*(MONTH($E16)-1)/12*$H16</f>
        <v>0</v>
      </c>
      <c r="W16" s="212">
        <f t="shared" ref="W16:W25" si="0">SUM(I16:V16)</f>
        <v>0</v>
      </c>
    </row>
    <row r="17" spans="2:23" s="9" customFormat="1" hidden="1" outlineLevel="1">
      <c r="B17" s="213" t="s">
        <v>46</v>
      </c>
      <c r="C17" s="213">
        <v>1.47E-2</v>
      </c>
      <c r="D17" s="206"/>
      <c r="E17" s="207">
        <v>40603</v>
      </c>
      <c r="F17" s="208">
        <v>2011</v>
      </c>
      <c r="G17" s="209" t="s">
        <v>65</v>
      </c>
      <c r="H17" s="210">
        <f>C$15/12</f>
        <v>1.225E-3</v>
      </c>
      <c r="I17" s="211">
        <f>SUM('1.  LRAMVA Summary'!D$52:D$53)*(MONTH($E17)-1)/12*$H17</f>
        <v>0</v>
      </c>
      <c r="J17" s="211">
        <f>SUM('1.  LRAMVA Summary'!E$52:E$53)*(MONTH($E17)-1)/12*$H17</f>
        <v>0</v>
      </c>
      <c r="K17" s="211">
        <f>SUM('1.  LRAMVA Summary'!F$52:F$53)*(MONTH($E17)-1)/12*$H17</f>
        <v>0</v>
      </c>
      <c r="L17" s="211">
        <f>SUM('1.  LRAMVA Summary'!G$52:G$53)*(MONTH($E17)-1)/12*$H17</f>
        <v>0</v>
      </c>
      <c r="M17" s="211">
        <f>SUM('1.  LRAMVA Summary'!H$52:H$53)*(MONTH($E17)-1)/12*$H17</f>
        <v>0</v>
      </c>
      <c r="N17" s="211">
        <f>SUM('1.  LRAMVA Summary'!I$52:I$53)*(MONTH($E17)-1)/12*$H17</f>
        <v>0</v>
      </c>
      <c r="O17" s="211">
        <f>SUM('1.  LRAMVA Summary'!J$52:J$53)*(MONTH($E17)-1)/12*$H17</f>
        <v>0</v>
      </c>
      <c r="P17" s="211">
        <f>SUM('1.  LRAMVA Summary'!K$52:K$53)*(MONTH($E17)-1)/12*$H17</f>
        <v>0</v>
      </c>
      <c r="Q17" s="211">
        <f>SUM('1.  LRAMVA Summary'!L$52:L$53)*(MONTH($E17)-1)/12*$H17</f>
        <v>0</v>
      </c>
      <c r="R17" s="211">
        <f>SUM('1.  LRAMVA Summary'!M$52:M$53)*(MONTH($E17)-1)/12*$H17</f>
        <v>0</v>
      </c>
      <c r="S17" s="211">
        <f>SUM('1.  LRAMVA Summary'!N$52:N$53)*(MONTH($E17)-1)/12*$H17</f>
        <v>0</v>
      </c>
      <c r="T17" s="211">
        <f>SUM('1.  LRAMVA Summary'!O$52:O$53)*(MONTH($E17)-1)/12*$H17</f>
        <v>0</v>
      </c>
      <c r="U17" s="211">
        <f>SUM('1.  LRAMVA Summary'!P$52:P$53)*(MONTH($E17)-1)/12*$H17</f>
        <v>0</v>
      </c>
      <c r="V17" s="211">
        <f>SUM('1.  LRAMVA Summary'!Q$52:Q$53)*(MONTH($E17)-1)/12*$H17</f>
        <v>0</v>
      </c>
      <c r="W17" s="212">
        <f>SUM(I17:V17)</f>
        <v>0</v>
      </c>
    </row>
    <row r="18" spans="2:23" s="9" customFormat="1" hidden="1" outlineLevel="1">
      <c r="B18" s="213" t="s">
        <v>47</v>
      </c>
      <c r="C18" s="213">
        <v>1.47E-2</v>
      </c>
      <c r="D18" s="206"/>
      <c r="E18" s="214">
        <v>40634</v>
      </c>
      <c r="F18" s="208">
        <v>2011</v>
      </c>
      <c r="G18" s="215" t="s">
        <v>66</v>
      </c>
      <c r="H18" s="210">
        <f>C$16/12</f>
        <v>1.225E-3</v>
      </c>
      <c r="I18" s="211">
        <f>SUM('1.  LRAMVA Summary'!D$52:D$53)*(MONTH($E18)-1)/12*$H18</f>
        <v>0</v>
      </c>
      <c r="J18" s="211">
        <f>SUM('1.  LRAMVA Summary'!E$52:E$53)*(MONTH($E18)-1)/12*$H18</f>
        <v>0</v>
      </c>
      <c r="K18" s="211">
        <f>SUM('1.  LRAMVA Summary'!F$52:F$53)*(MONTH($E18)-1)/12*$H18</f>
        <v>0</v>
      </c>
      <c r="L18" s="211">
        <f>SUM('1.  LRAMVA Summary'!G$52:G$53)*(MONTH($E18)-1)/12*$H18</f>
        <v>0</v>
      </c>
      <c r="M18" s="211">
        <f>SUM('1.  LRAMVA Summary'!H$52:H$53)*(MONTH($E18)-1)/12*$H18</f>
        <v>0</v>
      </c>
      <c r="N18" s="211">
        <f>SUM('1.  LRAMVA Summary'!I$52:I$53)*(MONTH($E18)-1)/12*$H18</f>
        <v>0</v>
      </c>
      <c r="O18" s="211">
        <f>SUM('1.  LRAMVA Summary'!J$52:J$53)*(MONTH($E18)-1)/12*$H18</f>
        <v>0</v>
      </c>
      <c r="P18" s="211">
        <f>SUM('1.  LRAMVA Summary'!K$52:K$53)*(MONTH($E18)-1)/12*$H18</f>
        <v>0</v>
      </c>
      <c r="Q18" s="211">
        <f>SUM('1.  LRAMVA Summary'!L$52:L$53)*(MONTH($E18)-1)/12*$H18</f>
        <v>0</v>
      </c>
      <c r="R18" s="211">
        <f>SUM('1.  LRAMVA Summary'!M$52:M$53)*(MONTH($E18)-1)/12*$H18</f>
        <v>0</v>
      </c>
      <c r="S18" s="211">
        <f>SUM('1.  LRAMVA Summary'!N$52:N$53)*(MONTH($E18)-1)/12*$H18</f>
        <v>0</v>
      </c>
      <c r="T18" s="211">
        <f>SUM('1.  LRAMVA Summary'!O$52:O$53)*(MONTH($E18)-1)/12*$H18</f>
        <v>0</v>
      </c>
      <c r="U18" s="211">
        <f>SUM('1.  LRAMVA Summary'!P$52:P$53)*(MONTH($E18)-1)/12*$H18</f>
        <v>0</v>
      </c>
      <c r="V18" s="211">
        <f>SUM('1.  LRAMVA Summary'!Q$52:Q$53)*(MONTH($E18)-1)/12*$H18</f>
        <v>0</v>
      </c>
      <c r="W18" s="212">
        <f>SUM(I18:V18)</f>
        <v>0</v>
      </c>
    </row>
    <row r="19" spans="2:23" s="9" customFormat="1" hidden="1" outlineLevel="1">
      <c r="B19" s="213" t="s">
        <v>48</v>
      </c>
      <c r="C19" s="213">
        <v>1.47E-2</v>
      </c>
      <c r="D19" s="206"/>
      <c r="E19" s="214">
        <v>40664</v>
      </c>
      <c r="F19" s="208">
        <v>2011</v>
      </c>
      <c r="G19" s="215" t="s">
        <v>66</v>
      </c>
      <c r="H19" s="210">
        <f>C$16/12</f>
        <v>1.225E-3</v>
      </c>
      <c r="I19" s="211">
        <f>SUM('1.  LRAMVA Summary'!D$52:D$53)*(MONTH($E19)-1)/12*$H19</f>
        <v>0</v>
      </c>
      <c r="J19" s="211">
        <f>SUM('1.  LRAMVA Summary'!E$52:E$53)*(MONTH($E19)-1)/12*$H19</f>
        <v>0</v>
      </c>
      <c r="K19" s="211">
        <f>SUM('1.  LRAMVA Summary'!F$52:F$53)*(MONTH($E19)-1)/12*$H19</f>
        <v>0</v>
      </c>
      <c r="L19" s="211">
        <f>SUM('1.  LRAMVA Summary'!G$52:G$53)*(MONTH($E19)-1)/12*$H19</f>
        <v>0</v>
      </c>
      <c r="M19" s="211">
        <f>SUM('1.  LRAMVA Summary'!H$52:H$53)*(MONTH($E19)-1)/12*$H19</f>
        <v>0</v>
      </c>
      <c r="N19" s="211">
        <f>SUM('1.  LRAMVA Summary'!I$52:I$53)*(MONTH($E19)-1)/12*$H19</f>
        <v>0</v>
      </c>
      <c r="O19" s="211">
        <f>SUM('1.  LRAMVA Summary'!J$52:J$53)*(MONTH($E19)-1)/12*$H19</f>
        <v>0</v>
      </c>
      <c r="P19" s="211">
        <f>SUM('1.  LRAMVA Summary'!K$52:K$53)*(MONTH($E19)-1)/12*$H19</f>
        <v>0</v>
      </c>
      <c r="Q19" s="211">
        <f>SUM('1.  LRAMVA Summary'!L$52:L$53)*(MONTH($E19)-1)/12*$H19</f>
        <v>0</v>
      </c>
      <c r="R19" s="211">
        <f>SUM('1.  LRAMVA Summary'!M$52:M$53)*(MONTH($E19)-1)/12*$H19</f>
        <v>0</v>
      </c>
      <c r="S19" s="211">
        <f>SUM('1.  LRAMVA Summary'!N$52:N$53)*(MONTH($E19)-1)/12*$H19</f>
        <v>0</v>
      </c>
      <c r="T19" s="211">
        <f>SUM('1.  LRAMVA Summary'!O$52:O$53)*(MONTH($E19)-1)/12*$H19</f>
        <v>0</v>
      </c>
      <c r="U19" s="211">
        <f>SUM('1.  LRAMVA Summary'!P$52:P$53)*(MONTH($E19)-1)/12*$H19</f>
        <v>0</v>
      </c>
      <c r="V19" s="211">
        <f>SUM('1.  LRAMVA Summary'!Q$52:Q$53)*(MONTH($E19)-1)/12*$H19</f>
        <v>0</v>
      </c>
      <c r="W19" s="212">
        <f t="shared" si="0"/>
        <v>0</v>
      </c>
    </row>
    <row r="20" spans="2:23" s="9" customFormat="1" hidden="1" outlineLevel="1">
      <c r="B20" s="213" t="s">
        <v>49</v>
      </c>
      <c r="C20" s="213">
        <v>1.47E-2</v>
      </c>
      <c r="D20" s="206"/>
      <c r="E20" s="214">
        <v>40695</v>
      </c>
      <c r="F20" s="208">
        <v>2011</v>
      </c>
      <c r="G20" s="215" t="s">
        <v>66</v>
      </c>
      <c r="H20" s="210">
        <f>C$16/12</f>
        <v>1.225E-3</v>
      </c>
      <c r="I20" s="211">
        <f>SUM('1.  LRAMVA Summary'!D$52:D$53)*(MONTH($E20)-1)/12*$H20</f>
        <v>0</v>
      </c>
      <c r="J20" s="211">
        <f>SUM('1.  LRAMVA Summary'!E$52:E$53)*(MONTH($E20)-1)/12*$H20</f>
        <v>0</v>
      </c>
      <c r="K20" s="211">
        <f>SUM('1.  LRAMVA Summary'!F$52:F$53)*(MONTH($E20)-1)/12*$H20</f>
        <v>0</v>
      </c>
      <c r="L20" s="211">
        <f>SUM('1.  LRAMVA Summary'!G$52:G$53)*(MONTH($E20)-1)/12*$H20</f>
        <v>0</v>
      </c>
      <c r="M20" s="211">
        <f>SUM('1.  LRAMVA Summary'!H$52:H$53)*(MONTH($E20)-1)/12*$H20</f>
        <v>0</v>
      </c>
      <c r="N20" s="211">
        <f>SUM('1.  LRAMVA Summary'!I$52:I$53)*(MONTH($E20)-1)/12*$H20</f>
        <v>0</v>
      </c>
      <c r="O20" s="211">
        <f>SUM('1.  LRAMVA Summary'!J$52:J$53)*(MONTH($E20)-1)/12*$H20</f>
        <v>0</v>
      </c>
      <c r="P20" s="211">
        <f>SUM('1.  LRAMVA Summary'!K$52:K$53)*(MONTH($E20)-1)/12*$H20</f>
        <v>0</v>
      </c>
      <c r="Q20" s="211">
        <f>SUM('1.  LRAMVA Summary'!L$52:L$53)*(MONTH($E20)-1)/12*$H20</f>
        <v>0</v>
      </c>
      <c r="R20" s="211">
        <f>SUM('1.  LRAMVA Summary'!M$52:M$53)*(MONTH($E20)-1)/12*$H20</f>
        <v>0</v>
      </c>
      <c r="S20" s="211">
        <f>SUM('1.  LRAMVA Summary'!N$52:N$53)*(MONTH($E20)-1)/12*$H20</f>
        <v>0</v>
      </c>
      <c r="T20" s="211">
        <f>SUM('1.  LRAMVA Summary'!O$52:O$53)*(MONTH($E20)-1)/12*$H20</f>
        <v>0</v>
      </c>
      <c r="U20" s="211">
        <f>SUM('1.  LRAMVA Summary'!P$52:P$53)*(MONTH($E20)-1)/12*$H20</f>
        <v>0</v>
      </c>
      <c r="V20" s="211">
        <f>SUM('1.  LRAMVA Summary'!Q$52:Q$53)*(MONTH($E20)-1)/12*$H20</f>
        <v>0</v>
      </c>
      <c r="W20" s="212">
        <f t="shared" si="0"/>
        <v>0</v>
      </c>
    </row>
    <row r="21" spans="2:23" s="9" customFormat="1" hidden="1" outlineLevel="1">
      <c r="B21" s="213" t="s">
        <v>50</v>
      </c>
      <c r="C21" s="213">
        <v>1.47E-2</v>
      </c>
      <c r="D21" s="206"/>
      <c r="E21" s="214">
        <v>40725</v>
      </c>
      <c r="F21" s="208">
        <v>2011</v>
      </c>
      <c r="G21" s="215" t="s">
        <v>68</v>
      </c>
      <c r="H21" s="210">
        <f>C$17/12</f>
        <v>1.225E-3</v>
      </c>
      <c r="I21" s="211">
        <f>SUM('1.  LRAMVA Summary'!D$52:D$53)*(MONTH($E21)-1)/12*$H21</f>
        <v>0</v>
      </c>
      <c r="J21" s="211">
        <f>SUM('1.  LRAMVA Summary'!E$52:E$53)*(MONTH($E21)-1)/12*$H21</f>
        <v>0</v>
      </c>
      <c r="K21" s="211">
        <f>SUM('1.  LRAMVA Summary'!F$52:F$53)*(MONTH($E21)-1)/12*$H21</f>
        <v>0</v>
      </c>
      <c r="L21" s="211">
        <f>SUM('1.  LRAMVA Summary'!G$52:G$53)*(MONTH($E21)-1)/12*$H21</f>
        <v>0</v>
      </c>
      <c r="M21" s="211">
        <f>SUM('1.  LRAMVA Summary'!H$52:H$53)*(MONTH($E21)-1)/12*$H21</f>
        <v>0</v>
      </c>
      <c r="N21" s="211">
        <f>SUM('1.  LRAMVA Summary'!I$52:I$53)*(MONTH($E21)-1)/12*$H21</f>
        <v>0</v>
      </c>
      <c r="O21" s="211">
        <f>SUM('1.  LRAMVA Summary'!J$52:J$53)*(MONTH($E21)-1)/12*$H21</f>
        <v>0</v>
      </c>
      <c r="P21" s="211">
        <f>SUM('1.  LRAMVA Summary'!K$52:K$53)*(MONTH($E21)-1)/12*$H21</f>
        <v>0</v>
      </c>
      <c r="Q21" s="211">
        <f>SUM('1.  LRAMVA Summary'!L$52:L$53)*(MONTH($E21)-1)/12*$H21</f>
        <v>0</v>
      </c>
      <c r="R21" s="211">
        <f>SUM('1.  LRAMVA Summary'!M$52:M$53)*(MONTH($E21)-1)/12*$H21</f>
        <v>0</v>
      </c>
      <c r="S21" s="211">
        <f>SUM('1.  LRAMVA Summary'!N$52:N$53)*(MONTH($E21)-1)/12*$H21</f>
        <v>0</v>
      </c>
      <c r="T21" s="211">
        <f>SUM('1.  LRAMVA Summary'!O$52:O$53)*(MONTH($E21)-1)/12*$H21</f>
        <v>0</v>
      </c>
      <c r="U21" s="211">
        <f>SUM('1.  LRAMVA Summary'!P$52:P$53)*(MONTH($E21)-1)/12*$H21</f>
        <v>0</v>
      </c>
      <c r="V21" s="211">
        <f>SUM('1.  LRAMVA Summary'!Q$52:Q$53)*(MONTH($E21)-1)/12*$H21</f>
        <v>0</v>
      </c>
      <c r="W21" s="212">
        <f t="shared" si="0"/>
        <v>0</v>
      </c>
    </row>
    <row r="22" spans="2:23" s="9" customFormat="1" hidden="1" outlineLevel="1">
      <c r="B22" s="213" t="s">
        <v>51</v>
      </c>
      <c r="C22" s="213">
        <v>1.47E-2</v>
      </c>
      <c r="D22" s="206"/>
      <c r="E22" s="214">
        <v>40756</v>
      </c>
      <c r="F22" s="208">
        <v>2011</v>
      </c>
      <c r="G22" s="215" t="s">
        <v>68</v>
      </c>
      <c r="H22" s="210">
        <f>C$17/12</f>
        <v>1.225E-3</v>
      </c>
      <c r="I22" s="211">
        <f>SUM('1.  LRAMVA Summary'!D$52:D$53)*(MONTH($E22)-1)/12*$H22</f>
        <v>0</v>
      </c>
      <c r="J22" s="211">
        <f>SUM('1.  LRAMVA Summary'!E$52:E$53)*(MONTH($E22)-1)/12*$H22</f>
        <v>0</v>
      </c>
      <c r="K22" s="211">
        <f>SUM('1.  LRAMVA Summary'!F$52:F$53)*(MONTH($E22)-1)/12*$H22</f>
        <v>0</v>
      </c>
      <c r="L22" s="211">
        <f>SUM('1.  LRAMVA Summary'!G$52:G$53)*(MONTH($E22)-1)/12*$H22</f>
        <v>0</v>
      </c>
      <c r="M22" s="211">
        <f>SUM('1.  LRAMVA Summary'!H$52:H$53)*(MONTH($E22)-1)/12*$H22</f>
        <v>0</v>
      </c>
      <c r="N22" s="211">
        <f>SUM('1.  LRAMVA Summary'!I$52:I$53)*(MONTH($E22)-1)/12*$H22</f>
        <v>0</v>
      </c>
      <c r="O22" s="211">
        <f>SUM('1.  LRAMVA Summary'!J$52:J$53)*(MONTH($E22)-1)/12*$H22</f>
        <v>0</v>
      </c>
      <c r="P22" s="211">
        <f>SUM('1.  LRAMVA Summary'!K$52:K$53)*(MONTH($E22)-1)/12*$H22</f>
        <v>0</v>
      </c>
      <c r="Q22" s="211">
        <f>SUM('1.  LRAMVA Summary'!L$52:L$53)*(MONTH($E22)-1)/12*$H22</f>
        <v>0</v>
      </c>
      <c r="R22" s="211">
        <f>SUM('1.  LRAMVA Summary'!M$52:M$53)*(MONTH($E22)-1)/12*$H22</f>
        <v>0</v>
      </c>
      <c r="S22" s="211">
        <f>SUM('1.  LRAMVA Summary'!N$52:N$53)*(MONTH($E22)-1)/12*$H22</f>
        <v>0</v>
      </c>
      <c r="T22" s="211">
        <f>SUM('1.  LRAMVA Summary'!O$52:O$53)*(MONTH($E22)-1)/12*$H22</f>
        <v>0</v>
      </c>
      <c r="U22" s="211">
        <f>SUM('1.  LRAMVA Summary'!P$52:P$53)*(MONTH($E22)-1)/12*$H22</f>
        <v>0</v>
      </c>
      <c r="V22" s="211">
        <f>SUM('1.  LRAMVA Summary'!Q$52:Q$53)*(MONTH($E22)-1)/12*$H22</f>
        <v>0</v>
      </c>
      <c r="W22" s="212">
        <f t="shared" si="0"/>
        <v>0</v>
      </c>
    </row>
    <row r="23" spans="2:23" s="9" customFormat="1" hidden="1" outlineLevel="1">
      <c r="B23" s="213" t="s">
        <v>52</v>
      </c>
      <c r="C23" s="213">
        <v>1.47E-2</v>
      </c>
      <c r="D23" s="206"/>
      <c r="E23" s="214">
        <v>40787</v>
      </c>
      <c r="F23" s="208">
        <v>2011</v>
      </c>
      <c r="G23" s="215" t="s">
        <v>68</v>
      </c>
      <c r="H23" s="210">
        <f>C$17/12</f>
        <v>1.225E-3</v>
      </c>
      <c r="I23" s="211">
        <f>SUM('1.  LRAMVA Summary'!D$52:D$53)*(MONTH($E23)-1)/12*$H23</f>
        <v>0</v>
      </c>
      <c r="J23" s="211">
        <f>SUM('1.  LRAMVA Summary'!E$52:E$53)*(MONTH($E23)-1)/12*$H23</f>
        <v>0</v>
      </c>
      <c r="K23" s="211">
        <f>SUM('1.  LRAMVA Summary'!F$52:F$53)*(MONTH($E23)-1)/12*$H23</f>
        <v>0</v>
      </c>
      <c r="L23" s="211">
        <f>SUM('1.  LRAMVA Summary'!G$52:G$53)*(MONTH($E23)-1)/12*$H23</f>
        <v>0</v>
      </c>
      <c r="M23" s="211">
        <f>SUM('1.  LRAMVA Summary'!H$52:H$53)*(MONTH($E23)-1)/12*$H23</f>
        <v>0</v>
      </c>
      <c r="N23" s="211">
        <f>SUM('1.  LRAMVA Summary'!I$52:I$53)*(MONTH($E23)-1)/12*$H23</f>
        <v>0</v>
      </c>
      <c r="O23" s="211">
        <f>SUM('1.  LRAMVA Summary'!J$52:J$53)*(MONTH($E23)-1)/12*$H23</f>
        <v>0</v>
      </c>
      <c r="P23" s="211">
        <f>SUM('1.  LRAMVA Summary'!K$52:K$53)*(MONTH($E23)-1)/12*$H23</f>
        <v>0</v>
      </c>
      <c r="Q23" s="211">
        <f>SUM('1.  LRAMVA Summary'!L$52:L$53)*(MONTH($E23)-1)/12*$H23</f>
        <v>0</v>
      </c>
      <c r="R23" s="211">
        <f>SUM('1.  LRAMVA Summary'!M$52:M$53)*(MONTH($E23)-1)/12*$H23</f>
        <v>0</v>
      </c>
      <c r="S23" s="211">
        <f>SUM('1.  LRAMVA Summary'!N$52:N$53)*(MONTH($E23)-1)/12*$H23</f>
        <v>0</v>
      </c>
      <c r="T23" s="211">
        <f>SUM('1.  LRAMVA Summary'!O$52:O$53)*(MONTH($E23)-1)/12*$H23</f>
        <v>0</v>
      </c>
      <c r="U23" s="211">
        <f>SUM('1.  LRAMVA Summary'!P$52:P$53)*(MONTH($E23)-1)/12*$H23</f>
        <v>0</v>
      </c>
      <c r="V23" s="211">
        <f>SUM('1.  LRAMVA Summary'!Q$52:Q$53)*(MONTH($E23)-1)/12*$H23</f>
        <v>0</v>
      </c>
      <c r="W23" s="212">
        <f t="shared" si="0"/>
        <v>0</v>
      </c>
    </row>
    <row r="24" spans="2:23" s="9" customFormat="1" hidden="1" outlineLevel="1">
      <c r="B24" s="213" t="s">
        <v>53</v>
      </c>
      <c r="C24" s="213">
        <v>1.47E-2</v>
      </c>
      <c r="D24" s="206"/>
      <c r="E24" s="214">
        <v>40817</v>
      </c>
      <c r="F24" s="208">
        <v>2011</v>
      </c>
      <c r="G24" s="215" t="s">
        <v>69</v>
      </c>
      <c r="H24" s="210">
        <f>C$18/12</f>
        <v>1.225E-3</v>
      </c>
      <c r="I24" s="211">
        <f>SUM('1.  LRAMVA Summary'!D$52:D$53)*(MONTH($E24)-1)/12*$H24</f>
        <v>0</v>
      </c>
      <c r="J24" s="211">
        <f>SUM('1.  LRAMVA Summary'!E$52:E$53)*(MONTH($E24)-1)/12*$H24</f>
        <v>0</v>
      </c>
      <c r="K24" s="211">
        <f>SUM('1.  LRAMVA Summary'!F$52:F$53)*(MONTH($E24)-1)/12*$H24</f>
        <v>0</v>
      </c>
      <c r="L24" s="211">
        <f>SUM('1.  LRAMVA Summary'!G$52:G$53)*(MONTH($E24)-1)/12*$H24</f>
        <v>0</v>
      </c>
      <c r="M24" s="211">
        <f>SUM('1.  LRAMVA Summary'!H$52:H$53)*(MONTH($E24)-1)/12*$H24</f>
        <v>0</v>
      </c>
      <c r="N24" s="211">
        <f>SUM('1.  LRAMVA Summary'!I$52:I$53)*(MONTH($E24)-1)/12*$H24</f>
        <v>0</v>
      </c>
      <c r="O24" s="211">
        <f>SUM('1.  LRAMVA Summary'!J$52:J$53)*(MONTH($E24)-1)/12*$H24</f>
        <v>0</v>
      </c>
      <c r="P24" s="211">
        <f>SUM('1.  LRAMVA Summary'!K$52:K$53)*(MONTH($E24)-1)/12*$H24</f>
        <v>0</v>
      </c>
      <c r="Q24" s="211">
        <f>SUM('1.  LRAMVA Summary'!L$52:L$53)*(MONTH($E24)-1)/12*$H24</f>
        <v>0</v>
      </c>
      <c r="R24" s="211">
        <f>SUM('1.  LRAMVA Summary'!M$52:M$53)*(MONTH($E24)-1)/12*$H24</f>
        <v>0</v>
      </c>
      <c r="S24" s="211">
        <f>SUM('1.  LRAMVA Summary'!N$52:N$53)*(MONTH($E24)-1)/12*$H24</f>
        <v>0</v>
      </c>
      <c r="T24" s="211">
        <f>SUM('1.  LRAMVA Summary'!O$52:O$53)*(MONTH($E24)-1)/12*$H24</f>
        <v>0</v>
      </c>
      <c r="U24" s="211">
        <f>SUM('1.  LRAMVA Summary'!P$52:P$53)*(MONTH($E24)-1)/12*$H24</f>
        <v>0</v>
      </c>
      <c r="V24" s="211">
        <f>SUM('1.  LRAMVA Summary'!Q$52:Q$53)*(MONTH($E24)-1)/12*$H24</f>
        <v>0</v>
      </c>
      <c r="W24" s="212">
        <f t="shared" si="0"/>
        <v>0</v>
      </c>
    </row>
    <row r="25" spans="2:23" s="9" customFormat="1" hidden="1" outlineLevel="1">
      <c r="B25" s="213" t="s">
        <v>54</v>
      </c>
      <c r="C25" s="213">
        <v>1.47E-2</v>
      </c>
      <c r="D25" s="206"/>
      <c r="E25" s="214">
        <v>40848</v>
      </c>
      <c r="F25" s="208">
        <v>2011</v>
      </c>
      <c r="G25" s="215" t="s">
        <v>69</v>
      </c>
      <c r="H25" s="210">
        <f>C$18/12</f>
        <v>1.225E-3</v>
      </c>
      <c r="I25" s="211">
        <f>SUM('1.  LRAMVA Summary'!D$52:D$53)*(MONTH($E25)-1)/12*$H25</f>
        <v>0</v>
      </c>
      <c r="J25" s="211">
        <f>SUM('1.  LRAMVA Summary'!E$52:E$53)*(MONTH($E25)-1)/12*$H25</f>
        <v>0</v>
      </c>
      <c r="K25" s="211">
        <f>SUM('1.  LRAMVA Summary'!F$52:F$53)*(MONTH($E25)-1)/12*$H25</f>
        <v>0</v>
      </c>
      <c r="L25" s="211">
        <f>SUM('1.  LRAMVA Summary'!G$52:G$53)*(MONTH($E25)-1)/12*$H25</f>
        <v>0</v>
      </c>
      <c r="M25" s="211">
        <f>SUM('1.  LRAMVA Summary'!H$52:H$53)*(MONTH($E25)-1)/12*$H25</f>
        <v>0</v>
      </c>
      <c r="N25" s="211">
        <f>SUM('1.  LRAMVA Summary'!I$52:I$53)*(MONTH($E25)-1)/12*$H25</f>
        <v>0</v>
      </c>
      <c r="O25" s="211">
        <f>SUM('1.  LRAMVA Summary'!J$52:J$53)*(MONTH($E25)-1)/12*$H25</f>
        <v>0</v>
      </c>
      <c r="P25" s="211">
        <f>SUM('1.  LRAMVA Summary'!K$52:K$53)*(MONTH($E25)-1)/12*$H25</f>
        <v>0</v>
      </c>
      <c r="Q25" s="211">
        <f>SUM('1.  LRAMVA Summary'!L$52:L$53)*(MONTH($E25)-1)/12*$H25</f>
        <v>0</v>
      </c>
      <c r="R25" s="211">
        <f>SUM('1.  LRAMVA Summary'!M$52:M$53)*(MONTH($E25)-1)/12*$H25</f>
        <v>0</v>
      </c>
      <c r="S25" s="211">
        <f>SUM('1.  LRAMVA Summary'!N$52:N$53)*(MONTH($E25)-1)/12*$H25</f>
        <v>0</v>
      </c>
      <c r="T25" s="211">
        <f>SUM('1.  LRAMVA Summary'!O$52:O$53)*(MONTH($E25)-1)/12*$H25</f>
        <v>0</v>
      </c>
      <c r="U25" s="211">
        <f>SUM('1.  LRAMVA Summary'!P$52:P$53)*(MONTH($E25)-1)/12*$H25</f>
        <v>0</v>
      </c>
      <c r="V25" s="211">
        <f>SUM('1.  LRAMVA Summary'!Q$52:Q$53)*(MONTH($E25)-1)/12*$H25</f>
        <v>0</v>
      </c>
      <c r="W25" s="212">
        <f t="shared" si="0"/>
        <v>0</v>
      </c>
    </row>
    <row r="26" spans="2:23" s="9" customFormat="1" hidden="1" outlineLevel="1">
      <c r="B26" s="213" t="s">
        <v>55</v>
      </c>
      <c r="C26" s="213">
        <v>1.47E-2</v>
      </c>
      <c r="D26" s="206"/>
      <c r="E26" s="214">
        <v>40878</v>
      </c>
      <c r="F26" s="208">
        <v>2011</v>
      </c>
      <c r="G26" s="215" t="s">
        <v>69</v>
      </c>
      <c r="H26" s="210">
        <f>C$18/12</f>
        <v>1.225E-3</v>
      </c>
      <c r="I26" s="211">
        <f>SUM('1.  LRAMVA Summary'!D$52:D$53)*(MONTH($E26)-1)/12*$H26</f>
        <v>0</v>
      </c>
      <c r="J26" s="211">
        <f>SUM('1.  LRAMVA Summary'!E$52:E$53)*(MONTH($E26)-1)/12*$H26</f>
        <v>0</v>
      </c>
      <c r="K26" s="211">
        <f>SUM('1.  LRAMVA Summary'!F$52:F$53)*(MONTH($E26)-1)/12*$H26</f>
        <v>0</v>
      </c>
      <c r="L26" s="211">
        <f>SUM('1.  LRAMVA Summary'!G$52:G$53)*(MONTH($E26)-1)/12*$H26</f>
        <v>0</v>
      </c>
      <c r="M26" s="211">
        <f>SUM('1.  LRAMVA Summary'!H$52:H$53)*(MONTH($E26)-1)/12*$H26</f>
        <v>0</v>
      </c>
      <c r="N26" s="211">
        <f>SUM('1.  LRAMVA Summary'!I$52:I$53)*(MONTH($E26)-1)/12*$H26</f>
        <v>0</v>
      </c>
      <c r="O26" s="211">
        <f>SUM('1.  LRAMVA Summary'!J$52:J$53)*(MONTH($E26)-1)/12*$H26</f>
        <v>0</v>
      </c>
      <c r="P26" s="211">
        <f>SUM('1.  LRAMVA Summary'!K$52:K$53)*(MONTH($E26)-1)/12*$H26</f>
        <v>0</v>
      </c>
      <c r="Q26" s="211">
        <f>SUM('1.  LRAMVA Summary'!L$52:L$53)*(MONTH($E26)-1)/12*$H26</f>
        <v>0</v>
      </c>
      <c r="R26" s="211">
        <f>SUM('1.  LRAMVA Summary'!M$52:M$53)*(MONTH($E26)-1)/12*$H26</f>
        <v>0</v>
      </c>
      <c r="S26" s="211">
        <f>SUM('1.  LRAMVA Summary'!N$52:N$53)*(MONTH($E26)-1)/12*$H26</f>
        <v>0</v>
      </c>
      <c r="T26" s="211">
        <f>SUM('1.  LRAMVA Summary'!O$52:O$53)*(MONTH($E26)-1)/12*$H26</f>
        <v>0</v>
      </c>
      <c r="U26" s="211">
        <f>SUM('1.  LRAMVA Summary'!P$52:P$53)*(MONTH($E26)-1)/12*$H26</f>
        <v>0</v>
      </c>
      <c r="V26" s="211">
        <f>SUM('1.  LRAMVA Summary'!Q$52:Q$53)*(MONTH($E26)-1)/12*$H26</f>
        <v>0</v>
      </c>
      <c r="W26" s="212">
        <f>SUM(I26:V26)</f>
        <v>0</v>
      </c>
    </row>
    <row r="27" spans="2:23" s="9" customFormat="1" ht="15.75" hidden="1" outlineLevel="1" thickBot="1">
      <c r="B27" s="213" t="s">
        <v>56</v>
      </c>
      <c r="C27" s="213">
        <v>1.47E-2</v>
      </c>
      <c r="D27" s="206"/>
      <c r="E27" s="216" t="s">
        <v>463</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hidden="1" outlineLevel="1"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hidden="1" outlineLevel="1">
      <c r="B29" s="213" t="s">
        <v>58</v>
      </c>
      <c r="C29" s="213">
        <v>1.47E-2</v>
      </c>
      <c r="D29" s="206"/>
      <c r="E29" s="225" t="s">
        <v>427</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hidden="1" outlineLevel="1">
      <c r="B30" s="213" t="s">
        <v>59</v>
      </c>
      <c r="C30" s="213">
        <v>1.47E-2</v>
      </c>
      <c r="D30" s="206"/>
      <c r="E30" s="214">
        <v>40909</v>
      </c>
      <c r="F30" s="214" t="s">
        <v>179</v>
      </c>
      <c r="G30" s="215" t="s">
        <v>65</v>
      </c>
      <c r="H30" s="229">
        <f>C$19/12</f>
        <v>1.225E-3</v>
      </c>
      <c r="I30" s="230">
        <f>(SUM('1.  LRAMVA Summary'!D$52:D$54)+SUM('1.  LRAMVA Summary'!D$55:D$56)*(MONTH($E30)-1)/12)*$H30</f>
        <v>0</v>
      </c>
      <c r="J30" s="230">
        <f>(SUM('1.  LRAMVA Summary'!E$52:E$54)+SUM('1.  LRAMVA Summary'!E$55:E$56)*(MONTH($E30)-1)/12)*$H30</f>
        <v>0</v>
      </c>
      <c r="K30" s="230">
        <f>(SUM('1.  LRAMVA Summary'!F$52:F$54)+SUM('1.  LRAMVA Summary'!F$55:F$56)*(MONTH($E30)-1)/12)*$H30</f>
        <v>0</v>
      </c>
      <c r="L30" s="230">
        <f>(SUM('1.  LRAMVA Summary'!G$52:G$54)+SUM('1.  LRAMVA Summary'!G$55:G$56)*(MONTH($E30)-1)/12)*$H30</f>
        <v>0</v>
      </c>
      <c r="M30" s="230">
        <f>(SUM('1.  LRAMVA Summary'!H$52:H$54)+SUM('1.  LRAMVA Summary'!H$55:H$56)*(MONTH($E30)-1)/12)*$H30</f>
        <v>0</v>
      </c>
      <c r="N30" s="230">
        <f>(SUM('1.  LRAMVA Summary'!I$52:I$54)+SUM('1.  LRAMVA Summary'!I$55:I$56)*(MONTH($E30)-1)/12)*$H30</f>
        <v>0</v>
      </c>
      <c r="O30" s="230">
        <f>(SUM('1.  LRAMVA Summary'!J$52:J$54)+SUM('1.  LRAMVA Summary'!J$55:J$56)*(MONTH($E30)-1)/12)*$H30</f>
        <v>0</v>
      </c>
      <c r="P30" s="230">
        <f>(SUM('1.  LRAMVA Summary'!K$52:K$54)+SUM('1.  LRAMVA Summary'!K$55:K$56)*(MONTH($E30)-1)/12)*$H30</f>
        <v>0</v>
      </c>
      <c r="Q30" s="230">
        <f>(SUM('1.  LRAMVA Summary'!L$52:L$54)+SUM('1.  LRAMVA Summary'!L$55:L$56)*(MONTH($E30)-1)/12)*$H30</f>
        <v>0</v>
      </c>
      <c r="R30" s="230">
        <f>(SUM('1.  LRAMVA Summary'!M$52:M$54)+SUM('1.  LRAMVA Summary'!M$55:M$56)*(MONTH($E30)-1)/12)*$H30</f>
        <v>0</v>
      </c>
      <c r="S30" s="230">
        <f>(SUM('1.  LRAMVA Summary'!N$52:N$54)+SUM('1.  LRAMVA Summary'!N$55:N$56)*(MONTH($E30)-1)/12)*$H30</f>
        <v>0</v>
      </c>
      <c r="T30" s="230">
        <f>(SUM('1.  LRAMVA Summary'!O$52:O$54)+SUM('1.  LRAMVA Summary'!O$55:O$56)*(MONTH($E30)-1)/12)*$H30</f>
        <v>0</v>
      </c>
      <c r="U30" s="230">
        <f>(SUM('1.  LRAMVA Summary'!P$52:P$54)+SUM('1.  LRAMVA Summary'!P$55:P$56)*(MONTH($E30)-1)/12)*$H30</f>
        <v>0</v>
      </c>
      <c r="V30" s="230">
        <f>(SUM('1.  LRAMVA Summary'!Q$52:Q$54)+SUM('1.  LRAMVA Summary'!Q$55:Q$56)*(MONTH($E30)-1)/12)*$H30</f>
        <v>0</v>
      </c>
      <c r="W30" s="231">
        <f>SUM(I30:V30)</f>
        <v>0</v>
      </c>
    </row>
    <row r="31" spans="2:23" s="9" customFormat="1" hidden="1" outlineLevel="1">
      <c r="B31" s="213" t="s">
        <v>60</v>
      </c>
      <c r="C31" s="213">
        <v>1.47E-2</v>
      </c>
      <c r="D31" s="206"/>
      <c r="E31" s="214">
        <v>40940</v>
      </c>
      <c r="F31" s="214" t="s">
        <v>179</v>
      </c>
      <c r="G31" s="215" t="s">
        <v>65</v>
      </c>
      <c r="H31" s="229">
        <f>C$19/12</f>
        <v>1.225E-3</v>
      </c>
      <c r="I31" s="230">
        <f>(SUM('1.  LRAMVA Summary'!D$52:D$54)+SUM('1.  LRAMVA Summary'!D$55:D$56)*(MONTH($E31)-1)/12)*$H31</f>
        <v>0</v>
      </c>
      <c r="J31" s="230">
        <f>(SUM('1.  LRAMVA Summary'!E$52:E$54)+SUM('1.  LRAMVA Summary'!E$55:E$56)*(MONTH($E31)-1)/12)*$H31</f>
        <v>0</v>
      </c>
      <c r="K31" s="230">
        <f>(SUM('1.  LRAMVA Summary'!F$52:F$54)+SUM('1.  LRAMVA Summary'!F$55:F$56)*(MONTH($E31)-1)/12)*$H31</f>
        <v>0</v>
      </c>
      <c r="L31" s="230">
        <f>(SUM('1.  LRAMVA Summary'!G$52:G$54)+SUM('1.  LRAMVA Summary'!G$55:G$56)*(MONTH($E31)-1)/12)*$H31</f>
        <v>0</v>
      </c>
      <c r="M31" s="230">
        <f>(SUM('1.  LRAMVA Summary'!H$52:H$54)+SUM('1.  LRAMVA Summary'!H$55:H$56)*(MONTH($E31)-1)/12)*$H31</f>
        <v>0</v>
      </c>
      <c r="N31" s="230">
        <f>(SUM('1.  LRAMVA Summary'!I$52:I$54)+SUM('1.  LRAMVA Summary'!I$55:I$56)*(MONTH($E31)-1)/12)*$H31</f>
        <v>0</v>
      </c>
      <c r="O31" s="230">
        <f>(SUM('1.  LRAMVA Summary'!J$52:J$54)+SUM('1.  LRAMVA Summary'!J$55:J$56)*(MONTH($E31)-1)/12)*$H31</f>
        <v>0</v>
      </c>
      <c r="P31" s="230">
        <f>(SUM('1.  LRAMVA Summary'!K$52:K$54)+SUM('1.  LRAMVA Summary'!K$55:K$56)*(MONTH($E31)-1)/12)*$H31</f>
        <v>0</v>
      </c>
      <c r="Q31" s="230">
        <f>(SUM('1.  LRAMVA Summary'!L$52:L$54)+SUM('1.  LRAMVA Summary'!L$55:L$56)*(MONTH($E31)-1)/12)*$H31</f>
        <v>0</v>
      </c>
      <c r="R31" s="230">
        <f>(SUM('1.  LRAMVA Summary'!M$52:M$54)+SUM('1.  LRAMVA Summary'!M$55:M$56)*(MONTH($E31)-1)/12)*$H31</f>
        <v>0</v>
      </c>
      <c r="S31" s="230">
        <f>(SUM('1.  LRAMVA Summary'!N$52:N$54)+SUM('1.  LRAMVA Summary'!N$55:N$56)*(MONTH($E31)-1)/12)*$H31</f>
        <v>0</v>
      </c>
      <c r="T31" s="230">
        <f>(SUM('1.  LRAMVA Summary'!O$52:O$54)+SUM('1.  LRAMVA Summary'!O$55:O$56)*(MONTH($E31)-1)/12)*$H31</f>
        <v>0</v>
      </c>
      <c r="U31" s="230">
        <f>(SUM('1.  LRAMVA Summary'!P$52:P$54)+SUM('1.  LRAMVA Summary'!P$55:P$56)*(MONTH($E31)-1)/12)*$H31</f>
        <v>0</v>
      </c>
      <c r="V31" s="230">
        <f>(SUM('1.  LRAMVA Summary'!Q$52:Q$54)+SUM('1.  LRAMVA Summary'!Q$55:Q$56)*(MONTH($E31)-1)/12)*$H31</f>
        <v>0</v>
      </c>
      <c r="W31" s="231">
        <f t="shared" ref="W31:W40" si="5">SUM(I31:V31)</f>
        <v>0</v>
      </c>
    </row>
    <row r="32" spans="2:23" s="9" customFormat="1" hidden="1" outlineLevel="1">
      <c r="B32" s="213" t="s">
        <v>61</v>
      </c>
      <c r="C32" s="213">
        <v>1.0999999999999999E-2</v>
      </c>
      <c r="D32" s="206"/>
      <c r="E32" s="214">
        <v>40969</v>
      </c>
      <c r="F32" s="214" t="s">
        <v>179</v>
      </c>
      <c r="G32" s="215" t="s">
        <v>65</v>
      </c>
      <c r="H32" s="229">
        <f>C$19/12</f>
        <v>1.225E-3</v>
      </c>
      <c r="I32" s="230">
        <f>(SUM('1.  LRAMVA Summary'!D$52:D$54)+SUM('1.  LRAMVA Summary'!D$55:D$56)*(MONTH($E32)-1)/12)*$H32</f>
        <v>0</v>
      </c>
      <c r="J32" s="230">
        <f>(SUM('1.  LRAMVA Summary'!E$52:E$54)+SUM('1.  LRAMVA Summary'!E$55:E$56)*(MONTH($E32)-1)/12)*$H32</f>
        <v>0</v>
      </c>
      <c r="K32" s="230">
        <f>(SUM('1.  LRAMVA Summary'!F$52:F$54)+SUM('1.  LRAMVA Summary'!F$55:F$56)*(MONTH($E32)-1)/12)*$H32</f>
        <v>0</v>
      </c>
      <c r="L32" s="230">
        <f>(SUM('1.  LRAMVA Summary'!G$52:G$54)+SUM('1.  LRAMVA Summary'!G$55:G$56)*(MONTH($E32)-1)/12)*$H32</f>
        <v>0</v>
      </c>
      <c r="M32" s="230">
        <f>(SUM('1.  LRAMVA Summary'!H$52:H$54)+SUM('1.  LRAMVA Summary'!H$55:H$56)*(MONTH($E32)-1)/12)*$H32</f>
        <v>0</v>
      </c>
      <c r="N32" s="230">
        <f>(SUM('1.  LRAMVA Summary'!I$52:I$54)+SUM('1.  LRAMVA Summary'!I$55:I$56)*(MONTH($E32)-1)/12)*$H32</f>
        <v>0</v>
      </c>
      <c r="O32" s="230">
        <f>(SUM('1.  LRAMVA Summary'!J$52:J$54)+SUM('1.  LRAMVA Summary'!J$55:J$56)*(MONTH($E32)-1)/12)*$H32</f>
        <v>0</v>
      </c>
      <c r="P32" s="230">
        <f>(SUM('1.  LRAMVA Summary'!K$52:K$54)+SUM('1.  LRAMVA Summary'!K$55:K$56)*(MONTH($E32)-1)/12)*$H32</f>
        <v>0</v>
      </c>
      <c r="Q32" s="230">
        <f>(SUM('1.  LRAMVA Summary'!L$52:L$54)+SUM('1.  LRAMVA Summary'!L$55:L$56)*(MONTH($E32)-1)/12)*$H32</f>
        <v>0</v>
      </c>
      <c r="R32" s="230">
        <f>(SUM('1.  LRAMVA Summary'!M$52:M$54)+SUM('1.  LRAMVA Summary'!M$55:M$56)*(MONTH($E32)-1)/12)*$H32</f>
        <v>0</v>
      </c>
      <c r="S32" s="230">
        <f>(SUM('1.  LRAMVA Summary'!N$52:N$54)+SUM('1.  LRAMVA Summary'!N$55:N$56)*(MONTH($E32)-1)/12)*$H32</f>
        <v>0</v>
      </c>
      <c r="T32" s="230">
        <f>(SUM('1.  LRAMVA Summary'!O$52:O$54)+SUM('1.  LRAMVA Summary'!O$55:O$56)*(MONTH($E32)-1)/12)*$H32</f>
        <v>0</v>
      </c>
      <c r="U32" s="230">
        <f>(SUM('1.  LRAMVA Summary'!P$52:P$54)+SUM('1.  LRAMVA Summary'!P$55:P$56)*(MONTH($E32)-1)/12)*$H32</f>
        <v>0</v>
      </c>
      <c r="V32" s="230">
        <f>(SUM('1.  LRAMVA Summary'!Q$52:Q$54)+SUM('1.  LRAMVA Summary'!Q$55:Q$56)*(MONTH($E32)-1)/12)*$H32</f>
        <v>0</v>
      </c>
      <c r="W32" s="231">
        <f t="shared" si="5"/>
        <v>0</v>
      </c>
    </row>
    <row r="33" spans="2:23" s="9" customFormat="1" hidden="1" outlineLevel="1">
      <c r="B33" s="213" t="s">
        <v>177</v>
      </c>
      <c r="C33" s="213">
        <v>1.0999999999999999E-2</v>
      </c>
      <c r="D33" s="206"/>
      <c r="E33" s="214">
        <v>41000</v>
      </c>
      <c r="F33" s="214" t="s">
        <v>179</v>
      </c>
      <c r="G33" s="215" t="s">
        <v>66</v>
      </c>
      <c r="H33" s="232">
        <f>C$20/12</f>
        <v>1.225E-3</v>
      </c>
      <c r="I33" s="230">
        <f>(SUM('1.  LRAMVA Summary'!D$52:D$54)+SUM('1.  LRAMVA Summary'!D$55:D$56)*(MONTH($E33)-1)/12)*$H33</f>
        <v>0</v>
      </c>
      <c r="J33" s="230">
        <f>(SUM('1.  LRAMVA Summary'!E$52:E$54)+SUM('1.  LRAMVA Summary'!E$55:E$56)*(MONTH($E33)-1)/12)*$H33</f>
        <v>0</v>
      </c>
      <c r="K33" s="230">
        <f>(SUM('1.  LRAMVA Summary'!F$52:F$54)+SUM('1.  LRAMVA Summary'!F$55:F$56)*(MONTH($E33)-1)/12)*$H33</f>
        <v>0</v>
      </c>
      <c r="L33" s="230">
        <f>(SUM('1.  LRAMVA Summary'!G$52:G$54)+SUM('1.  LRAMVA Summary'!G$55:G$56)*(MONTH($E33)-1)/12)*$H33</f>
        <v>0</v>
      </c>
      <c r="M33" s="230">
        <f>(SUM('1.  LRAMVA Summary'!H$52:H$54)+SUM('1.  LRAMVA Summary'!H$55:H$56)*(MONTH($E33)-1)/12)*$H33</f>
        <v>0</v>
      </c>
      <c r="N33" s="230">
        <f>(SUM('1.  LRAMVA Summary'!I$52:I$54)+SUM('1.  LRAMVA Summary'!I$55:I$56)*(MONTH($E33)-1)/12)*$H33</f>
        <v>0</v>
      </c>
      <c r="O33" s="230">
        <f>(SUM('1.  LRAMVA Summary'!J$52:J$54)+SUM('1.  LRAMVA Summary'!J$55:J$56)*(MONTH($E33)-1)/12)*$H33</f>
        <v>0</v>
      </c>
      <c r="P33" s="230">
        <f>(SUM('1.  LRAMVA Summary'!K$52:K$54)+SUM('1.  LRAMVA Summary'!K$55:K$56)*(MONTH($E33)-1)/12)*$H33</f>
        <v>0</v>
      </c>
      <c r="Q33" s="230">
        <f>(SUM('1.  LRAMVA Summary'!L$52:L$54)+SUM('1.  LRAMVA Summary'!L$55:L$56)*(MONTH($E33)-1)/12)*$H33</f>
        <v>0</v>
      </c>
      <c r="R33" s="230">
        <f>(SUM('1.  LRAMVA Summary'!M$52:M$54)+SUM('1.  LRAMVA Summary'!M$55:M$56)*(MONTH($E33)-1)/12)*$H33</f>
        <v>0</v>
      </c>
      <c r="S33" s="230">
        <f>(SUM('1.  LRAMVA Summary'!N$52:N$54)+SUM('1.  LRAMVA Summary'!N$55:N$56)*(MONTH($E33)-1)/12)*$H33</f>
        <v>0</v>
      </c>
      <c r="T33" s="230">
        <f>(SUM('1.  LRAMVA Summary'!O$52:O$54)+SUM('1.  LRAMVA Summary'!O$55:O$56)*(MONTH($E33)-1)/12)*$H33</f>
        <v>0</v>
      </c>
      <c r="U33" s="230">
        <f>(SUM('1.  LRAMVA Summary'!P$52:P$54)+SUM('1.  LRAMVA Summary'!P$55:P$56)*(MONTH($E33)-1)/12)*$H33</f>
        <v>0</v>
      </c>
      <c r="V33" s="230">
        <f>(SUM('1.  LRAMVA Summary'!Q$52:Q$54)+SUM('1.  LRAMVA Summary'!Q$55:Q$56)*(MONTH($E33)-1)/12)*$H33</f>
        <v>0</v>
      </c>
      <c r="W33" s="231">
        <f t="shared" si="5"/>
        <v>0</v>
      </c>
    </row>
    <row r="34" spans="2:23" s="9" customFormat="1" hidden="1" outlineLevel="1">
      <c r="B34" s="213" t="s">
        <v>178</v>
      </c>
      <c r="C34" s="213">
        <v>1.0999999999999999E-2</v>
      </c>
      <c r="D34" s="206"/>
      <c r="E34" s="214">
        <v>41030</v>
      </c>
      <c r="F34" s="214" t="s">
        <v>179</v>
      </c>
      <c r="G34" s="215" t="s">
        <v>66</v>
      </c>
      <c r="H34" s="229">
        <f>C$20/12</f>
        <v>1.225E-3</v>
      </c>
      <c r="I34" s="230">
        <f>(SUM('1.  LRAMVA Summary'!D$52:D$54)+SUM('1.  LRAMVA Summary'!D$55:D$56)*(MONTH($E34)-1)/12)*$H34</f>
        <v>0</v>
      </c>
      <c r="J34" s="230">
        <f>(SUM('1.  LRAMVA Summary'!E$52:E$54)+SUM('1.  LRAMVA Summary'!E$55:E$56)*(MONTH($E34)-1)/12)*$H34</f>
        <v>0</v>
      </c>
      <c r="K34" s="230">
        <f>(SUM('1.  LRAMVA Summary'!F$52:F$54)+SUM('1.  LRAMVA Summary'!F$55:F$56)*(MONTH($E34)-1)/12)*$H34</f>
        <v>0</v>
      </c>
      <c r="L34" s="230">
        <f>(SUM('1.  LRAMVA Summary'!G$52:G$54)+SUM('1.  LRAMVA Summary'!G$55:G$56)*(MONTH($E34)-1)/12)*$H34</f>
        <v>0</v>
      </c>
      <c r="M34" s="230">
        <f>(SUM('1.  LRAMVA Summary'!H$52:H$54)+SUM('1.  LRAMVA Summary'!H$55:H$56)*(MONTH($E34)-1)/12)*$H34</f>
        <v>0</v>
      </c>
      <c r="N34" s="230">
        <f>(SUM('1.  LRAMVA Summary'!I$52:I$54)+SUM('1.  LRAMVA Summary'!I$55:I$56)*(MONTH($E34)-1)/12)*$H34</f>
        <v>0</v>
      </c>
      <c r="O34" s="230">
        <f>(SUM('1.  LRAMVA Summary'!J$52:J$54)+SUM('1.  LRAMVA Summary'!J$55:J$56)*(MONTH($E34)-1)/12)*$H34</f>
        <v>0</v>
      </c>
      <c r="P34" s="230">
        <f>(SUM('1.  LRAMVA Summary'!K$52:K$54)+SUM('1.  LRAMVA Summary'!K$55:K$56)*(MONTH($E34)-1)/12)*$H34</f>
        <v>0</v>
      </c>
      <c r="Q34" s="230">
        <f>(SUM('1.  LRAMVA Summary'!L$52:L$54)+SUM('1.  LRAMVA Summary'!L$55:L$56)*(MONTH($E34)-1)/12)*$H34</f>
        <v>0</v>
      </c>
      <c r="R34" s="230">
        <f>(SUM('1.  LRAMVA Summary'!M$52:M$54)+SUM('1.  LRAMVA Summary'!M$55:M$56)*(MONTH($E34)-1)/12)*$H34</f>
        <v>0</v>
      </c>
      <c r="S34" s="230">
        <f>(SUM('1.  LRAMVA Summary'!N$52:N$54)+SUM('1.  LRAMVA Summary'!N$55:N$56)*(MONTH($E34)-1)/12)*$H34</f>
        <v>0</v>
      </c>
      <c r="T34" s="230">
        <f>(SUM('1.  LRAMVA Summary'!O$52:O$54)+SUM('1.  LRAMVA Summary'!O$55:O$56)*(MONTH($E34)-1)/12)*$H34</f>
        <v>0</v>
      </c>
      <c r="U34" s="230">
        <f>(SUM('1.  LRAMVA Summary'!P$52:P$54)+SUM('1.  LRAMVA Summary'!P$55:P$56)*(MONTH($E34)-1)/12)*$H34</f>
        <v>0</v>
      </c>
      <c r="V34" s="230">
        <f>(SUM('1.  LRAMVA Summary'!Q$52:Q$54)+SUM('1.  LRAMVA Summary'!Q$55:Q$56)*(MONTH($E34)-1)/12)*$H34</f>
        <v>0</v>
      </c>
      <c r="W34" s="231">
        <f t="shared" si="5"/>
        <v>0</v>
      </c>
    </row>
    <row r="35" spans="2:23" s="9" customFormat="1" hidden="1" outlineLevel="1">
      <c r="B35" s="213" t="s">
        <v>73</v>
      </c>
      <c r="C35" s="213">
        <v>1.0999999999999999E-2</v>
      </c>
      <c r="D35" s="206"/>
      <c r="E35" s="214">
        <v>41061</v>
      </c>
      <c r="F35" s="214" t="s">
        <v>179</v>
      </c>
      <c r="G35" s="215" t="s">
        <v>66</v>
      </c>
      <c r="H35" s="229">
        <f>C$20/12</f>
        <v>1.225E-3</v>
      </c>
      <c r="I35" s="230">
        <f>(SUM('1.  LRAMVA Summary'!D$52:D$54)+SUM('1.  LRAMVA Summary'!D$55:D$56)*(MONTH($E35)-1)/12)*$H35</f>
        <v>0</v>
      </c>
      <c r="J35" s="230">
        <f>(SUM('1.  LRAMVA Summary'!E$52:E$54)+SUM('1.  LRAMVA Summary'!E$55:E$56)*(MONTH($E35)-1)/12)*$H35</f>
        <v>0</v>
      </c>
      <c r="K35" s="230">
        <f>(SUM('1.  LRAMVA Summary'!F$52:F$54)+SUM('1.  LRAMVA Summary'!F$55:F$56)*(MONTH($E35)-1)/12)*$H35</f>
        <v>0</v>
      </c>
      <c r="L35" s="230">
        <f>(SUM('1.  LRAMVA Summary'!G$52:G$54)+SUM('1.  LRAMVA Summary'!G$55:G$56)*(MONTH($E35)-1)/12)*$H35</f>
        <v>0</v>
      </c>
      <c r="M35" s="230">
        <f>(SUM('1.  LRAMVA Summary'!H$52:H$54)+SUM('1.  LRAMVA Summary'!H$55:H$56)*(MONTH($E35)-1)/12)*$H35</f>
        <v>0</v>
      </c>
      <c r="N35" s="230">
        <f>(SUM('1.  LRAMVA Summary'!I$52:I$54)+SUM('1.  LRAMVA Summary'!I$55:I$56)*(MONTH($E35)-1)/12)*$H35</f>
        <v>0</v>
      </c>
      <c r="O35" s="230">
        <f>(SUM('1.  LRAMVA Summary'!J$52:J$54)+SUM('1.  LRAMVA Summary'!J$55:J$56)*(MONTH($E35)-1)/12)*$H35</f>
        <v>0</v>
      </c>
      <c r="P35" s="230">
        <f>(SUM('1.  LRAMVA Summary'!K$52:K$54)+SUM('1.  LRAMVA Summary'!K$55:K$56)*(MONTH($E35)-1)/12)*$H35</f>
        <v>0</v>
      </c>
      <c r="Q35" s="230">
        <f>(SUM('1.  LRAMVA Summary'!L$52:L$54)+SUM('1.  LRAMVA Summary'!L$55:L$56)*(MONTH($E35)-1)/12)*$H35</f>
        <v>0</v>
      </c>
      <c r="R35" s="230">
        <f>(SUM('1.  LRAMVA Summary'!M$52:M$54)+SUM('1.  LRAMVA Summary'!M$55:M$56)*(MONTH($E35)-1)/12)*$H35</f>
        <v>0</v>
      </c>
      <c r="S35" s="230">
        <f>(SUM('1.  LRAMVA Summary'!N$52:N$54)+SUM('1.  LRAMVA Summary'!N$55:N$56)*(MONTH($E35)-1)/12)*$H35</f>
        <v>0</v>
      </c>
      <c r="T35" s="230">
        <f>(SUM('1.  LRAMVA Summary'!O$52:O$54)+SUM('1.  LRAMVA Summary'!O$55:O$56)*(MONTH($E35)-1)/12)*$H35</f>
        <v>0</v>
      </c>
      <c r="U35" s="230">
        <f>(SUM('1.  LRAMVA Summary'!P$52:P$54)+SUM('1.  LRAMVA Summary'!P$55:P$56)*(MONTH($E35)-1)/12)*$H35</f>
        <v>0</v>
      </c>
      <c r="V35" s="230">
        <f>(SUM('1.  LRAMVA Summary'!Q$52:Q$54)+SUM('1.  LRAMVA Summary'!Q$55:Q$56)*(MONTH($E35)-1)/12)*$H35</f>
        <v>0</v>
      </c>
      <c r="W35" s="231">
        <f t="shared" si="5"/>
        <v>0</v>
      </c>
    </row>
    <row r="36" spans="2:23" s="9" customFormat="1" hidden="1" outlineLevel="1">
      <c r="B36" s="213" t="s">
        <v>74</v>
      </c>
      <c r="C36" s="213">
        <v>1.0999999999999999E-2</v>
      </c>
      <c r="D36" s="206"/>
      <c r="E36" s="214">
        <v>41091</v>
      </c>
      <c r="F36" s="214" t="s">
        <v>179</v>
      </c>
      <c r="G36" s="215" t="s">
        <v>68</v>
      </c>
      <c r="H36" s="232">
        <f>C$21/12</f>
        <v>1.225E-3</v>
      </c>
      <c r="I36" s="230">
        <f>(SUM('1.  LRAMVA Summary'!D$52:D$54)+SUM('1.  LRAMVA Summary'!D$55:D$56)*(MONTH($E36)-1)/12)*$H36</f>
        <v>0</v>
      </c>
      <c r="J36" s="230">
        <f>(SUM('1.  LRAMVA Summary'!E$52:E$54)+SUM('1.  LRAMVA Summary'!E$55:E$56)*(MONTH($E36)-1)/12)*$H36</f>
        <v>0</v>
      </c>
      <c r="K36" s="230">
        <f>(SUM('1.  LRAMVA Summary'!F$52:F$54)+SUM('1.  LRAMVA Summary'!F$55:F$56)*(MONTH($E36)-1)/12)*$H36</f>
        <v>0</v>
      </c>
      <c r="L36" s="230">
        <f>(SUM('1.  LRAMVA Summary'!G$52:G$54)+SUM('1.  LRAMVA Summary'!G$55:G$56)*(MONTH($E36)-1)/12)*$H36</f>
        <v>0</v>
      </c>
      <c r="M36" s="230">
        <f>(SUM('1.  LRAMVA Summary'!H$52:H$54)+SUM('1.  LRAMVA Summary'!H$55:H$56)*(MONTH($E36)-1)/12)*$H36</f>
        <v>0</v>
      </c>
      <c r="N36" s="230">
        <f>(SUM('1.  LRAMVA Summary'!I$52:I$54)+SUM('1.  LRAMVA Summary'!I$55:I$56)*(MONTH($E36)-1)/12)*$H36</f>
        <v>0</v>
      </c>
      <c r="O36" s="230">
        <f>(SUM('1.  LRAMVA Summary'!J$52:J$54)+SUM('1.  LRAMVA Summary'!J$55:J$56)*(MONTH($E36)-1)/12)*$H36</f>
        <v>0</v>
      </c>
      <c r="P36" s="230">
        <f>(SUM('1.  LRAMVA Summary'!K$52:K$54)+SUM('1.  LRAMVA Summary'!K$55:K$56)*(MONTH($E36)-1)/12)*$H36</f>
        <v>0</v>
      </c>
      <c r="Q36" s="230">
        <f>(SUM('1.  LRAMVA Summary'!L$52:L$54)+SUM('1.  LRAMVA Summary'!L$55:L$56)*(MONTH($E36)-1)/12)*$H36</f>
        <v>0</v>
      </c>
      <c r="R36" s="230">
        <f>(SUM('1.  LRAMVA Summary'!M$52:M$54)+SUM('1.  LRAMVA Summary'!M$55:M$56)*(MONTH($E36)-1)/12)*$H36</f>
        <v>0</v>
      </c>
      <c r="S36" s="230">
        <f>(SUM('1.  LRAMVA Summary'!N$52:N$54)+SUM('1.  LRAMVA Summary'!N$55:N$56)*(MONTH($E36)-1)/12)*$H36</f>
        <v>0</v>
      </c>
      <c r="T36" s="230">
        <f>(SUM('1.  LRAMVA Summary'!O$52:O$54)+SUM('1.  LRAMVA Summary'!O$55:O$56)*(MONTH($E36)-1)/12)*$H36</f>
        <v>0</v>
      </c>
      <c r="U36" s="230">
        <f>(SUM('1.  LRAMVA Summary'!P$52:P$54)+SUM('1.  LRAMVA Summary'!P$55:P$56)*(MONTH($E36)-1)/12)*$H36</f>
        <v>0</v>
      </c>
      <c r="V36" s="230">
        <f>(SUM('1.  LRAMVA Summary'!Q$52:Q$54)+SUM('1.  LRAMVA Summary'!Q$55:Q$56)*(MONTH($E36)-1)/12)*$H36</f>
        <v>0</v>
      </c>
      <c r="W36" s="231">
        <f t="shared" si="5"/>
        <v>0</v>
      </c>
    </row>
    <row r="37" spans="2:23" s="9" customFormat="1" hidden="1" outlineLevel="1">
      <c r="B37" s="213" t="s">
        <v>75</v>
      </c>
      <c r="C37" s="213">
        <v>1.0999999999999999E-2</v>
      </c>
      <c r="D37" s="206"/>
      <c r="E37" s="214">
        <v>41122</v>
      </c>
      <c r="F37" s="214" t="s">
        <v>179</v>
      </c>
      <c r="G37" s="215" t="s">
        <v>68</v>
      </c>
      <c r="H37" s="229">
        <f>C$21/12</f>
        <v>1.225E-3</v>
      </c>
      <c r="I37" s="230">
        <f>(SUM('1.  LRAMVA Summary'!D$52:D$54)+SUM('1.  LRAMVA Summary'!D$55:D$56)*(MONTH($E37)-1)/12)*$H37</f>
        <v>0</v>
      </c>
      <c r="J37" s="230">
        <f>(SUM('1.  LRAMVA Summary'!E$52:E$54)+SUM('1.  LRAMVA Summary'!E$55:E$56)*(MONTH($E37)-1)/12)*$H37</f>
        <v>0</v>
      </c>
      <c r="K37" s="230">
        <f>(SUM('1.  LRAMVA Summary'!F$52:F$54)+SUM('1.  LRAMVA Summary'!F$55:F$56)*(MONTH($E37)-1)/12)*$H37</f>
        <v>0</v>
      </c>
      <c r="L37" s="230">
        <f>(SUM('1.  LRAMVA Summary'!G$52:G$54)+SUM('1.  LRAMVA Summary'!G$55:G$56)*(MONTH($E37)-1)/12)*$H37</f>
        <v>0</v>
      </c>
      <c r="M37" s="230">
        <f>(SUM('1.  LRAMVA Summary'!H$52:H$54)+SUM('1.  LRAMVA Summary'!H$55:H$56)*(MONTH($E37)-1)/12)*$H37</f>
        <v>0</v>
      </c>
      <c r="N37" s="230">
        <f>(SUM('1.  LRAMVA Summary'!I$52:I$54)+SUM('1.  LRAMVA Summary'!I$55:I$56)*(MONTH($E37)-1)/12)*$H37</f>
        <v>0</v>
      </c>
      <c r="O37" s="230">
        <f>(SUM('1.  LRAMVA Summary'!J$52:J$54)+SUM('1.  LRAMVA Summary'!J$55:J$56)*(MONTH($E37)-1)/12)*$H37</f>
        <v>0</v>
      </c>
      <c r="P37" s="230">
        <f>(SUM('1.  LRAMVA Summary'!K$52:K$54)+SUM('1.  LRAMVA Summary'!K$55:K$56)*(MONTH($E37)-1)/12)*$H37</f>
        <v>0</v>
      </c>
      <c r="Q37" s="230">
        <f>(SUM('1.  LRAMVA Summary'!L$52:L$54)+SUM('1.  LRAMVA Summary'!L$55:L$56)*(MONTH($E37)-1)/12)*$H37</f>
        <v>0</v>
      </c>
      <c r="R37" s="230">
        <f>(SUM('1.  LRAMVA Summary'!M$52:M$54)+SUM('1.  LRAMVA Summary'!M$55:M$56)*(MONTH($E37)-1)/12)*$H37</f>
        <v>0</v>
      </c>
      <c r="S37" s="230">
        <f>(SUM('1.  LRAMVA Summary'!N$52:N$54)+SUM('1.  LRAMVA Summary'!N$55:N$56)*(MONTH($E37)-1)/12)*$H37</f>
        <v>0</v>
      </c>
      <c r="T37" s="230">
        <f>(SUM('1.  LRAMVA Summary'!O$52:O$54)+SUM('1.  LRAMVA Summary'!O$55:O$56)*(MONTH($E37)-1)/12)*$H37</f>
        <v>0</v>
      </c>
      <c r="U37" s="230">
        <f>(SUM('1.  LRAMVA Summary'!P$52:P$54)+SUM('1.  LRAMVA Summary'!P$55:P$56)*(MONTH($E37)-1)/12)*$H37</f>
        <v>0</v>
      </c>
      <c r="V37" s="230">
        <f>(SUM('1.  LRAMVA Summary'!Q$52:Q$54)+SUM('1.  LRAMVA Summary'!Q$55:Q$56)*(MONTH($E37)-1)/12)*$H37</f>
        <v>0</v>
      </c>
      <c r="W37" s="231">
        <f t="shared" si="5"/>
        <v>0</v>
      </c>
    </row>
    <row r="38" spans="2:23" s="9" customFormat="1" hidden="1" outlineLevel="1">
      <c r="B38" s="213" t="s">
        <v>76</v>
      </c>
      <c r="C38" s="213">
        <v>1.0999999999999999E-2</v>
      </c>
      <c r="D38" s="206"/>
      <c r="E38" s="214">
        <v>41153</v>
      </c>
      <c r="F38" s="214" t="s">
        <v>179</v>
      </c>
      <c r="G38" s="215" t="s">
        <v>68</v>
      </c>
      <c r="H38" s="229">
        <f>C$21/12</f>
        <v>1.225E-3</v>
      </c>
      <c r="I38" s="230">
        <f>(SUM('1.  LRAMVA Summary'!D$52:D$54)+SUM('1.  LRAMVA Summary'!D$55:D$56)*(MONTH($E38)-1)/12)*$H38</f>
        <v>0</v>
      </c>
      <c r="J38" s="230">
        <f>(SUM('1.  LRAMVA Summary'!E$52:E$54)+SUM('1.  LRAMVA Summary'!E$55:E$56)*(MONTH($E38)-1)/12)*$H38</f>
        <v>0</v>
      </c>
      <c r="K38" s="230">
        <f>(SUM('1.  LRAMVA Summary'!F$52:F$54)+SUM('1.  LRAMVA Summary'!F$55:F$56)*(MONTH($E38)-1)/12)*$H38</f>
        <v>0</v>
      </c>
      <c r="L38" s="230">
        <f>(SUM('1.  LRAMVA Summary'!G$52:G$54)+SUM('1.  LRAMVA Summary'!G$55:G$56)*(MONTH($E38)-1)/12)*$H38</f>
        <v>0</v>
      </c>
      <c r="M38" s="230">
        <f>(SUM('1.  LRAMVA Summary'!H$52:H$54)+SUM('1.  LRAMVA Summary'!H$55:H$56)*(MONTH($E38)-1)/12)*$H38</f>
        <v>0</v>
      </c>
      <c r="N38" s="230">
        <f>(SUM('1.  LRAMVA Summary'!I$52:I$54)+SUM('1.  LRAMVA Summary'!I$55:I$56)*(MONTH($E38)-1)/12)*$H38</f>
        <v>0</v>
      </c>
      <c r="O38" s="230">
        <f>(SUM('1.  LRAMVA Summary'!J$52:J$54)+SUM('1.  LRAMVA Summary'!J$55:J$56)*(MONTH($E38)-1)/12)*$H38</f>
        <v>0</v>
      </c>
      <c r="P38" s="230">
        <f>(SUM('1.  LRAMVA Summary'!K$52:K$54)+SUM('1.  LRAMVA Summary'!K$55:K$56)*(MONTH($E38)-1)/12)*$H38</f>
        <v>0</v>
      </c>
      <c r="Q38" s="230">
        <f>(SUM('1.  LRAMVA Summary'!L$52:L$54)+SUM('1.  LRAMVA Summary'!L$55:L$56)*(MONTH($E38)-1)/12)*$H38</f>
        <v>0</v>
      </c>
      <c r="R38" s="230">
        <f>(SUM('1.  LRAMVA Summary'!M$52:M$54)+SUM('1.  LRAMVA Summary'!M$55:M$56)*(MONTH($E38)-1)/12)*$H38</f>
        <v>0</v>
      </c>
      <c r="S38" s="230">
        <f>(SUM('1.  LRAMVA Summary'!N$52:N$54)+SUM('1.  LRAMVA Summary'!N$55:N$56)*(MONTH($E38)-1)/12)*$H38</f>
        <v>0</v>
      </c>
      <c r="T38" s="230">
        <f>(SUM('1.  LRAMVA Summary'!O$52:O$54)+SUM('1.  LRAMVA Summary'!O$55:O$56)*(MONTH($E38)-1)/12)*$H38</f>
        <v>0</v>
      </c>
      <c r="U38" s="230">
        <f>(SUM('1.  LRAMVA Summary'!P$52:P$54)+SUM('1.  LRAMVA Summary'!P$55:P$56)*(MONTH($E38)-1)/12)*$H38</f>
        <v>0</v>
      </c>
      <c r="V38" s="230">
        <f>(SUM('1.  LRAMVA Summary'!Q$52:Q$54)+SUM('1.  LRAMVA Summary'!Q$55:Q$56)*(MONTH($E38)-1)/12)*$H38</f>
        <v>0</v>
      </c>
      <c r="W38" s="231">
        <f t="shared" si="5"/>
        <v>0</v>
      </c>
    </row>
    <row r="39" spans="2:23" s="9" customFormat="1" hidden="1" outlineLevel="1">
      <c r="B39" s="213" t="s">
        <v>77</v>
      </c>
      <c r="C39" s="213">
        <v>1.0999999999999999E-2</v>
      </c>
      <c r="D39" s="206"/>
      <c r="E39" s="214">
        <v>41183</v>
      </c>
      <c r="F39" s="214" t="s">
        <v>179</v>
      </c>
      <c r="G39" s="215" t="s">
        <v>69</v>
      </c>
      <c r="H39" s="232">
        <f>C$22/12</f>
        <v>1.225E-3</v>
      </c>
      <c r="I39" s="230">
        <f>(SUM('1.  LRAMVA Summary'!D$52:D$54)+SUM('1.  LRAMVA Summary'!D$55:D$56)*(MONTH($E39)-1)/12)*$H39</f>
        <v>0</v>
      </c>
      <c r="J39" s="230">
        <f>(SUM('1.  LRAMVA Summary'!E$52:E$54)+SUM('1.  LRAMVA Summary'!E$55:E$56)*(MONTH($E39)-1)/12)*$H39</f>
        <v>0</v>
      </c>
      <c r="K39" s="230">
        <f>(SUM('1.  LRAMVA Summary'!F$52:F$54)+SUM('1.  LRAMVA Summary'!F$55:F$56)*(MONTH($E39)-1)/12)*$H39</f>
        <v>0</v>
      </c>
      <c r="L39" s="230">
        <f>(SUM('1.  LRAMVA Summary'!G$52:G$54)+SUM('1.  LRAMVA Summary'!G$55:G$56)*(MONTH($E39)-1)/12)*$H39</f>
        <v>0</v>
      </c>
      <c r="M39" s="230">
        <f>(SUM('1.  LRAMVA Summary'!H$52:H$54)+SUM('1.  LRAMVA Summary'!H$55:H$56)*(MONTH($E39)-1)/12)*$H39</f>
        <v>0</v>
      </c>
      <c r="N39" s="230">
        <f>(SUM('1.  LRAMVA Summary'!I$52:I$54)+SUM('1.  LRAMVA Summary'!I$55:I$56)*(MONTH($E39)-1)/12)*$H39</f>
        <v>0</v>
      </c>
      <c r="O39" s="230">
        <f>(SUM('1.  LRAMVA Summary'!J$52:J$54)+SUM('1.  LRAMVA Summary'!J$55:J$56)*(MONTH($E39)-1)/12)*$H39</f>
        <v>0</v>
      </c>
      <c r="P39" s="230">
        <f>(SUM('1.  LRAMVA Summary'!K$52:K$54)+SUM('1.  LRAMVA Summary'!K$55:K$56)*(MONTH($E39)-1)/12)*$H39</f>
        <v>0</v>
      </c>
      <c r="Q39" s="230">
        <f>(SUM('1.  LRAMVA Summary'!L$52:L$54)+SUM('1.  LRAMVA Summary'!L$55:L$56)*(MONTH($E39)-1)/12)*$H39</f>
        <v>0</v>
      </c>
      <c r="R39" s="230">
        <f>(SUM('1.  LRAMVA Summary'!M$52:M$54)+SUM('1.  LRAMVA Summary'!M$55:M$56)*(MONTH($E39)-1)/12)*$H39</f>
        <v>0</v>
      </c>
      <c r="S39" s="230">
        <f>(SUM('1.  LRAMVA Summary'!N$52:N$54)+SUM('1.  LRAMVA Summary'!N$55:N$56)*(MONTH($E39)-1)/12)*$H39</f>
        <v>0</v>
      </c>
      <c r="T39" s="230">
        <f>(SUM('1.  LRAMVA Summary'!O$52:O$54)+SUM('1.  LRAMVA Summary'!O$55:O$56)*(MONTH($E39)-1)/12)*$H39</f>
        <v>0</v>
      </c>
      <c r="U39" s="230">
        <f>(SUM('1.  LRAMVA Summary'!P$52:P$54)+SUM('1.  LRAMVA Summary'!P$55:P$56)*(MONTH($E39)-1)/12)*$H39</f>
        <v>0</v>
      </c>
      <c r="V39" s="230">
        <f>(SUM('1.  LRAMVA Summary'!Q$52:Q$54)+SUM('1.  LRAMVA Summary'!Q$55:Q$56)*(MONTH($E39)-1)/12)*$H39</f>
        <v>0</v>
      </c>
      <c r="W39" s="231">
        <f t="shared" si="5"/>
        <v>0</v>
      </c>
    </row>
    <row r="40" spans="2:23" s="9" customFormat="1" hidden="1" outlineLevel="1">
      <c r="B40" s="213" t="s">
        <v>78</v>
      </c>
      <c r="C40" s="213">
        <v>1.0999999999999999E-2</v>
      </c>
      <c r="D40" s="206"/>
      <c r="E40" s="214">
        <v>41214</v>
      </c>
      <c r="F40" s="214" t="s">
        <v>179</v>
      </c>
      <c r="G40" s="215" t="s">
        <v>69</v>
      </c>
      <c r="H40" s="229">
        <f>C$22/12</f>
        <v>1.225E-3</v>
      </c>
      <c r="I40" s="230">
        <f>(SUM('1.  LRAMVA Summary'!D$52:D$54)+SUM('1.  LRAMVA Summary'!D$55:D$56)*(MONTH($E40)-1)/12)*$H40</f>
        <v>0</v>
      </c>
      <c r="J40" s="230">
        <f>(SUM('1.  LRAMVA Summary'!E$52:E$54)+SUM('1.  LRAMVA Summary'!E$55:E$56)*(MONTH($E40)-1)/12)*$H40</f>
        <v>0</v>
      </c>
      <c r="K40" s="230">
        <f>(SUM('1.  LRAMVA Summary'!F$52:F$54)+SUM('1.  LRAMVA Summary'!F$55:F$56)*(MONTH($E40)-1)/12)*$H40</f>
        <v>0</v>
      </c>
      <c r="L40" s="230">
        <f>(SUM('1.  LRAMVA Summary'!G$52:G$54)+SUM('1.  LRAMVA Summary'!G$55:G$56)*(MONTH($E40)-1)/12)*$H40</f>
        <v>0</v>
      </c>
      <c r="M40" s="230">
        <f>(SUM('1.  LRAMVA Summary'!H$52:H$54)+SUM('1.  LRAMVA Summary'!H$55:H$56)*(MONTH($E40)-1)/12)*$H40</f>
        <v>0</v>
      </c>
      <c r="N40" s="230">
        <f>(SUM('1.  LRAMVA Summary'!I$52:I$54)+SUM('1.  LRAMVA Summary'!I$55:I$56)*(MONTH($E40)-1)/12)*$H40</f>
        <v>0</v>
      </c>
      <c r="O40" s="230">
        <f>(SUM('1.  LRAMVA Summary'!J$52:J$54)+SUM('1.  LRAMVA Summary'!J$55:J$56)*(MONTH($E40)-1)/12)*$H40</f>
        <v>0</v>
      </c>
      <c r="P40" s="230">
        <f>(SUM('1.  LRAMVA Summary'!K$52:K$54)+SUM('1.  LRAMVA Summary'!K$55:K$56)*(MONTH($E40)-1)/12)*$H40</f>
        <v>0</v>
      </c>
      <c r="Q40" s="230">
        <f>(SUM('1.  LRAMVA Summary'!L$52:L$54)+SUM('1.  LRAMVA Summary'!L$55:L$56)*(MONTH($E40)-1)/12)*$H40</f>
        <v>0</v>
      </c>
      <c r="R40" s="230">
        <f>(SUM('1.  LRAMVA Summary'!M$52:M$54)+SUM('1.  LRAMVA Summary'!M$55:M$56)*(MONTH($E40)-1)/12)*$H40</f>
        <v>0</v>
      </c>
      <c r="S40" s="230">
        <f>(SUM('1.  LRAMVA Summary'!N$52:N$54)+SUM('1.  LRAMVA Summary'!N$55:N$56)*(MONTH($E40)-1)/12)*$H40</f>
        <v>0</v>
      </c>
      <c r="T40" s="230">
        <f>(SUM('1.  LRAMVA Summary'!O$52:O$54)+SUM('1.  LRAMVA Summary'!O$55:O$56)*(MONTH($E40)-1)/12)*$H40</f>
        <v>0</v>
      </c>
      <c r="U40" s="230">
        <f>(SUM('1.  LRAMVA Summary'!P$52:P$54)+SUM('1.  LRAMVA Summary'!P$55:P$56)*(MONTH($E40)-1)/12)*$H40</f>
        <v>0</v>
      </c>
      <c r="V40" s="230">
        <f>(SUM('1.  LRAMVA Summary'!Q$52:Q$54)+SUM('1.  LRAMVA Summary'!Q$55:Q$56)*(MONTH($E40)-1)/12)*$H40</f>
        <v>0</v>
      </c>
      <c r="W40" s="231">
        <f t="shared" si="5"/>
        <v>0</v>
      </c>
    </row>
    <row r="41" spans="2:23" s="9" customFormat="1" hidden="1" outlineLevel="1">
      <c r="B41" s="213" t="s">
        <v>79</v>
      </c>
      <c r="C41" s="213">
        <v>1.0999999999999999E-2</v>
      </c>
      <c r="D41" s="206"/>
      <c r="E41" s="214">
        <v>41244</v>
      </c>
      <c r="F41" s="214" t="s">
        <v>179</v>
      </c>
      <c r="G41" s="215" t="s">
        <v>69</v>
      </c>
      <c r="H41" s="229">
        <f>C$22/12</f>
        <v>1.225E-3</v>
      </c>
      <c r="I41" s="230">
        <f>(SUM('1.  LRAMVA Summary'!D$52:D$54)+SUM('1.  LRAMVA Summary'!D$55:D$56)*(MONTH($E41)-1)/12)*$H41</f>
        <v>0</v>
      </c>
      <c r="J41" s="230">
        <f>(SUM('1.  LRAMVA Summary'!E$52:E$54)+SUM('1.  LRAMVA Summary'!E$55:E$56)*(MONTH($E41)-1)/12)*$H41</f>
        <v>0</v>
      </c>
      <c r="K41" s="230">
        <f>(SUM('1.  LRAMVA Summary'!F$52:F$54)+SUM('1.  LRAMVA Summary'!F$55:F$56)*(MONTH($E41)-1)/12)*$H41</f>
        <v>0</v>
      </c>
      <c r="L41" s="230">
        <f>(SUM('1.  LRAMVA Summary'!G$52:G$54)+SUM('1.  LRAMVA Summary'!G$55:G$56)*(MONTH($E41)-1)/12)*$H41</f>
        <v>0</v>
      </c>
      <c r="M41" s="230">
        <f>(SUM('1.  LRAMVA Summary'!H$52:H$54)+SUM('1.  LRAMVA Summary'!H$55:H$56)*(MONTH($E41)-1)/12)*$H41</f>
        <v>0</v>
      </c>
      <c r="N41" s="230">
        <f>(SUM('1.  LRAMVA Summary'!I$52:I$54)+SUM('1.  LRAMVA Summary'!I$55:I$56)*(MONTH($E41)-1)/12)*$H41</f>
        <v>0</v>
      </c>
      <c r="O41" s="230">
        <f>(SUM('1.  LRAMVA Summary'!J$52:J$54)+SUM('1.  LRAMVA Summary'!J$55:J$56)*(MONTH($E41)-1)/12)*$H41</f>
        <v>0</v>
      </c>
      <c r="P41" s="230">
        <f>(SUM('1.  LRAMVA Summary'!K$52:K$54)+SUM('1.  LRAMVA Summary'!K$55:K$56)*(MONTH($E41)-1)/12)*$H41</f>
        <v>0</v>
      </c>
      <c r="Q41" s="230">
        <f>(SUM('1.  LRAMVA Summary'!L$52:L$54)+SUM('1.  LRAMVA Summary'!L$55:L$56)*(MONTH($E41)-1)/12)*$H41</f>
        <v>0</v>
      </c>
      <c r="R41" s="230">
        <f>(SUM('1.  LRAMVA Summary'!M$52:M$54)+SUM('1.  LRAMVA Summary'!M$55:M$56)*(MONTH($E41)-1)/12)*$H41</f>
        <v>0</v>
      </c>
      <c r="S41" s="230">
        <f>(SUM('1.  LRAMVA Summary'!N$52:N$54)+SUM('1.  LRAMVA Summary'!N$55:N$56)*(MONTH($E41)-1)/12)*$H41</f>
        <v>0</v>
      </c>
      <c r="T41" s="230">
        <f>(SUM('1.  LRAMVA Summary'!O$52:O$54)+SUM('1.  LRAMVA Summary'!O$55:O$56)*(MONTH($E41)-1)/12)*$H41</f>
        <v>0</v>
      </c>
      <c r="U41" s="230">
        <f>(SUM('1.  LRAMVA Summary'!P$52:P$54)+SUM('1.  LRAMVA Summary'!P$55:P$56)*(MONTH($E41)-1)/12)*$H41</f>
        <v>0</v>
      </c>
      <c r="V41" s="230">
        <f>(SUM('1.  LRAMVA Summary'!Q$52:Q$54)+SUM('1.  LRAMVA Summary'!Q$55:Q$56)*(MONTH($E41)-1)/12)*$H41</f>
        <v>0</v>
      </c>
      <c r="W41" s="231">
        <f>SUM(I41:V41)</f>
        <v>0</v>
      </c>
    </row>
    <row r="42" spans="2:23" s="9" customFormat="1" ht="15.75" hidden="1" outlineLevel="1" thickBot="1">
      <c r="B42" s="213" t="s">
        <v>80</v>
      </c>
      <c r="C42" s="762">
        <v>1.0999999999999999E-2</v>
      </c>
      <c r="D42" s="206"/>
      <c r="E42" s="216" t="s">
        <v>464</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hidden="1" outlineLevel="1" thickTop="1">
      <c r="B43" s="213" t="s">
        <v>81</v>
      </c>
      <c r="C43" s="233"/>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hidden="1" outlineLevel="1">
      <c r="B44" s="213" t="s">
        <v>82</v>
      </c>
      <c r="C44" s="233"/>
      <c r="D44" s="206"/>
      <c r="E44" s="225" t="s">
        <v>428</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hidden="1" outlineLevel="1">
      <c r="B45" s="213" t="s">
        <v>83</v>
      </c>
      <c r="C45" s="233"/>
      <c r="D45" s="206"/>
      <c r="E45" s="214">
        <v>41275</v>
      </c>
      <c r="F45" s="214" t="s">
        <v>180</v>
      </c>
      <c r="G45" s="215" t="s">
        <v>65</v>
      </c>
      <c r="H45" s="232">
        <f>C$23/12</f>
        <v>1.225E-3</v>
      </c>
      <c r="I45" s="230">
        <f>(SUM('1.  LRAMVA Summary'!D$52:D$57)+SUM('1.  LRAMVA Summary'!D$58:D$59)*(MONTH($E45)-1)/12)*$H45</f>
        <v>0</v>
      </c>
      <c r="J45" s="230">
        <f>(SUM('1.  LRAMVA Summary'!E$52:E$57)+SUM('1.  LRAMVA Summary'!E$58:E$59)*(MONTH($E45)-1)/12)*$H45</f>
        <v>0</v>
      </c>
      <c r="K45" s="230">
        <f>(SUM('1.  LRAMVA Summary'!F$52:F$57)+SUM('1.  LRAMVA Summary'!F$58:F$59)*(MONTH($E45)-1)/12)*$H45</f>
        <v>0</v>
      </c>
      <c r="L45" s="230">
        <f>(SUM('1.  LRAMVA Summary'!G$52:G$57)+SUM('1.  LRAMVA Summary'!G$58:G$59)*(MONTH($E45)-1)/12)*$H45</f>
        <v>0</v>
      </c>
      <c r="M45" s="230">
        <f>(SUM('1.  LRAMVA Summary'!H$52:H$57)+SUM('1.  LRAMVA Summary'!H$58:H$59)*(MONTH($E45)-1)/12)*$H45</f>
        <v>0</v>
      </c>
      <c r="N45" s="230">
        <f>(SUM('1.  LRAMVA Summary'!I$52:I$57)+SUM('1.  LRAMVA Summary'!I$58:I$59)*(MONTH($E45)-1)/12)*$H45</f>
        <v>0</v>
      </c>
      <c r="O45" s="230">
        <f>(SUM('1.  LRAMVA Summary'!J$52:J$57)+SUM('1.  LRAMVA Summary'!J$58:J$59)*(MONTH($E45)-1)/12)*$H45</f>
        <v>0</v>
      </c>
      <c r="P45" s="230">
        <f>(SUM('1.  LRAMVA Summary'!K$52:K$57)+SUM('1.  LRAMVA Summary'!K$58:K$59)*(MONTH($E45)-1)/12)*$H45</f>
        <v>0</v>
      </c>
      <c r="Q45" s="230">
        <f>(SUM('1.  LRAMVA Summary'!L$52:L$57)+SUM('1.  LRAMVA Summary'!L$58:L$59)*(MONTH($E45)-1)/12)*$H45</f>
        <v>0</v>
      </c>
      <c r="R45" s="230">
        <f>(SUM('1.  LRAMVA Summary'!M$52:M$57)+SUM('1.  LRAMVA Summary'!M$58:M$59)*(MONTH($E45)-1)/12)*$H45</f>
        <v>0</v>
      </c>
      <c r="S45" s="230">
        <f>(SUM('1.  LRAMVA Summary'!N$52:N$57)+SUM('1.  LRAMVA Summary'!N$58:N$59)*(MONTH($E45)-1)/12)*$H45</f>
        <v>0</v>
      </c>
      <c r="T45" s="230">
        <f>(SUM('1.  LRAMVA Summary'!O$52:O$57)+SUM('1.  LRAMVA Summary'!O$58:O$59)*(MONTH($E45)-1)/12)*$H45</f>
        <v>0</v>
      </c>
      <c r="U45" s="230">
        <f>(SUM('1.  LRAMVA Summary'!P$52:P$57)+SUM('1.  LRAMVA Summary'!P$58:P$59)*(MONTH($E45)-1)/12)*$H45</f>
        <v>0</v>
      </c>
      <c r="V45" s="230">
        <f>(SUM('1.  LRAMVA Summary'!Q$52:Q$57)+SUM('1.  LRAMVA Summary'!Q$58:Q$59)*(MONTH($E45)-1)/12)*$H45</f>
        <v>0</v>
      </c>
      <c r="W45" s="231">
        <f>SUM(I45:V45)</f>
        <v>0</v>
      </c>
    </row>
    <row r="46" spans="2:23" s="9" customFormat="1" hidden="1" outlineLevel="1">
      <c r="B46" s="213" t="s">
        <v>84</v>
      </c>
      <c r="C46" s="233"/>
      <c r="D46" s="206"/>
      <c r="E46" s="214">
        <v>41306</v>
      </c>
      <c r="F46" s="214" t="s">
        <v>180</v>
      </c>
      <c r="G46" s="215" t="s">
        <v>65</v>
      </c>
      <c r="H46" s="229">
        <f>C$23/12</f>
        <v>1.225E-3</v>
      </c>
      <c r="I46" s="230">
        <f>(SUM('1.  LRAMVA Summary'!D$52:D$57)+SUM('1.  LRAMVA Summary'!D$58:D$59)*(MONTH($E46)-1)/12)*$H46</f>
        <v>0</v>
      </c>
      <c r="J46" s="230">
        <f>(SUM('1.  LRAMVA Summary'!E$52:E$57)+SUM('1.  LRAMVA Summary'!E$58:E$59)*(MONTH($E46)-1)/12)*$H46</f>
        <v>0</v>
      </c>
      <c r="K46" s="230">
        <f>(SUM('1.  LRAMVA Summary'!F$52:F$57)+SUM('1.  LRAMVA Summary'!F$58:F$59)*(MONTH($E46)-1)/12)*$H46</f>
        <v>0</v>
      </c>
      <c r="L46" s="230">
        <f>(SUM('1.  LRAMVA Summary'!G$52:G$57)+SUM('1.  LRAMVA Summary'!G$58:G$59)*(MONTH($E46)-1)/12)*$H46</f>
        <v>0</v>
      </c>
      <c r="M46" s="230">
        <f>(SUM('1.  LRAMVA Summary'!H$52:H$57)+SUM('1.  LRAMVA Summary'!H$58:H$59)*(MONTH($E46)-1)/12)*$H46</f>
        <v>0</v>
      </c>
      <c r="N46" s="230">
        <f>(SUM('1.  LRAMVA Summary'!I$52:I$57)+SUM('1.  LRAMVA Summary'!I$58:I$59)*(MONTH($E46)-1)/12)*$H46</f>
        <v>0</v>
      </c>
      <c r="O46" s="230">
        <f>(SUM('1.  LRAMVA Summary'!J$52:J$57)+SUM('1.  LRAMVA Summary'!J$58:J$59)*(MONTH($E46)-1)/12)*$H46</f>
        <v>0</v>
      </c>
      <c r="P46" s="230">
        <f>(SUM('1.  LRAMVA Summary'!K$52:K$57)+SUM('1.  LRAMVA Summary'!K$58:K$59)*(MONTH($E46)-1)/12)*$H46</f>
        <v>0</v>
      </c>
      <c r="Q46" s="230">
        <f>(SUM('1.  LRAMVA Summary'!L$52:L$57)+SUM('1.  LRAMVA Summary'!L$58:L$59)*(MONTH($E46)-1)/12)*$H46</f>
        <v>0</v>
      </c>
      <c r="R46" s="230">
        <f>(SUM('1.  LRAMVA Summary'!M$52:M$57)+SUM('1.  LRAMVA Summary'!M$58:M$59)*(MONTH($E46)-1)/12)*$H46</f>
        <v>0</v>
      </c>
      <c r="S46" s="230">
        <f>(SUM('1.  LRAMVA Summary'!N$52:N$57)+SUM('1.  LRAMVA Summary'!N$58:N$59)*(MONTH($E46)-1)/12)*$H46</f>
        <v>0</v>
      </c>
      <c r="T46" s="230">
        <f>(SUM('1.  LRAMVA Summary'!O$52:O$57)+SUM('1.  LRAMVA Summary'!O$58:O$59)*(MONTH($E46)-1)/12)*$H46</f>
        <v>0</v>
      </c>
      <c r="U46" s="230">
        <f>(SUM('1.  LRAMVA Summary'!P$52:P$57)+SUM('1.  LRAMVA Summary'!P$58:P$59)*(MONTH($E46)-1)/12)*$H46</f>
        <v>0</v>
      </c>
      <c r="V46" s="230">
        <f>(SUM('1.  LRAMVA Summary'!Q$52:Q$57)+SUM('1.  LRAMVA Summary'!Q$58:Q$59)*(MONTH($E46)-1)/12)*$H46</f>
        <v>0</v>
      </c>
      <c r="W46" s="231">
        <f t="shared" ref="W46:W56" si="10">SUM(I46:V46)</f>
        <v>0</v>
      </c>
    </row>
    <row r="47" spans="2:23" s="9" customFormat="1" hidden="1" outlineLevel="1">
      <c r="B47" s="213" t="s">
        <v>85</v>
      </c>
      <c r="C47" s="233"/>
      <c r="D47" s="206"/>
      <c r="E47" s="214">
        <v>41334</v>
      </c>
      <c r="F47" s="214" t="s">
        <v>180</v>
      </c>
      <c r="G47" s="215" t="s">
        <v>65</v>
      </c>
      <c r="H47" s="229">
        <f>C$23/12</f>
        <v>1.225E-3</v>
      </c>
      <c r="I47" s="230">
        <f>(SUM('1.  LRAMVA Summary'!D$52:D$57)+SUM('1.  LRAMVA Summary'!D$58:D$59)*(MONTH($E47)-1)/12)*$H47</f>
        <v>0</v>
      </c>
      <c r="J47" s="230">
        <f>(SUM('1.  LRAMVA Summary'!E$52:E$57)+SUM('1.  LRAMVA Summary'!E$58:E$59)*(MONTH($E47)-1)/12)*$H47</f>
        <v>0</v>
      </c>
      <c r="K47" s="230">
        <f>(SUM('1.  LRAMVA Summary'!F$52:F$57)+SUM('1.  LRAMVA Summary'!F$58:F$59)*(MONTH($E47)-1)/12)*$H47</f>
        <v>0</v>
      </c>
      <c r="L47" s="230">
        <f>(SUM('1.  LRAMVA Summary'!G$52:G$57)+SUM('1.  LRAMVA Summary'!G$58:G$59)*(MONTH($E47)-1)/12)*$H47</f>
        <v>0</v>
      </c>
      <c r="M47" s="230">
        <f>(SUM('1.  LRAMVA Summary'!H$52:H$57)+SUM('1.  LRAMVA Summary'!H$58:H$59)*(MONTH($E47)-1)/12)*$H47</f>
        <v>0</v>
      </c>
      <c r="N47" s="230">
        <f>(SUM('1.  LRAMVA Summary'!I$52:I$57)+SUM('1.  LRAMVA Summary'!I$58:I$59)*(MONTH($E47)-1)/12)*$H47</f>
        <v>0</v>
      </c>
      <c r="O47" s="230">
        <f>(SUM('1.  LRAMVA Summary'!J$52:J$57)+SUM('1.  LRAMVA Summary'!J$58:J$59)*(MONTH($E47)-1)/12)*$H47</f>
        <v>0</v>
      </c>
      <c r="P47" s="230">
        <f>(SUM('1.  LRAMVA Summary'!K$52:K$57)+SUM('1.  LRAMVA Summary'!K$58:K$59)*(MONTH($E47)-1)/12)*$H47</f>
        <v>0</v>
      </c>
      <c r="Q47" s="230">
        <f>(SUM('1.  LRAMVA Summary'!L$52:L$57)+SUM('1.  LRAMVA Summary'!L$58:L$59)*(MONTH($E47)-1)/12)*$H47</f>
        <v>0</v>
      </c>
      <c r="R47" s="230">
        <f>(SUM('1.  LRAMVA Summary'!M$52:M$57)+SUM('1.  LRAMVA Summary'!M$58:M$59)*(MONTH($E47)-1)/12)*$H47</f>
        <v>0</v>
      </c>
      <c r="S47" s="230">
        <f>(SUM('1.  LRAMVA Summary'!N$52:N$57)+SUM('1.  LRAMVA Summary'!N$58:N$59)*(MONTH($E47)-1)/12)*$H47</f>
        <v>0</v>
      </c>
      <c r="T47" s="230">
        <f>(SUM('1.  LRAMVA Summary'!O$52:O$57)+SUM('1.  LRAMVA Summary'!O$58:O$59)*(MONTH($E47)-1)/12)*$H47</f>
        <v>0</v>
      </c>
      <c r="U47" s="230">
        <f>(SUM('1.  LRAMVA Summary'!P$52:P$57)+SUM('1.  LRAMVA Summary'!P$58:P$59)*(MONTH($E47)-1)/12)*$H47</f>
        <v>0</v>
      </c>
      <c r="V47" s="230">
        <f>(SUM('1.  LRAMVA Summary'!Q$52:Q$57)+SUM('1.  LRAMVA Summary'!Q$58:Q$59)*(MONTH($E47)-1)/12)*$H47</f>
        <v>0</v>
      </c>
      <c r="W47" s="231">
        <f t="shared" si="10"/>
        <v>0</v>
      </c>
    </row>
    <row r="48" spans="2:23" s="9" customFormat="1" hidden="1" outlineLevel="1">
      <c r="B48" s="213" t="s">
        <v>86</v>
      </c>
      <c r="C48" s="233"/>
      <c r="D48" s="206"/>
      <c r="E48" s="214">
        <v>41365</v>
      </c>
      <c r="F48" s="214" t="s">
        <v>180</v>
      </c>
      <c r="G48" s="215" t="s">
        <v>66</v>
      </c>
      <c r="H48" s="232">
        <f>C$24/12</f>
        <v>1.225E-3</v>
      </c>
      <c r="I48" s="230">
        <f>(SUM('1.  LRAMVA Summary'!D$52:D$57)+SUM('1.  LRAMVA Summary'!D$58:D$59)*(MONTH($E48)-1)/12)*$H48</f>
        <v>0</v>
      </c>
      <c r="J48" s="230">
        <f>(SUM('1.  LRAMVA Summary'!E$52:E$57)+SUM('1.  LRAMVA Summary'!E$58:E$59)*(MONTH($E48)-1)/12)*$H48</f>
        <v>0</v>
      </c>
      <c r="K48" s="230">
        <f>(SUM('1.  LRAMVA Summary'!F$52:F$57)+SUM('1.  LRAMVA Summary'!F$58:F$59)*(MONTH($E48)-1)/12)*$H48</f>
        <v>0</v>
      </c>
      <c r="L48" s="230">
        <f>(SUM('1.  LRAMVA Summary'!G$52:G$57)+SUM('1.  LRAMVA Summary'!G$58:G$59)*(MONTH($E48)-1)/12)*$H48</f>
        <v>0</v>
      </c>
      <c r="M48" s="230">
        <f>(SUM('1.  LRAMVA Summary'!H$52:H$57)+SUM('1.  LRAMVA Summary'!H$58:H$59)*(MONTH($E48)-1)/12)*$H48</f>
        <v>0</v>
      </c>
      <c r="N48" s="230">
        <f>(SUM('1.  LRAMVA Summary'!I$52:I$57)+SUM('1.  LRAMVA Summary'!I$58:I$59)*(MONTH($E48)-1)/12)*$H48</f>
        <v>0</v>
      </c>
      <c r="O48" s="230">
        <f>(SUM('1.  LRAMVA Summary'!J$52:J$57)+SUM('1.  LRAMVA Summary'!J$58:J$59)*(MONTH($E48)-1)/12)*$H48</f>
        <v>0</v>
      </c>
      <c r="P48" s="230">
        <f>(SUM('1.  LRAMVA Summary'!K$52:K$57)+SUM('1.  LRAMVA Summary'!K$58:K$59)*(MONTH($E48)-1)/12)*$H48</f>
        <v>0</v>
      </c>
      <c r="Q48" s="230">
        <f>(SUM('1.  LRAMVA Summary'!L$52:L$57)+SUM('1.  LRAMVA Summary'!L$58:L$59)*(MONTH($E48)-1)/12)*$H48</f>
        <v>0</v>
      </c>
      <c r="R48" s="230">
        <f>(SUM('1.  LRAMVA Summary'!M$52:M$57)+SUM('1.  LRAMVA Summary'!M$58:M$59)*(MONTH($E48)-1)/12)*$H48</f>
        <v>0</v>
      </c>
      <c r="S48" s="230">
        <f>(SUM('1.  LRAMVA Summary'!N$52:N$57)+SUM('1.  LRAMVA Summary'!N$58:N$59)*(MONTH($E48)-1)/12)*$H48</f>
        <v>0</v>
      </c>
      <c r="T48" s="230">
        <f>(SUM('1.  LRAMVA Summary'!O$52:O$57)+SUM('1.  LRAMVA Summary'!O$58:O$59)*(MONTH($E48)-1)/12)*$H48</f>
        <v>0</v>
      </c>
      <c r="U48" s="230">
        <f>(SUM('1.  LRAMVA Summary'!P$52:P$57)+SUM('1.  LRAMVA Summary'!P$58:P$59)*(MONTH($E48)-1)/12)*$H48</f>
        <v>0</v>
      </c>
      <c r="V48" s="230">
        <f>(SUM('1.  LRAMVA Summary'!Q$52:Q$57)+SUM('1.  LRAMVA Summary'!Q$58:Q$59)*(MONTH($E48)-1)/12)*$H48</f>
        <v>0</v>
      </c>
      <c r="W48" s="231">
        <f t="shared" si="10"/>
        <v>0</v>
      </c>
    </row>
    <row r="49" spans="1:23" s="9" customFormat="1" hidden="1" outlineLevel="1">
      <c r="B49" s="213" t="s">
        <v>87</v>
      </c>
      <c r="C49" s="233"/>
      <c r="D49" s="206"/>
      <c r="E49" s="214">
        <v>41395</v>
      </c>
      <c r="F49" s="214" t="s">
        <v>180</v>
      </c>
      <c r="G49" s="215" t="s">
        <v>66</v>
      </c>
      <c r="H49" s="229">
        <f>C$24/12</f>
        <v>1.225E-3</v>
      </c>
      <c r="I49" s="230">
        <f>(SUM('1.  LRAMVA Summary'!D$52:D$57)+SUM('1.  LRAMVA Summary'!D$58:D$59)*(MONTH($E49)-1)/12)*$H49</f>
        <v>0</v>
      </c>
      <c r="J49" s="230">
        <f>(SUM('1.  LRAMVA Summary'!E$52:E$57)+SUM('1.  LRAMVA Summary'!E$58:E$59)*(MONTH($E49)-1)/12)*$H49</f>
        <v>0</v>
      </c>
      <c r="K49" s="230">
        <f>(SUM('1.  LRAMVA Summary'!F$52:F$57)+SUM('1.  LRAMVA Summary'!F$58:F$59)*(MONTH($E49)-1)/12)*$H49</f>
        <v>0</v>
      </c>
      <c r="L49" s="230">
        <f>(SUM('1.  LRAMVA Summary'!G$52:G$57)+SUM('1.  LRAMVA Summary'!G$58:G$59)*(MONTH($E49)-1)/12)*$H49</f>
        <v>0</v>
      </c>
      <c r="M49" s="230">
        <f>(SUM('1.  LRAMVA Summary'!H$52:H$57)+SUM('1.  LRAMVA Summary'!H$58:H$59)*(MONTH($E49)-1)/12)*$H49</f>
        <v>0</v>
      </c>
      <c r="N49" s="230">
        <f>(SUM('1.  LRAMVA Summary'!I$52:I$57)+SUM('1.  LRAMVA Summary'!I$58:I$59)*(MONTH($E49)-1)/12)*$H49</f>
        <v>0</v>
      </c>
      <c r="O49" s="230">
        <f>(SUM('1.  LRAMVA Summary'!J$52:J$57)+SUM('1.  LRAMVA Summary'!J$58:J$59)*(MONTH($E49)-1)/12)*$H49</f>
        <v>0</v>
      </c>
      <c r="P49" s="230">
        <f>(SUM('1.  LRAMVA Summary'!K$52:K$57)+SUM('1.  LRAMVA Summary'!K$58:K$59)*(MONTH($E49)-1)/12)*$H49</f>
        <v>0</v>
      </c>
      <c r="Q49" s="230">
        <f>(SUM('1.  LRAMVA Summary'!L$52:L$57)+SUM('1.  LRAMVA Summary'!L$58:L$59)*(MONTH($E49)-1)/12)*$H49</f>
        <v>0</v>
      </c>
      <c r="R49" s="230">
        <f>(SUM('1.  LRAMVA Summary'!M$52:M$57)+SUM('1.  LRAMVA Summary'!M$58:M$59)*(MONTH($E49)-1)/12)*$H49</f>
        <v>0</v>
      </c>
      <c r="S49" s="230">
        <f>(SUM('1.  LRAMVA Summary'!N$52:N$57)+SUM('1.  LRAMVA Summary'!N$58:N$59)*(MONTH($E49)-1)/12)*$H49</f>
        <v>0</v>
      </c>
      <c r="T49" s="230">
        <f>(SUM('1.  LRAMVA Summary'!O$52:O$57)+SUM('1.  LRAMVA Summary'!O$58:O$59)*(MONTH($E49)-1)/12)*$H49</f>
        <v>0</v>
      </c>
      <c r="U49" s="230">
        <f>(SUM('1.  LRAMVA Summary'!P$52:P$57)+SUM('1.  LRAMVA Summary'!P$58:P$59)*(MONTH($E49)-1)/12)*$H49</f>
        <v>0</v>
      </c>
      <c r="V49" s="230">
        <f>(SUM('1.  LRAMVA Summary'!Q$52:Q$57)+SUM('1.  LRAMVA Summary'!Q$58:Q$59)*(MONTH($E49)-1)/12)*$H49</f>
        <v>0</v>
      </c>
      <c r="W49" s="231">
        <f t="shared" si="10"/>
        <v>0</v>
      </c>
    </row>
    <row r="50" spans="1:23" s="9" customFormat="1" hidden="1" outlineLevel="1">
      <c r="B50" s="213" t="s">
        <v>88</v>
      </c>
      <c r="C50" s="233"/>
      <c r="D50" s="206"/>
      <c r="E50" s="214">
        <v>41426</v>
      </c>
      <c r="F50" s="214" t="s">
        <v>180</v>
      </c>
      <c r="G50" s="215" t="s">
        <v>66</v>
      </c>
      <c r="H50" s="229">
        <f>C$24/12</f>
        <v>1.225E-3</v>
      </c>
      <c r="I50" s="230">
        <f>(SUM('1.  LRAMVA Summary'!D$52:D$57)+SUM('1.  LRAMVA Summary'!D$58:D$59)*(MONTH($E50)-1)/12)*$H50</f>
        <v>0</v>
      </c>
      <c r="J50" s="230">
        <f>(SUM('1.  LRAMVA Summary'!E$52:E$57)+SUM('1.  LRAMVA Summary'!E$58:E$59)*(MONTH($E50)-1)/12)*$H50</f>
        <v>0</v>
      </c>
      <c r="K50" s="230">
        <f>(SUM('1.  LRAMVA Summary'!F$52:F$57)+SUM('1.  LRAMVA Summary'!F$58:F$59)*(MONTH($E50)-1)/12)*$H50</f>
        <v>0</v>
      </c>
      <c r="L50" s="230">
        <f>(SUM('1.  LRAMVA Summary'!G$52:G$57)+SUM('1.  LRAMVA Summary'!G$58:G$59)*(MONTH($E50)-1)/12)*$H50</f>
        <v>0</v>
      </c>
      <c r="M50" s="230">
        <f>(SUM('1.  LRAMVA Summary'!H$52:H$57)+SUM('1.  LRAMVA Summary'!H$58:H$59)*(MONTH($E50)-1)/12)*$H50</f>
        <v>0</v>
      </c>
      <c r="N50" s="230">
        <f>(SUM('1.  LRAMVA Summary'!I$52:I$57)+SUM('1.  LRAMVA Summary'!I$58:I$59)*(MONTH($E50)-1)/12)*$H50</f>
        <v>0</v>
      </c>
      <c r="O50" s="230">
        <f>(SUM('1.  LRAMVA Summary'!J$52:J$57)+SUM('1.  LRAMVA Summary'!J$58:J$59)*(MONTH($E50)-1)/12)*$H50</f>
        <v>0</v>
      </c>
      <c r="P50" s="230">
        <f>(SUM('1.  LRAMVA Summary'!K$52:K$57)+SUM('1.  LRAMVA Summary'!K$58:K$59)*(MONTH($E50)-1)/12)*$H50</f>
        <v>0</v>
      </c>
      <c r="Q50" s="230">
        <f>(SUM('1.  LRAMVA Summary'!L$52:L$57)+SUM('1.  LRAMVA Summary'!L$58:L$59)*(MONTH($E50)-1)/12)*$H50</f>
        <v>0</v>
      </c>
      <c r="R50" s="230">
        <f>(SUM('1.  LRAMVA Summary'!M$52:M$57)+SUM('1.  LRAMVA Summary'!M$58:M$59)*(MONTH($E50)-1)/12)*$H50</f>
        <v>0</v>
      </c>
      <c r="S50" s="230">
        <f>(SUM('1.  LRAMVA Summary'!N$52:N$57)+SUM('1.  LRAMVA Summary'!N$58:N$59)*(MONTH($E50)-1)/12)*$H50</f>
        <v>0</v>
      </c>
      <c r="T50" s="230">
        <f>(SUM('1.  LRAMVA Summary'!O$52:O$57)+SUM('1.  LRAMVA Summary'!O$58:O$59)*(MONTH($E50)-1)/12)*$H50</f>
        <v>0</v>
      </c>
      <c r="U50" s="230">
        <f>(SUM('1.  LRAMVA Summary'!P$52:P$57)+SUM('1.  LRAMVA Summary'!P$58:P$59)*(MONTH($E50)-1)/12)*$H50</f>
        <v>0</v>
      </c>
      <c r="V50" s="230">
        <f>(SUM('1.  LRAMVA Summary'!Q$52:Q$57)+SUM('1.  LRAMVA Summary'!Q$58:Q$59)*(MONTH($E50)-1)/12)*$H50</f>
        <v>0</v>
      </c>
      <c r="W50" s="231">
        <f t="shared" si="10"/>
        <v>0</v>
      </c>
    </row>
    <row r="51" spans="1:23" s="9" customFormat="1" hidden="1" outlineLevel="1">
      <c r="B51" s="213" t="s">
        <v>89</v>
      </c>
      <c r="C51" s="233"/>
      <c r="D51" s="206"/>
      <c r="E51" s="214">
        <v>41456</v>
      </c>
      <c r="F51" s="214" t="s">
        <v>180</v>
      </c>
      <c r="G51" s="215" t="s">
        <v>68</v>
      </c>
      <c r="H51" s="232">
        <f>C$25/12</f>
        <v>1.225E-3</v>
      </c>
      <c r="I51" s="230">
        <f>(SUM('1.  LRAMVA Summary'!D$52:D$57)+SUM('1.  LRAMVA Summary'!D$58:D$59)*(MONTH($E51)-1)/12)*$H51</f>
        <v>0</v>
      </c>
      <c r="J51" s="230">
        <f>(SUM('1.  LRAMVA Summary'!E$52:E$57)+SUM('1.  LRAMVA Summary'!E$58:E$59)*(MONTH($E51)-1)/12)*$H51</f>
        <v>0</v>
      </c>
      <c r="K51" s="230">
        <f>(SUM('1.  LRAMVA Summary'!F$52:F$57)+SUM('1.  LRAMVA Summary'!F$58:F$59)*(MONTH($E51)-1)/12)*$H51</f>
        <v>0</v>
      </c>
      <c r="L51" s="230">
        <f>(SUM('1.  LRAMVA Summary'!G$52:G$57)+SUM('1.  LRAMVA Summary'!G$58:G$59)*(MONTH($E51)-1)/12)*$H51</f>
        <v>0</v>
      </c>
      <c r="M51" s="230">
        <f>(SUM('1.  LRAMVA Summary'!H$52:H$57)+SUM('1.  LRAMVA Summary'!H$58:H$59)*(MONTH($E51)-1)/12)*$H51</f>
        <v>0</v>
      </c>
      <c r="N51" s="230">
        <f>(SUM('1.  LRAMVA Summary'!I$52:I$57)+SUM('1.  LRAMVA Summary'!I$58:I$59)*(MONTH($E51)-1)/12)*$H51</f>
        <v>0</v>
      </c>
      <c r="O51" s="230">
        <f>(SUM('1.  LRAMVA Summary'!J$52:J$57)+SUM('1.  LRAMVA Summary'!J$58:J$59)*(MONTH($E51)-1)/12)*$H51</f>
        <v>0</v>
      </c>
      <c r="P51" s="230">
        <f>(SUM('1.  LRAMVA Summary'!K$52:K$57)+SUM('1.  LRAMVA Summary'!K$58:K$59)*(MONTH($E51)-1)/12)*$H51</f>
        <v>0</v>
      </c>
      <c r="Q51" s="230">
        <f>(SUM('1.  LRAMVA Summary'!L$52:L$57)+SUM('1.  LRAMVA Summary'!L$58:L$59)*(MONTH($E51)-1)/12)*$H51</f>
        <v>0</v>
      </c>
      <c r="R51" s="230">
        <f>(SUM('1.  LRAMVA Summary'!M$52:M$57)+SUM('1.  LRAMVA Summary'!M$58:M$59)*(MONTH($E51)-1)/12)*$H51</f>
        <v>0</v>
      </c>
      <c r="S51" s="230">
        <f>(SUM('1.  LRAMVA Summary'!N$52:N$57)+SUM('1.  LRAMVA Summary'!N$58:N$59)*(MONTH($E51)-1)/12)*$H51</f>
        <v>0</v>
      </c>
      <c r="T51" s="230">
        <f>(SUM('1.  LRAMVA Summary'!O$52:O$57)+SUM('1.  LRAMVA Summary'!O$58:O$59)*(MONTH($E51)-1)/12)*$H51</f>
        <v>0</v>
      </c>
      <c r="U51" s="230">
        <f>(SUM('1.  LRAMVA Summary'!P$52:P$57)+SUM('1.  LRAMVA Summary'!P$58:P$59)*(MONTH($E51)-1)/12)*$H51</f>
        <v>0</v>
      </c>
      <c r="V51" s="230">
        <f>(SUM('1.  LRAMVA Summary'!Q$52:Q$57)+SUM('1.  LRAMVA Summary'!Q$58:Q$59)*(MONTH($E51)-1)/12)*$H51</f>
        <v>0</v>
      </c>
      <c r="W51" s="231">
        <f t="shared" si="10"/>
        <v>0</v>
      </c>
    </row>
    <row r="52" spans="1:23" s="9" customFormat="1" hidden="1" outlineLevel="1">
      <c r="B52" s="213" t="s">
        <v>91</v>
      </c>
      <c r="C52" s="233"/>
      <c r="D52" s="206"/>
      <c r="E52" s="214">
        <v>41487</v>
      </c>
      <c r="F52" s="214" t="s">
        <v>180</v>
      </c>
      <c r="G52" s="215" t="s">
        <v>68</v>
      </c>
      <c r="H52" s="229">
        <f>C$25/12</f>
        <v>1.225E-3</v>
      </c>
      <c r="I52" s="230">
        <f>(SUM('1.  LRAMVA Summary'!D$52:D$57)+SUM('1.  LRAMVA Summary'!D$58:D$59)*(MONTH($E52)-1)/12)*$H52</f>
        <v>0</v>
      </c>
      <c r="J52" s="230">
        <f>(SUM('1.  LRAMVA Summary'!E$52:E$57)+SUM('1.  LRAMVA Summary'!E$58:E$59)*(MONTH($E52)-1)/12)*$H52</f>
        <v>0</v>
      </c>
      <c r="K52" s="230">
        <f>(SUM('1.  LRAMVA Summary'!F$52:F$57)+SUM('1.  LRAMVA Summary'!F$58:F$59)*(MONTH($E52)-1)/12)*$H52</f>
        <v>0</v>
      </c>
      <c r="L52" s="230">
        <f>(SUM('1.  LRAMVA Summary'!G$52:G$57)+SUM('1.  LRAMVA Summary'!G$58:G$59)*(MONTH($E52)-1)/12)*$H52</f>
        <v>0</v>
      </c>
      <c r="M52" s="230">
        <f>(SUM('1.  LRAMVA Summary'!H$52:H$57)+SUM('1.  LRAMVA Summary'!H$58:H$59)*(MONTH($E52)-1)/12)*$H52</f>
        <v>0</v>
      </c>
      <c r="N52" s="230">
        <f>(SUM('1.  LRAMVA Summary'!I$52:I$57)+SUM('1.  LRAMVA Summary'!I$58:I$59)*(MONTH($E52)-1)/12)*$H52</f>
        <v>0</v>
      </c>
      <c r="O52" s="230">
        <f>(SUM('1.  LRAMVA Summary'!J$52:J$57)+SUM('1.  LRAMVA Summary'!J$58:J$59)*(MONTH($E52)-1)/12)*$H52</f>
        <v>0</v>
      </c>
      <c r="P52" s="230">
        <f>(SUM('1.  LRAMVA Summary'!K$52:K$57)+SUM('1.  LRAMVA Summary'!K$58:K$59)*(MONTH($E52)-1)/12)*$H52</f>
        <v>0</v>
      </c>
      <c r="Q52" s="230">
        <f>(SUM('1.  LRAMVA Summary'!L$52:L$57)+SUM('1.  LRAMVA Summary'!L$58:L$59)*(MONTH($E52)-1)/12)*$H52</f>
        <v>0</v>
      </c>
      <c r="R52" s="230">
        <f>(SUM('1.  LRAMVA Summary'!M$52:M$57)+SUM('1.  LRAMVA Summary'!M$58:M$59)*(MONTH($E52)-1)/12)*$H52</f>
        <v>0</v>
      </c>
      <c r="S52" s="230">
        <f>(SUM('1.  LRAMVA Summary'!N$52:N$57)+SUM('1.  LRAMVA Summary'!N$58:N$59)*(MONTH($E52)-1)/12)*$H52</f>
        <v>0</v>
      </c>
      <c r="T52" s="230">
        <f>(SUM('1.  LRAMVA Summary'!O$52:O$57)+SUM('1.  LRAMVA Summary'!O$58:O$59)*(MONTH($E52)-1)/12)*$H52</f>
        <v>0</v>
      </c>
      <c r="U52" s="230">
        <f>(SUM('1.  LRAMVA Summary'!P$52:P$57)+SUM('1.  LRAMVA Summary'!P$58:P$59)*(MONTH($E52)-1)/12)*$H52</f>
        <v>0</v>
      </c>
      <c r="V52" s="230">
        <f>(SUM('1.  LRAMVA Summary'!Q$52:Q$57)+SUM('1.  LRAMVA Summary'!Q$58:Q$59)*(MONTH($E52)-1)/12)*$H52</f>
        <v>0</v>
      </c>
      <c r="W52" s="231">
        <f t="shared" si="10"/>
        <v>0</v>
      </c>
    </row>
    <row r="53" spans="1:23" s="9" customFormat="1" hidden="1" outlineLevel="1">
      <c r="B53" s="213" t="s">
        <v>90</v>
      </c>
      <c r="C53" s="233"/>
      <c r="D53" s="206"/>
      <c r="E53" s="214">
        <v>41518</v>
      </c>
      <c r="F53" s="214" t="s">
        <v>180</v>
      </c>
      <c r="G53" s="215" t="s">
        <v>68</v>
      </c>
      <c r="H53" s="229">
        <f>C$25/12</f>
        <v>1.225E-3</v>
      </c>
      <c r="I53" s="230">
        <f>(SUM('1.  LRAMVA Summary'!D$52:D$57)+SUM('1.  LRAMVA Summary'!D$58:D$59)*(MONTH($E53)-1)/12)*$H53</f>
        <v>0</v>
      </c>
      <c r="J53" s="230">
        <f>(SUM('1.  LRAMVA Summary'!E$52:E$57)+SUM('1.  LRAMVA Summary'!E$58:E$59)*(MONTH($E53)-1)/12)*$H53</f>
        <v>0</v>
      </c>
      <c r="K53" s="230">
        <f>(SUM('1.  LRAMVA Summary'!F$52:F$57)+SUM('1.  LRAMVA Summary'!F$58:F$59)*(MONTH($E53)-1)/12)*$H53</f>
        <v>0</v>
      </c>
      <c r="L53" s="230">
        <f>(SUM('1.  LRAMVA Summary'!G$52:G$57)+SUM('1.  LRAMVA Summary'!G$58:G$59)*(MONTH($E53)-1)/12)*$H53</f>
        <v>0</v>
      </c>
      <c r="M53" s="230">
        <f>(SUM('1.  LRAMVA Summary'!H$52:H$57)+SUM('1.  LRAMVA Summary'!H$58:H$59)*(MONTH($E53)-1)/12)*$H53</f>
        <v>0</v>
      </c>
      <c r="N53" s="230">
        <f>(SUM('1.  LRAMVA Summary'!I$52:I$57)+SUM('1.  LRAMVA Summary'!I$58:I$59)*(MONTH($E53)-1)/12)*$H53</f>
        <v>0</v>
      </c>
      <c r="O53" s="230">
        <f>(SUM('1.  LRAMVA Summary'!J$52:J$57)+SUM('1.  LRAMVA Summary'!J$58:J$59)*(MONTH($E53)-1)/12)*$H53</f>
        <v>0</v>
      </c>
      <c r="P53" s="230">
        <f>(SUM('1.  LRAMVA Summary'!K$52:K$57)+SUM('1.  LRAMVA Summary'!K$58:K$59)*(MONTH($E53)-1)/12)*$H53</f>
        <v>0</v>
      </c>
      <c r="Q53" s="230">
        <f>(SUM('1.  LRAMVA Summary'!L$52:L$57)+SUM('1.  LRAMVA Summary'!L$58:L$59)*(MONTH($E53)-1)/12)*$H53</f>
        <v>0</v>
      </c>
      <c r="R53" s="230">
        <f>(SUM('1.  LRAMVA Summary'!M$52:M$57)+SUM('1.  LRAMVA Summary'!M$58:M$59)*(MONTH($E53)-1)/12)*$H53</f>
        <v>0</v>
      </c>
      <c r="S53" s="230">
        <f>(SUM('1.  LRAMVA Summary'!N$52:N$57)+SUM('1.  LRAMVA Summary'!N$58:N$59)*(MONTH($E53)-1)/12)*$H53</f>
        <v>0</v>
      </c>
      <c r="T53" s="230">
        <f>(SUM('1.  LRAMVA Summary'!O$52:O$57)+SUM('1.  LRAMVA Summary'!O$58:O$59)*(MONTH($E53)-1)/12)*$H53</f>
        <v>0</v>
      </c>
      <c r="U53" s="230">
        <f>(SUM('1.  LRAMVA Summary'!P$52:P$57)+SUM('1.  LRAMVA Summary'!P$58:P$59)*(MONTH($E53)-1)/12)*$H53</f>
        <v>0</v>
      </c>
      <c r="V53" s="230">
        <f>(SUM('1.  LRAMVA Summary'!Q$52:Q$57)+SUM('1.  LRAMVA Summary'!Q$58:Q$59)*(MONTH($E53)-1)/12)*$H53</f>
        <v>0</v>
      </c>
      <c r="W53" s="231">
        <f t="shared" si="10"/>
        <v>0</v>
      </c>
    </row>
    <row r="54" spans="1:23" s="9" customFormat="1" hidden="1" outlineLevel="1">
      <c r="B54" s="235" t="s">
        <v>92</v>
      </c>
      <c r="C54" s="236"/>
      <c r="D54" s="206"/>
      <c r="E54" s="214">
        <v>41548</v>
      </c>
      <c r="F54" s="214" t="s">
        <v>180</v>
      </c>
      <c r="G54" s="215" t="s">
        <v>69</v>
      </c>
      <c r="H54" s="232">
        <f>C$26/12</f>
        <v>1.225E-3</v>
      </c>
      <c r="I54" s="230">
        <f>(SUM('1.  LRAMVA Summary'!D$52:D$57)+SUM('1.  LRAMVA Summary'!D$58:D$59)*(MONTH($E54)-1)/12)*$H54</f>
        <v>0</v>
      </c>
      <c r="J54" s="230">
        <f>(SUM('1.  LRAMVA Summary'!E$52:E$57)+SUM('1.  LRAMVA Summary'!E$58:E$59)*(MONTH($E54)-1)/12)*$H54</f>
        <v>0</v>
      </c>
      <c r="K54" s="230">
        <f>(SUM('1.  LRAMVA Summary'!F$52:F$57)+SUM('1.  LRAMVA Summary'!F$58:F$59)*(MONTH($E54)-1)/12)*$H54</f>
        <v>0</v>
      </c>
      <c r="L54" s="230">
        <f>(SUM('1.  LRAMVA Summary'!G$52:G$57)+SUM('1.  LRAMVA Summary'!G$58:G$59)*(MONTH($E54)-1)/12)*$H54</f>
        <v>0</v>
      </c>
      <c r="M54" s="230">
        <f>(SUM('1.  LRAMVA Summary'!H$52:H$57)+SUM('1.  LRAMVA Summary'!H$58:H$59)*(MONTH($E54)-1)/12)*$H54</f>
        <v>0</v>
      </c>
      <c r="N54" s="230">
        <f>(SUM('1.  LRAMVA Summary'!I$52:I$57)+SUM('1.  LRAMVA Summary'!I$58:I$59)*(MONTH($E54)-1)/12)*$H54</f>
        <v>0</v>
      </c>
      <c r="O54" s="230">
        <f>(SUM('1.  LRAMVA Summary'!J$52:J$57)+SUM('1.  LRAMVA Summary'!J$58:J$59)*(MONTH($E54)-1)/12)*$H54</f>
        <v>0</v>
      </c>
      <c r="P54" s="230">
        <f>(SUM('1.  LRAMVA Summary'!K$52:K$57)+SUM('1.  LRAMVA Summary'!K$58:K$59)*(MONTH($E54)-1)/12)*$H54</f>
        <v>0</v>
      </c>
      <c r="Q54" s="230">
        <f>(SUM('1.  LRAMVA Summary'!L$52:L$57)+SUM('1.  LRAMVA Summary'!L$58:L$59)*(MONTH($E54)-1)/12)*$H54</f>
        <v>0</v>
      </c>
      <c r="R54" s="230">
        <f>(SUM('1.  LRAMVA Summary'!M$52:M$57)+SUM('1.  LRAMVA Summary'!M$58:M$59)*(MONTH($E54)-1)/12)*$H54</f>
        <v>0</v>
      </c>
      <c r="S54" s="230">
        <f>(SUM('1.  LRAMVA Summary'!N$52:N$57)+SUM('1.  LRAMVA Summary'!N$58:N$59)*(MONTH($E54)-1)/12)*$H54</f>
        <v>0</v>
      </c>
      <c r="T54" s="230">
        <f>(SUM('1.  LRAMVA Summary'!O$52:O$57)+SUM('1.  LRAMVA Summary'!O$58:O$59)*(MONTH($E54)-1)/12)*$H54</f>
        <v>0</v>
      </c>
      <c r="U54" s="230">
        <f>(SUM('1.  LRAMVA Summary'!P$52:P$57)+SUM('1.  LRAMVA Summary'!P$58:P$59)*(MONTH($E54)-1)/12)*$H54</f>
        <v>0</v>
      </c>
      <c r="V54" s="230">
        <f>(SUM('1.  LRAMVA Summary'!Q$52:Q$57)+SUM('1.  LRAMVA Summary'!Q$58:Q$59)*(MONTH($E54)-1)/12)*$H54</f>
        <v>0</v>
      </c>
      <c r="W54" s="231">
        <f t="shared" si="10"/>
        <v>0</v>
      </c>
    </row>
    <row r="55" spans="1:23" s="9" customFormat="1" hidden="1" outlineLevel="1">
      <c r="D55" s="206"/>
      <c r="E55" s="214">
        <v>41579</v>
      </c>
      <c r="F55" s="214" t="s">
        <v>180</v>
      </c>
      <c r="G55" s="215" t="s">
        <v>69</v>
      </c>
      <c r="H55" s="229">
        <f>C$26/12</f>
        <v>1.225E-3</v>
      </c>
      <c r="I55" s="230">
        <f>(SUM('1.  LRAMVA Summary'!D$52:D$57)+SUM('1.  LRAMVA Summary'!D$58:D$59)*(MONTH($E55)-1)/12)*$H55</f>
        <v>0</v>
      </c>
      <c r="J55" s="230">
        <f>(SUM('1.  LRAMVA Summary'!E$52:E$57)+SUM('1.  LRAMVA Summary'!E$58:E$59)*(MONTH($E55)-1)/12)*$H55</f>
        <v>0</v>
      </c>
      <c r="K55" s="230">
        <f>(SUM('1.  LRAMVA Summary'!F$52:F$57)+SUM('1.  LRAMVA Summary'!F$58:F$59)*(MONTH($E55)-1)/12)*$H55</f>
        <v>0</v>
      </c>
      <c r="L55" s="230">
        <f>(SUM('1.  LRAMVA Summary'!G$52:G$57)+SUM('1.  LRAMVA Summary'!G$58:G$59)*(MONTH($E55)-1)/12)*$H55</f>
        <v>0</v>
      </c>
      <c r="M55" s="230">
        <f>(SUM('1.  LRAMVA Summary'!H$52:H$57)+SUM('1.  LRAMVA Summary'!H$58:H$59)*(MONTH($E55)-1)/12)*$H55</f>
        <v>0</v>
      </c>
      <c r="N55" s="230">
        <f>(SUM('1.  LRAMVA Summary'!I$52:I$57)+SUM('1.  LRAMVA Summary'!I$58:I$59)*(MONTH($E55)-1)/12)*$H55</f>
        <v>0</v>
      </c>
      <c r="O55" s="230">
        <f>(SUM('1.  LRAMVA Summary'!J$52:J$57)+SUM('1.  LRAMVA Summary'!J$58:J$59)*(MONTH($E55)-1)/12)*$H55</f>
        <v>0</v>
      </c>
      <c r="P55" s="230">
        <f>(SUM('1.  LRAMVA Summary'!K$52:K$57)+SUM('1.  LRAMVA Summary'!K$58:K$59)*(MONTH($E55)-1)/12)*$H55</f>
        <v>0</v>
      </c>
      <c r="Q55" s="230">
        <f>(SUM('1.  LRAMVA Summary'!L$52:L$57)+SUM('1.  LRAMVA Summary'!L$58:L$59)*(MONTH($E55)-1)/12)*$H55</f>
        <v>0</v>
      </c>
      <c r="R55" s="230">
        <f>(SUM('1.  LRAMVA Summary'!M$52:M$57)+SUM('1.  LRAMVA Summary'!M$58:M$59)*(MONTH($E55)-1)/12)*$H55</f>
        <v>0</v>
      </c>
      <c r="S55" s="230">
        <f>(SUM('1.  LRAMVA Summary'!N$52:N$57)+SUM('1.  LRAMVA Summary'!N$58:N$59)*(MONTH($E55)-1)/12)*$H55</f>
        <v>0</v>
      </c>
      <c r="T55" s="230">
        <f>(SUM('1.  LRAMVA Summary'!O$52:O$57)+SUM('1.  LRAMVA Summary'!O$58:O$59)*(MONTH($E55)-1)/12)*$H55</f>
        <v>0</v>
      </c>
      <c r="U55" s="230">
        <f>(SUM('1.  LRAMVA Summary'!P$52:P$57)+SUM('1.  LRAMVA Summary'!P$58:P$59)*(MONTH($E55)-1)/12)*$H55</f>
        <v>0</v>
      </c>
      <c r="V55" s="230">
        <f>(SUM('1.  LRAMVA Summary'!Q$52:Q$57)+SUM('1.  LRAMVA Summary'!Q$58:Q$59)*(MONTH($E55)-1)/12)*$H55</f>
        <v>0</v>
      </c>
      <c r="W55" s="231">
        <f t="shared" si="10"/>
        <v>0</v>
      </c>
    </row>
    <row r="56" spans="1:23" s="9" customFormat="1" ht="15.75" hidden="1" outlineLevel="1">
      <c r="B56" s="183" t="s">
        <v>183</v>
      </c>
      <c r="C56" s="27"/>
      <c r="D56" s="206"/>
      <c r="E56" s="214">
        <v>41609</v>
      </c>
      <c r="F56" s="214" t="s">
        <v>180</v>
      </c>
      <c r="G56" s="215" t="s">
        <v>69</v>
      </c>
      <c r="H56" s="229">
        <f>C$26/12</f>
        <v>1.225E-3</v>
      </c>
      <c r="I56" s="230">
        <f>(SUM('1.  LRAMVA Summary'!D$52:D$57)+SUM('1.  LRAMVA Summary'!D$58:D$59)*(MONTH($E56)-1)/12)*$H56</f>
        <v>0</v>
      </c>
      <c r="J56" s="230">
        <f>(SUM('1.  LRAMVA Summary'!E$52:E$57)+SUM('1.  LRAMVA Summary'!E$58:E$59)*(MONTH($E56)-1)/12)*$H56</f>
        <v>0</v>
      </c>
      <c r="K56" s="230">
        <f>(SUM('1.  LRAMVA Summary'!F$52:F$57)+SUM('1.  LRAMVA Summary'!F$58:F$59)*(MONTH($E56)-1)/12)*$H56</f>
        <v>0</v>
      </c>
      <c r="L56" s="230">
        <f>(SUM('1.  LRAMVA Summary'!G$52:G$57)+SUM('1.  LRAMVA Summary'!G$58:G$59)*(MONTH($E56)-1)/12)*$H56</f>
        <v>0</v>
      </c>
      <c r="M56" s="230">
        <f>(SUM('1.  LRAMVA Summary'!H$52:H$57)+SUM('1.  LRAMVA Summary'!H$58:H$59)*(MONTH($E56)-1)/12)*$H56</f>
        <v>0</v>
      </c>
      <c r="N56" s="230">
        <f>(SUM('1.  LRAMVA Summary'!I$52:I$57)+SUM('1.  LRAMVA Summary'!I$58:I$59)*(MONTH($E56)-1)/12)*$H56</f>
        <v>0</v>
      </c>
      <c r="O56" s="230">
        <f>(SUM('1.  LRAMVA Summary'!J$52:J$57)+SUM('1.  LRAMVA Summary'!J$58:J$59)*(MONTH($E56)-1)/12)*$H56</f>
        <v>0</v>
      </c>
      <c r="P56" s="230">
        <f>(SUM('1.  LRAMVA Summary'!K$52:K$57)+SUM('1.  LRAMVA Summary'!K$58:K$59)*(MONTH($E56)-1)/12)*$H56</f>
        <v>0</v>
      </c>
      <c r="Q56" s="230">
        <f>(SUM('1.  LRAMVA Summary'!L$52:L$57)+SUM('1.  LRAMVA Summary'!L$58:L$59)*(MONTH($E56)-1)/12)*$H56</f>
        <v>0</v>
      </c>
      <c r="R56" s="230">
        <f>(SUM('1.  LRAMVA Summary'!M$52:M$57)+SUM('1.  LRAMVA Summary'!M$58:M$59)*(MONTH($E56)-1)/12)*$H56</f>
        <v>0</v>
      </c>
      <c r="S56" s="230">
        <f>(SUM('1.  LRAMVA Summary'!N$52:N$57)+SUM('1.  LRAMVA Summary'!N$58:N$59)*(MONTH($E56)-1)/12)*$H56</f>
        <v>0</v>
      </c>
      <c r="T56" s="230">
        <f>(SUM('1.  LRAMVA Summary'!O$52:O$57)+SUM('1.  LRAMVA Summary'!O$58:O$59)*(MONTH($E56)-1)/12)*$H56</f>
        <v>0</v>
      </c>
      <c r="U56" s="230">
        <f>(SUM('1.  LRAMVA Summary'!P$52:P$57)+SUM('1.  LRAMVA Summary'!P$58:P$59)*(MONTH($E56)-1)/12)*$H56</f>
        <v>0</v>
      </c>
      <c r="V56" s="230">
        <f>(SUM('1.  LRAMVA Summary'!Q$52:Q$57)+SUM('1.  LRAMVA Summary'!Q$58:Q$59)*(MONTH($E56)-1)/12)*$H56</f>
        <v>0</v>
      </c>
      <c r="W56" s="231">
        <f t="shared" si="10"/>
        <v>0</v>
      </c>
    </row>
    <row r="57" spans="1:23" s="9" customFormat="1" ht="15.75" hidden="1" outlineLevel="1" thickBot="1">
      <c r="B57" s="27"/>
      <c r="C57" s="27"/>
      <c r="D57" s="206"/>
      <c r="E57" s="216" t="s">
        <v>465</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hidden="1" outlineLevel="1"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hidden="1" outlineLevel="1">
      <c r="D59" s="206"/>
      <c r="E59" s="225" t="s">
        <v>429</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hidden="1" outlineLevel="1">
      <c r="D60" s="206"/>
      <c r="E60" s="214">
        <v>41640</v>
      </c>
      <c r="F60" s="214" t="s">
        <v>181</v>
      </c>
      <c r="G60" s="215" t="s">
        <v>65</v>
      </c>
      <c r="H60" s="232">
        <f>C$27/12</f>
        <v>1.225E-3</v>
      </c>
      <c r="I60" s="230">
        <f>(SUM('1.  LRAMVA Summary'!D$52:D$60)+SUM('1.  LRAMVA Summary'!D$61:D$62)*(MONTH($E60)-1)/12)*$H60</f>
        <v>0</v>
      </c>
      <c r="J60" s="230">
        <f>(SUM('1.  LRAMVA Summary'!E$52:E$60)+SUM('1.  LRAMVA Summary'!E$61:E$62)*(MONTH($E60)-1)/12)*$H60</f>
        <v>0</v>
      </c>
      <c r="K60" s="230">
        <f>(SUM('1.  LRAMVA Summary'!F$52:F$60)+SUM('1.  LRAMVA Summary'!F$61:F$62)*(MONTH($E60)-1)/12)*$H60</f>
        <v>0</v>
      </c>
      <c r="L60" s="230">
        <f>(SUM('1.  LRAMVA Summary'!G$52:G$60)+SUM('1.  LRAMVA Summary'!G$61:G$62)*(MONTH($E60)-1)/12)*$H60</f>
        <v>0</v>
      </c>
      <c r="M60" s="230">
        <f>(SUM('1.  LRAMVA Summary'!H$52:H$60)+SUM('1.  LRAMVA Summary'!H$61:H$62)*(MONTH($E60)-1)/12)*$H60</f>
        <v>0</v>
      </c>
      <c r="N60" s="230">
        <f>(SUM('1.  LRAMVA Summary'!I$52:I$60)+SUM('1.  LRAMVA Summary'!I$61:I$62)*(MONTH($E60)-1)/12)*$H60</f>
        <v>0</v>
      </c>
      <c r="O60" s="230">
        <f>(SUM('1.  LRAMVA Summary'!J$52:J$60)+SUM('1.  LRAMVA Summary'!J$61:J$62)*(MONTH($E60)-1)/12)*$H60</f>
        <v>0</v>
      </c>
      <c r="P60" s="230">
        <f>(SUM('1.  LRAMVA Summary'!K$52:K$60)+SUM('1.  LRAMVA Summary'!K$61:K$62)*(MONTH($E60)-1)/12)*$H60</f>
        <v>0</v>
      </c>
      <c r="Q60" s="230">
        <f>(SUM('1.  LRAMVA Summary'!L$52:L$60)+SUM('1.  LRAMVA Summary'!L$61:L$62)*(MONTH($E60)-1)/12)*$H60</f>
        <v>0</v>
      </c>
      <c r="R60" s="230">
        <f>(SUM('1.  LRAMVA Summary'!M$52:M$60)+SUM('1.  LRAMVA Summary'!M$61:M$62)*(MONTH($E60)-1)/12)*$H60</f>
        <v>0</v>
      </c>
      <c r="S60" s="230">
        <f>(SUM('1.  LRAMVA Summary'!N$52:N$60)+SUM('1.  LRAMVA Summary'!N$61:N$62)*(MONTH($E60)-1)/12)*$H60</f>
        <v>0</v>
      </c>
      <c r="T60" s="230">
        <f>(SUM('1.  LRAMVA Summary'!O$52:O$60)+SUM('1.  LRAMVA Summary'!O$61:O$62)*(MONTH($E60)-1)/12)*$H60</f>
        <v>0</v>
      </c>
      <c r="U60" s="230">
        <f>(SUM('1.  LRAMVA Summary'!P$52:P$60)+SUM('1.  LRAMVA Summary'!P$61:P$62)*(MONTH($E60)-1)/12)*$H60</f>
        <v>0</v>
      </c>
      <c r="V60" s="230">
        <f>(SUM('1.  LRAMVA Summary'!Q$52:Q$60)+SUM('1.  LRAMVA Summary'!Q$61:Q$62)*(MONTH($E60)-1)/12)*$H60</f>
        <v>0</v>
      </c>
      <c r="W60" s="231">
        <f>SUM(I60:V60)</f>
        <v>0</v>
      </c>
    </row>
    <row r="61" spans="1:23" s="9" customFormat="1" hidden="1" outlineLevel="1">
      <c r="A61" s="28"/>
      <c r="E61" s="214">
        <v>41671</v>
      </c>
      <c r="F61" s="214" t="s">
        <v>181</v>
      </c>
      <c r="G61" s="215" t="s">
        <v>65</v>
      </c>
      <c r="H61" s="229">
        <f>C$27/12</f>
        <v>1.225E-3</v>
      </c>
      <c r="I61" s="230">
        <f>(SUM('1.  LRAMVA Summary'!D$52:D$60)+SUM('1.  LRAMVA Summary'!D$61:D$62)*(MONTH($E61)-1)/12)*$H61</f>
        <v>0</v>
      </c>
      <c r="J61" s="230">
        <f>(SUM('1.  LRAMVA Summary'!E$52:E$60)+SUM('1.  LRAMVA Summary'!E$61:E$62)*(MONTH($E61)-1)/12)*$H61</f>
        <v>0</v>
      </c>
      <c r="K61" s="230">
        <f>(SUM('1.  LRAMVA Summary'!F$52:F$60)+SUM('1.  LRAMVA Summary'!F$61:F$62)*(MONTH($E61)-1)/12)*$H61</f>
        <v>0</v>
      </c>
      <c r="L61" s="230">
        <f>(SUM('1.  LRAMVA Summary'!G$52:G$60)+SUM('1.  LRAMVA Summary'!G$61:G$62)*(MONTH($E61)-1)/12)*$H61</f>
        <v>0</v>
      </c>
      <c r="M61" s="230">
        <f>(SUM('1.  LRAMVA Summary'!H$52:H$60)+SUM('1.  LRAMVA Summary'!H$61:H$62)*(MONTH($E61)-1)/12)*$H61</f>
        <v>0</v>
      </c>
      <c r="N61" s="230">
        <f>(SUM('1.  LRAMVA Summary'!I$52:I$60)+SUM('1.  LRAMVA Summary'!I$61:I$62)*(MONTH($E61)-1)/12)*$H61</f>
        <v>0</v>
      </c>
      <c r="O61" s="230">
        <f>(SUM('1.  LRAMVA Summary'!J$52:J$60)+SUM('1.  LRAMVA Summary'!J$61:J$62)*(MONTH($E61)-1)/12)*$H61</f>
        <v>0</v>
      </c>
      <c r="P61" s="230">
        <f>(SUM('1.  LRAMVA Summary'!K$52:K$60)+SUM('1.  LRAMVA Summary'!K$61:K$62)*(MONTH($E61)-1)/12)*$H61</f>
        <v>0</v>
      </c>
      <c r="Q61" s="230">
        <f>(SUM('1.  LRAMVA Summary'!L$52:L$60)+SUM('1.  LRAMVA Summary'!L$61:L$62)*(MONTH($E61)-1)/12)*$H61</f>
        <v>0</v>
      </c>
      <c r="R61" s="230">
        <f>(SUM('1.  LRAMVA Summary'!M$52:M$60)+SUM('1.  LRAMVA Summary'!M$61:M$62)*(MONTH($E61)-1)/12)*$H61</f>
        <v>0</v>
      </c>
      <c r="S61" s="230">
        <f>(SUM('1.  LRAMVA Summary'!N$52:N$60)+SUM('1.  LRAMVA Summary'!N$61:N$62)*(MONTH($E61)-1)/12)*$H61</f>
        <v>0</v>
      </c>
      <c r="T61" s="230">
        <f>(SUM('1.  LRAMVA Summary'!O$52:O$60)+SUM('1.  LRAMVA Summary'!O$61:O$62)*(MONTH($E61)-1)/12)*$H61</f>
        <v>0</v>
      </c>
      <c r="U61" s="230">
        <f>(SUM('1.  LRAMVA Summary'!P$52:P$60)+SUM('1.  LRAMVA Summary'!P$61:P$62)*(MONTH($E61)-1)/12)*$H61</f>
        <v>0</v>
      </c>
      <c r="V61" s="230">
        <f>(SUM('1.  LRAMVA Summary'!Q$52:Q$60)+SUM('1.  LRAMVA Summary'!Q$61:Q$62)*(MONTH($E61)-1)/12)*$H61</f>
        <v>0</v>
      </c>
      <c r="W61" s="231">
        <f t="shared" ref="W61:W71" si="15">SUM(I61:V61)</f>
        <v>0</v>
      </c>
    </row>
    <row r="62" spans="1:23" s="9" customFormat="1" hidden="1" outlineLevel="1">
      <c r="B62" s="67"/>
      <c r="E62" s="214">
        <v>41699</v>
      </c>
      <c r="F62" s="214" t="s">
        <v>181</v>
      </c>
      <c r="G62" s="215" t="s">
        <v>65</v>
      </c>
      <c r="H62" s="229">
        <f>C$27/12</f>
        <v>1.225E-3</v>
      </c>
      <c r="I62" s="230">
        <f>(SUM('1.  LRAMVA Summary'!D$52:D$60)+SUM('1.  LRAMVA Summary'!D$61:D$62)*(MONTH($E62)-1)/12)*$H62</f>
        <v>0</v>
      </c>
      <c r="J62" s="230">
        <f>(SUM('1.  LRAMVA Summary'!E$52:E$60)+SUM('1.  LRAMVA Summary'!E$61:E$62)*(MONTH($E62)-1)/12)*$H62</f>
        <v>0</v>
      </c>
      <c r="K62" s="230">
        <f>(SUM('1.  LRAMVA Summary'!F$52:F$60)+SUM('1.  LRAMVA Summary'!F$61:F$62)*(MONTH($E62)-1)/12)*$H62</f>
        <v>0</v>
      </c>
      <c r="L62" s="230">
        <f>(SUM('1.  LRAMVA Summary'!G$52:G$60)+SUM('1.  LRAMVA Summary'!G$61:G$62)*(MONTH($E62)-1)/12)*$H62</f>
        <v>0</v>
      </c>
      <c r="M62" s="230">
        <f>(SUM('1.  LRAMVA Summary'!H$52:H$60)+SUM('1.  LRAMVA Summary'!H$61:H$62)*(MONTH($E62)-1)/12)*$H62</f>
        <v>0</v>
      </c>
      <c r="N62" s="230">
        <f>(SUM('1.  LRAMVA Summary'!I$52:I$60)+SUM('1.  LRAMVA Summary'!I$61:I$62)*(MONTH($E62)-1)/12)*$H62</f>
        <v>0</v>
      </c>
      <c r="O62" s="230">
        <f>(SUM('1.  LRAMVA Summary'!J$52:J$60)+SUM('1.  LRAMVA Summary'!J$61:J$62)*(MONTH($E62)-1)/12)*$H62</f>
        <v>0</v>
      </c>
      <c r="P62" s="230">
        <f>(SUM('1.  LRAMVA Summary'!K$52:K$60)+SUM('1.  LRAMVA Summary'!K$61:K$62)*(MONTH($E62)-1)/12)*$H62</f>
        <v>0</v>
      </c>
      <c r="Q62" s="230">
        <f>(SUM('1.  LRAMVA Summary'!L$52:L$60)+SUM('1.  LRAMVA Summary'!L$61:L$62)*(MONTH($E62)-1)/12)*$H62</f>
        <v>0</v>
      </c>
      <c r="R62" s="230">
        <f>(SUM('1.  LRAMVA Summary'!M$52:M$60)+SUM('1.  LRAMVA Summary'!M$61:M$62)*(MONTH($E62)-1)/12)*$H62</f>
        <v>0</v>
      </c>
      <c r="S62" s="230">
        <f>(SUM('1.  LRAMVA Summary'!N$52:N$60)+SUM('1.  LRAMVA Summary'!N$61:N$62)*(MONTH($E62)-1)/12)*$H62</f>
        <v>0</v>
      </c>
      <c r="T62" s="230">
        <f>(SUM('1.  LRAMVA Summary'!O$52:O$60)+SUM('1.  LRAMVA Summary'!O$61:O$62)*(MONTH($E62)-1)/12)*$H62</f>
        <v>0</v>
      </c>
      <c r="U62" s="230">
        <f>(SUM('1.  LRAMVA Summary'!P$52:P$60)+SUM('1.  LRAMVA Summary'!P$61:P$62)*(MONTH($E62)-1)/12)*$H62</f>
        <v>0</v>
      </c>
      <c r="V62" s="230">
        <f>(SUM('1.  LRAMVA Summary'!Q$52:Q$60)+SUM('1.  LRAMVA Summary'!Q$61:Q$62)*(MONTH($E62)-1)/12)*$H62</f>
        <v>0</v>
      </c>
      <c r="W62" s="231">
        <f t="shared" si="15"/>
        <v>0</v>
      </c>
    </row>
    <row r="63" spans="1:23" s="9" customFormat="1" hidden="1" outlineLevel="1">
      <c r="B63" s="67"/>
      <c r="E63" s="214">
        <v>41730</v>
      </c>
      <c r="F63" s="214" t="s">
        <v>181</v>
      </c>
      <c r="G63" s="215" t="s">
        <v>66</v>
      </c>
      <c r="H63" s="232">
        <f>C$28/12</f>
        <v>1.225E-3</v>
      </c>
      <c r="I63" s="230">
        <f>(SUM('1.  LRAMVA Summary'!D$52:D$60)+SUM('1.  LRAMVA Summary'!D$61:D$62)*(MONTH($E63)-1)/12)*$H63</f>
        <v>0</v>
      </c>
      <c r="J63" s="230">
        <f>(SUM('1.  LRAMVA Summary'!E$52:E$60)+SUM('1.  LRAMVA Summary'!E$61:E$62)*(MONTH($E63)-1)/12)*$H63</f>
        <v>0</v>
      </c>
      <c r="K63" s="230">
        <f>(SUM('1.  LRAMVA Summary'!F$52:F$60)+SUM('1.  LRAMVA Summary'!F$61:F$62)*(MONTH($E63)-1)/12)*$H63</f>
        <v>0</v>
      </c>
      <c r="L63" s="230">
        <f>(SUM('1.  LRAMVA Summary'!G$52:G$60)+SUM('1.  LRAMVA Summary'!G$61:G$62)*(MONTH($E63)-1)/12)*$H63</f>
        <v>0</v>
      </c>
      <c r="M63" s="230">
        <f>(SUM('1.  LRAMVA Summary'!H$52:H$60)+SUM('1.  LRAMVA Summary'!H$61:H$62)*(MONTH($E63)-1)/12)*$H63</f>
        <v>0</v>
      </c>
      <c r="N63" s="230">
        <f>(SUM('1.  LRAMVA Summary'!I$52:I$60)+SUM('1.  LRAMVA Summary'!I$61:I$62)*(MONTH($E63)-1)/12)*$H63</f>
        <v>0</v>
      </c>
      <c r="O63" s="230">
        <f>(SUM('1.  LRAMVA Summary'!J$52:J$60)+SUM('1.  LRAMVA Summary'!J$61:J$62)*(MONTH($E63)-1)/12)*$H63</f>
        <v>0</v>
      </c>
      <c r="P63" s="230">
        <f>(SUM('1.  LRAMVA Summary'!K$52:K$60)+SUM('1.  LRAMVA Summary'!K$61:K$62)*(MONTH($E63)-1)/12)*$H63</f>
        <v>0</v>
      </c>
      <c r="Q63" s="230">
        <f>(SUM('1.  LRAMVA Summary'!L$52:L$60)+SUM('1.  LRAMVA Summary'!L$61:L$62)*(MONTH($E63)-1)/12)*$H63</f>
        <v>0</v>
      </c>
      <c r="R63" s="230">
        <f>(SUM('1.  LRAMVA Summary'!M$52:M$60)+SUM('1.  LRAMVA Summary'!M$61:M$62)*(MONTH($E63)-1)/12)*$H63</f>
        <v>0</v>
      </c>
      <c r="S63" s="230">
        <f>(SUM('1.  LRAMVA Summary'!N$52:N$60)+SUM('1.  LRAMVA Summary'!N$61:N$62)*(MONTH($E63)-1)/12)*$H63</f>
        <v>0</v>
      </c>
      <c r="T63" s="230">
        <f>(SUM('1.  LRAMVA Summary'!O$52:O$60)+SUM('1.  LRAMVA Summary'!O$61:O$62)*(MONTH($E63)-1)/12)*$H63</f>
        <v>0</v>
      </c>
      <c r="U63" s="230">
        <f>(SUM('1.  LRAMVA Summary'!P$52:P$60)+SUM('1.  LRAMVA Summary'!P$61:P$62)*(MONTH($E63)-1)/12)*$H63</f>
        <v>0</v>
      </c>
      <c r="V63" s="230">
        <f>(SUM('1.  LRAMVA Summary'!Q$52:Q$60)+SUM('1.  LRAMVA Summary'!Q$61:Q$62)*(MONTH($E63)-1)/12)*$H63</f>
        <v>0</v>
      </c>
      <c r="W63" s="231">
        <f t="shared" si="15"/>
        <v>0</v>
      </c>
    </row>
    <row r="64" spans="1:23" s="9" customFormat="1" hidden="1" outlineLevel="1">
      <c r="B64" s="67"/>
      <c r="E64" s="214">
        <v>41760</v>
      </c>
      <c r="F64" s="214" t="s">
        <v>181</v>
      </c>
      <c r="G64" s="215" t="s">
        <v>66</v>
      </c>
      <c r="H64" s="229">
        <f>C$28/12</f>
        <v>1.225E-3</v>
      </c>
      <c r="I64" s="230">
        <f>(SUM('1.  LRAMVA Summary'!D$52:D$60)+SUM('1.  LRAMVA Summary'!D$61:D$62)*(MONTH($E64)-1)/12)*$H64</f>
        <v>0</v>
      </c>
      <c r="J64" s="230">
        <f>(SUM('1.  LRAMVA Summary'!E$52:E$60)+SUM('1.  LRAMVA Summary'!E$61:E$62)*(MONTH($E64)-1)/12)*$H64</f>
        <v>0</v>
      </c>
      <c r="K64" s="230">
        <f>(SUM('1.  LRAMVA Summary'!F$52:F$60)+SUM('1.  LRAMVA Summary'!F$61:F$62)*(MONTH($E64)-1)/12)*$H64</f>
        <v>0</v>
      </c>
      <c r="L64" s="230">
        <f>(SUM('1.  LRAMVA Summary'!G$52:G$60)+SUM('1.  LRAMVA Summary'!G$61:G$62)*(MONTH($E64)-1)/12)*$H64</f>
        <v>0</v>
      </c>
      <c r="M64" s="230">
        <f>(SUM('1.  LRAMVA Summary'!H$52:H$60)+SUM('1.  LRAMVA Summary'!H$61:H$62)*(MONTH($E64)-1)/12)*$H64</f>
        <v>0</v>
      </c>
      <c r="N64" s="230">
        <f>(SUM('1.  LRAMVA Summary'!I$52:I$60)+SUM('1.  LRAMVA Summary'!I$61:I$62)*(MONTH($E64)-1)/12)*$H64</f>
        <v>0</v>
      </c>
      <c r="O64" s="230">
        <f>(SUM('1.  LRAMVA Summary'!J$52:J$60)+SUM('1.  LRAMVA Summary'!J$61:J$62)*(MONTH($E64)-1)/12)*$H64</f>
        <v>0</v>
      </c>
      <c r="P64" s="230">
        <f>(SUM('1.  LRAMVA Summary'!K$52:K$60)+SUM('1.  LRAMVA Summary'!K$61:K$62)*(MONTH($E64)-1)/12)*$H64</f>
        <v>0</v>
      </c>
      <c r="Q64" s="230">
        <f>(SUM('1.  LRAMVA Summary'!L$52:L$60)+SUM('1.  LRAMVA Summary'!L$61:L$62)*(MONTH($E64)-1)/12)*$H64</f>
        <v>0</v>
      </c>
      <c r="R64" s="230">
        <f>(SUM('1.  LRAMVA Summary'!M$52:M$60)+SUM('1.  LRAMVA Summary'!M$61:M$62)*(MONTH($E64)-1)/12)*$H64</f>
        <v>0</v>
      </c>
      <c r="S64" s="230">
        <f>(SUM('1.  LRAMVA Summary'!N$52:N$60)+SUM('1.  LRAMVA Summary'!N$61:N$62)*(MONTH($E64)-1)/12)*$H64</f>
        <v>0</v>
      </c>
      <c r="T64" s="230">
        <f>(SUM('1.  LRAMVA Summary'!O$52:O$60)+SUM('1.  LRAMVA Summary'!O$61:O$62)*(MONTH($E64)-1)/12)*$H64</f>
        <v>0</v>
      </c>
      <c r="U64" s="230">
        <f>(SUM('1.  LRAMVA Summary'!P$52:P$60)+SUM('1.  LRAMVA Summary'!P$61:P$62)*(MONTH($E64)-1)/12)*$H64</f>
        <v>0</v>
      </c>
      <c r="V64" s="230">
        <f>(SUM('1.  LRAMVA Summary'!Q$52:Q$60)+SUM('1.  LRAMVA Summary'!Q$61:Q$62)*(MONTH($E64)-1)/12)*$H64</f>
        <v>0</v>
      </c>
      <c r="W64" s="231">
        <f t="shared" si="15"/>
        <v>0</v>
      </c>
    </row>
    <row r="65" spans="2:23" s="9" customFormat="1" hidden="1" outlineLevel="1">
      <c r="B65" s="67"/>
      <c r="E65" s="214">
        <v>41791</v>
      </c>
      <c r="F65" s="214" t="s">
        <v>181</v>
      </c>
      <c r="G65" s="215" t="s">
        <v>66</v>
      </c>
      <c r="H65" s="229">
        <f>C$28/12</f>
        <v>1.225E-3</v>
      </c>
      <c r="I65" s="230">
        <f>(SUM('1.  LRAMVA Summary'!D$52:D$60)+SUM('1.  LRAMVA Summary'!D$61:D$62)*(MONTH($E65)-1)/12)*$H65</f>
        <v>0</v>
      </c>
      <c r="J65" s="230">
        <f>(SUM('1.  LRAMVA Summary'!E$52:E$60)+SUM('1.  LRAMVA Summary'!E$61:E$62)*(MONTH($E65)-1)/12)*$H65</f>
        <v>0</v>
      </c>
      <c r="K65" s="230">
        <f>(SUM('1.  LRAMVA Summary'!F$52:F$60)+SUM('1.  LRAMVA Summary'!F$61:F$62)*(MONTH($E65)-1)/12)*$H65</f>
        <v>0</v>
      </c>
      <c r="L65" s="230">
        <f>(SUM('1.  LRAMVA Summary'!G$52:G$60)+SUM('1.  LRAMVA Summary'!G$61:G$62)*(MONTH($E65)-1)/12)*$H65</f>
        <v>0</v>
      </c>
      <c r="M65" s="230">
        <f>(SUM('1.  LRAMVA Summary'!H$52:H$60)+SUM('1.  LRAMVA Summary'!H$61:H$62)*(MONTH($E65)-1)/12)*$H65</f>
        <v>0</v>
      </c>
      <c r="N65" s="230">
        <f>(SUM('1.  LRAMVA Summary'!I$52:I$60)+SUM('1.  LRAMVA Summary'!I$61:I$62)*(MONTH($E65)-1)/12)*$H65</f>
        <v>0</v>
      </c>
      <c r="O65" s="230">
        <f>(SUM('1.  LRAMVA Summary'!J$52:J$60)+SUM('1.  LRAMVA Summary'!J$61:J$62)*(MONTH($E65)-1)/12)*$H65</f>
        <v>0</v>
      </c>
      <c r="P65" s="230">
        <f>(SUM('1.  LRAMVA Summary'!K$52:K$60)+SUM('1.  LRAMVA Summary'!K$61:K$62)*(MONTH($E65)-1)/12)*$H65</f>
        <v>0</v>
      </c>
      <c r="Q65" s="230">
        <f>(SUM('1.  LRAMVA Summary'!L$52:L$60)+SUM('1.  LRAMVA Summary'!L$61:L$62)*(MONTH($E65)-1)/12)*$H65</f>
        <v>0</v>
      </c>
      <c r="R65" s="230">
        <f>(SUM('1.  LRAMVA Summary'!M$52:M$60)+SUM('1.  LRAMVA Summary'!M$61:M$62)*(MONTH($E65)-1)/12)*$H65</f>
        <v>0</v>
      </c>
      <c r="S65" s="230">
        <f>(SUM('1.  LRAMVA Summary'!N$52:N$60)+SUM('1.  LRAMVA Summary'!N$61:N$62)*(MONTH($E65)-1)/12)*$H65</f>
        <v>0</v>
      </c>
      <c r="T65" s="230">
        <f>(SUM('1.  LRAMVA Summary'!O$52:O$60)+SUM('1.  LRAMVA Summary'!O$61:O$62)*(MONTH($E65)-1)/12)*$H65</f>
        <v>0</v>
      </c>
      <c r="U65" s="230">
        <f>(SUM('1.  LRAMVA Summary'!P$52:P$60)+SUM('1.  LRAMVA Summary'!P$61:P$62)*(MONTH($E65)-1)/12)*$H65</f>
        <v>0</v>
      </c>
      <c r="V65" s="230">
        <f>(SUM('1.  LRAMVA Summary'!Q$52:Q$60)+SUM('1.  LRAMVA Summary'!Q$61:Q$62)*(MONTH($E65)-1)/12)*$H65</f>
        <v>0</v>
      </c>
      <c r="W65" s="231">
        <f t="shared" si="15"/>
        <v>0</v>
      </c>
    </row>
    <row r="66" spans="2:23" s="9" customFormat="1" hidden="1" outlineLevel="1">
      <c r="B66" s="67"/>
      <c r="E66" s="214">
        <v>41821</v>
      </c>
      <c r="F66" s="214" t="s">
        <v>181</v>
      </c>
      <c r="G66" s="215" t="s">
        <v>68</v>
      </c>
      <c r="H66" s="232">
        <f>C$29/12</f>
        <v>1.225E-3</v>
      </c>
      <c r="I66" s="230">
        <f>(SUM('1.  LRAMVA Summary'!D$52:D$60)+SUM('1.  LRAMVA Summary'!D$61:D$62)*(MONTH($E66)-1)/12)*$H66</f>
        <v>0</v>
      </c>
      <c r="J66" s="230">
        <f>(SUM('1.  LRAMVA Summary'!E$52:E$60)+SUM('1.  LRAMVA Summary'!E$61:E$62)*(MONTH($E66)-1)/12)*$H66</f>
        <v>0</v>
      </c>
      <c r="K66" s="230">
        <f>(SUM('1.  LRAMVA Summary'!F$52:F$60)+SUM('1.  LRAMVA Summary'!F$61:F$62)*(MONTH($E66)-1)/12)*$H66</f>
        <v>0</v>
      </c>
      <c r="L66" s="230">
        <f>(SUM('1.  LRAMVA Summary'!G$52:G$60)+SUM('1.  LRAMVA Summary'!G$61:G$62)*(MONTH($E66)-1)/12)*$H66</f>
        <v>0</v>
      </c>
      <c r="M66" s="230">
        <f>(SUM('1.  LRAMVA Summary'!H$52:H$60)+SUM('1.  LRAMVA Summary'!H$61:H$62)*(MONTH($E66)-1)/12)*$H66</f>
        <v>0</v>
      </c>
      <c r="N66" s="230">
        <f>(SUM('1.  LRAMVA Summary'!I$52:I$60)+SUM('1.  LRAMVA Summary'!I$61:I$62)*(MONTH($E66)-1)/12)*$H66</f>
        <v>0</v>
      </c>
      <c r="O66" s="230">
        <f>(SUM('1.  LRAMVA Summary'!J$52:J$60)+SUM('1.  LRAMVA Summary'!J$61:J$62)*(MONTH($E66)-1)/12)*$H66</f>
        <v>0</v>
      </c>
      <c r="P66" s="230">
        <f>(SUM('1.  LRAMVA Summary'!K$52:K$60)+SUM('1.  LRAMVA Summary'!K$61:K$62)*(MONTH($E66)-1)/12)*$H66</f>
        <v>0</v>
      </c>
      <c r="Q66" s="230">
        <f>(SUM('1.  LRAMVA Summary'!L$52:L$60)+SUM('1.  LRAMVA Summary'!L$61:L$62)*(MONTH($E66)-1)/12)*$H66</f>
        <v>0</v>
      </c>
      <c r="R66" s="230">
        <f>(SUM('1.  LRAMVA Summary'!M$52:M$60)+SUM('1.  LRAMVA Summary'!M$61:M$62)*(MONTH($E66)-1)/12)*$H66</f>
        <v>0</v>
      </c>
      <c r="S66" s="230">
        <f>(SUM('1.  LRAMVA Summary'!N$52:N$60)+SUM('1.  LRAMVA Summary'!N$61:N$62)*(MONTH($E66)-1)/12)*$H66</f>
        <v>0</v>
      </c>
      <c r="T66" s="230">
        <f>(SUM('1.  LRAMVA Summary'!O$52:O$60)+SUM('1.  LRAMVA Summary'!O$61:O$62)*(MONTH($E66)-1)/12)*$H66</f>
        <v>0</v>
      </c>
      <c r="U66" s="230">
        <f>(SUM('1.  LRAMVA Summary'!P$52:P$60)+SUM('1.  LRAMVA Summary'!P$61:P$62)*(MONTH($E66)-1)/12)*$H66</f>
        <v>0</v>
      </c>
      <c r="V66" s="230">
        <f>(SUM('1.  LRAMVA Summary'!Q$52:Q$60)+SUM('1.  LRAMVA Summary'!Q$61:Q$62)*(MONTH($E66)-1)/12)*$H66</f>
        <v>0</v>
      </c>
      <c r="W66" s="231">
        <f t="shared" si="15"/>
        <v>0</v>
      </c>
    </row>
    <row r="67" spans="2:23" s="9" customFormat="1" hidden="1" outlineLevel="1">
      <c r="B67" s="67"/>
      <c r="E67" s="214">
        <v>41852</v>
      </c>
      <c r="F67" s="214" t="s">
        <v>181</v>
      </c>
      <c r="G67" s="215" t="s">
        <v>68</v>
      </c>
      <c r="H67" s="229">
        <f>C$29/12</f>
        <v>1.225E-3</v>
      </c>
      <c r="I67" s="230">
        <f>(SUM('1.  LRAMVA Summary'!D$52:D$60)+SUM('1.  LRAMVA Summary'!D$61:D$62)*(MONTH($E67)-1)/12)*$H67</f>
        <v>0</v>
      </c>
      <c r="J67" s="230">
        <f>(SUM('1.  LRAMVA Summary'!E$52:E$60)+SUM('1.  LRAMVA Summary'!E$61:E$62)*(MONTH($E67)-1)/12)*$H67</f>
        <v>0</v>
      </c>
      <c r="K67" s="230">
        <f>(SUM('1.  LRAMVA Summary'!F$52:F$60)+SUM('1.  LRAMVA Summary'!F$61:F$62)*(MONTH($E67)-1)/12)*$H67</f>
        <v>0</v>
      </c>
      <c r="L67" s="230">
        <f>(SUM('1.  LRAMVA Summary'!G$52:G$60)+SUM('1.  LRAMVA Summary'!G$61:G$62)*(MONTH($E67)-1)/12)*$H67</f>
        <v>0</v>
      </c>
      <c r="M67" s="230">
        <f>(SUM('1.  LRAMVA Summary'!H$52:H$60)+SUM('1.  LRAMVA Summary'!H$61:H$62)*(MONTH($E67)-1)/12)*$H67</f>
        <v>0</v>
      </c>
      <c r="N67" s="230">
        <f>(SUM('1.  LRAMVA Summary'!I$52:I$60)+SUM('1.  LRAMVA Summary'!I$61:I$62)*(MONTH($E67)-1)/12)*$H67</f>
        <v>0</v>
      </c>
      <c r="O67" s="230">
        <f>(SUM('1.  LRAMVA Summary'!J$52:J$60)+SUM('1.  LRAMVA Summary'!J$61:J$62)*(MONTH($E67)-1)/12)*$H67</f>
        <v>0</v>
      </c>
      <c r="P67" s="230">
        <f>(SUM('1.  LRAMVA Summary'!K$52:K$60)+SUM('1.  LRAMVA Summary'!K$61:K$62)*(MONTH($E67)-1)/12)*$H67</f>
        <v>0</v>
      </c>
      <c r="Q67" s="230">
        <f>(SUM('1.  LRAMVA Summary'!L$52:L$60)+SUM('1.  LRAMVA Summary'!L$61:L$62)*(MONTH($E67)-1)/12)*$H67</f>
        <v>0</v>
      </c>
      <c r="R67" s="230">
        <f>(SUM('1.  LRAMVA Summary'!M$52:M$60)+SUM('1.  LRAMVA Summary'!M$61:M$62)*(MONTH($E67)-1)/12)*$H67</f>
        <v>0</v>
      </c>
      <c r="S67" s="230">
        <f>(SUM('1.  LRAMVA Summary'!N$52:N$60)+SUM('1.  LRAMVA Summary'!N$61:N$62)*(MONTH($E67)-1)/12)*$H67</f>
        <v>0</v>
      </c>
      <c r="T67" s="230">
        <f>(SUM('1.  LRAMVA Summary'!O$52:O$60)+SUM('1.  LRAMVA Summary'!O$61:O$62)*(MONTH($E67)-1)/12)*$H67</f>
        <v>0</v>
      </c>
      <c r="U67" s="230">
        <f>(SUM('1.  LRAMVA Summary'!P$52:P$60)+SUM('1.  LRAMVA Summary'!P$61:P$62)*(MONTH($E67)-1)/12)*$H67</f>
        <v>0</v>
      </c>
      <c r="V67" s="230">
        <f>(SUM('1.  LRAMVA Summary'!Q$52:Q$60)+SUM('1.  LRAMVA Summary'!Q$61:Q$62)*(MONTH($E67)-1)/12)*$H67</f>
        <v>0</v>
      </c>
      <c r="W67" s="231">
        <f t="shared" si="15"/>
        <v>0</v>
      </c>
    </row>
    <row r="68" spans="2:23" s="9" customFormat="1" hidden="1" outlineLevel="1">
      <c r="B68" s="67"/>
      <c r="E68" s="214">
        <v>41883</v>
      </c>
      <c r="F68" s="214" t="s">
        <v>181</v>
      </c>
      <c r="G68" s="215" t="s">
        <v>68</v>
      </c>
      <c r="H68" s="229">
        <f>C$29/12</f>
        <v>1.225E-3</v>
      </c>
      <c r="I68" s="230">
        <f>(SUM('1.  LRAMVA Summary'!D$52:D$60)+SUM('1.  LRAMVA Summary'!D$61:D$62)*(MONTH($E68)-1)/12)*$H68</f>
        <v>0</v>
      </c>
      <c r="J68" s="230">
        <f>(SUM('1.  LRAMVA Summary'!E$52:E$60)+SUM('1.  LRAMVA Summary'!E$61:E$62)*(MONTH($E68)-1)/12)*$H68</f>
        <v>0</v>
      </c>
      <c r="K68" s="230">
        <f>(SUM('1.  LRAMVA Summary'!F$52:F$60)+SUM('1.  LRAMVA Summary'!F$61:F$62)*(MONTH($E68)-1)/12)*$H68</f>
        <v>0</v>
      </c>
      <c r="L68" s="230">
        <f>(SUM('1.  LRAMVA Summary'!G$52:G$60)+SUM('1.  LRAMVA Summary'!G$61:G$62)*(MONTH($E68)-1)/12)*$H68</f>
        <v>0</v>
      </c>
      <c r="M68" s="230">
        <f>(SUM('1.  LRAMVA Summary'!H$52:H$60)+SUM('1.  LRAMVA Summary'!H$61:H$62)*(MONTH($E68)-1)/12)*$H68</f>
        <v>0</v>
      </c>
      <c r="N68" s="230">
        <f>(SUM('1.  LRAMVA Summary'!I$52:I$60)+SUM('1.  LRAMVA Summary'!I$61:I$62)*(MONTH($E68)-1)/12)*$H68</f>
        <v>0</v>
      </c>
      <c r="O68" s="230">
        <f>(SUM('1.  LRAMVA Summary'!J$52:J$60)+SUM('1.  LRAMVA Summary'!J$61:J$62)*(MONTH($E68)-1)/12)*$H68</f>
        <v>0</v>
      </c>
      <c r="P68" s="230">
        <f>(SUM('1.  LRAMVA Summary'!K$52:K$60)+SUM('1.  LRAMVA Summary'!K$61:K$62)*(MONTH($E68)-1)/12)*$H68</f>
        <v>0</v>
      </c>
      <c r="Q68" s="230">
        <f>(SUM('1.  LRAMVA Summary'!L$52:L$60)+SUM('1.  LRAMVA Summary'!L$61:L$62)*(MONTH($E68)-1)/12)*$H68</f>
        <v>0</v>
      </c>
      <c r="R68" s="230">
        <f>(SUM('1.  LRAMVA Summary'!M$52:M$60)+SUM('1.  LRAMVA Summary'!M$61:M$62)*(MONTH($E68)-1)/12)*$H68</f>
        <v>0</v>
      </c>
      <c r="S68" s="230">
        <f>(SUM('1.  LRAMVA Summary'!N$52:N$60)+SUM('1.  LRAMVA Summary'!N$61:N$62)*(MONTH($E68)-1)/12)*$H68</f>
        <v>0</v>
      </c>
      <c r="T68" s="230">
        <f>(SUM('1.  LRAMVA Summary'!O$52:O$60)+SUM('1.  LRAMVA Summary'!O$61:O$62)*(MONTH($E68)-1)/12)*$H68</f>
        <v>0</v>
      </c>
      <c r="U68" s="230">
        <f>(SUM('1.  LRAMVA Summary'!P$52:P$60)+SUM('1.  LRAMVA Summary'!P$61:P$62)*(MONTH($E68)-1)/12)*$H68</f>
        <v>0</v>
      </c>
      <c r="V68" s="230">
        <f>(SUM('1.  LRAMVA Summary'!Q$52:Q$60)+SUM('1.  LRAMVA Summary'!Q$61:Q$62)*(MONTH($E68)-1)/12)*$H68</f>
        <v>0</v>
      </c>
      <c r="W68" s="231">
        <f t="shared" si="15"/>
        <v>0</v>
      </c>
    </row>
    <row r="69" spans="2:23" s="9" customFormat="1" hidden="1" outlineLevel="1">
      <c r="B69" s="67"/>
      <c r="E69" s="214">
        <v>41913</v>
      </c>
      <c r="F69" s="214" t="s">
        <v>181</v>
      </c>
      <c r="G69" s="215" t="s">
        <v>69</v>
      </c>
      <c r="H69" s="232">
        <f>C$30/12</f>
        <v>1.225E-3</v>
      </c>
      <c r="I69" s="230">
        <f>(SUM('1.  LRAMVA Summary'!D$52:D$60)+SUM('1.  LRAMVA Summary'!D$61:D$62)*(MONTH($E69)-1)/12)*$H69</f>
        <v>0</v>
      </c>
      <c r="J69" s="230">
        <f>(SUM('1.  LRAMVA Summary'!E$52:E$60)+SUM('1.  LRAMVA Summary'!E$61:E$62)*(MONTH($E69)-1)/12)*$H69</f>
        <v>0</v>
      </c>
      <c r="K69" s="230">
        <f>(SUM('1.  LRAMVA Summary'!F$52:F$60)+SUM('1.  LRAMVA Summary'!F$61:F$62)*(MONTH($E69)-1)/12)*$H69</f>
        <v>0</v>
      </c>
      <c r="L69" s="230">
        <f>(SUM('1.  LRAMVA Summary'!G$52:G$60)+SUM('1.  LRAMVA Summary'!G$61:G$62)*(MONTH($E69)-1)/12)*$H69</f>
        <v>0</v>
      </c>
      <c r="M69" s="230">
        <f>(SUM('1.  LRAMVA Summary'!H$52:H$60)+SUM('1.  LRAMVA Summary'!H$61:H$62)*(MONTH($E69)-1)/12)*$H69</f>
        <v>0</v>
      </c>
      <c r="N69" s="230">
        <f>(SUM('1.  LRAMVA Summary'!I$52:I$60)+SUM('1.  LRAMVA Summary'!I$61:I$62)*(MONTH($E69)-1)/12)*$H69</f>
        <v>0</v>
      </c>
      <c r="O69" s="230">
        <f>(SUM('1.  LRAMVA Summary'!J$52:J$60)+SUM('1.  LRAMVA Summary'!J$61:J$62)*(MONTH($E69)-1)/12)*$H69</f>
        <v>0</v>
      </c>
      <c r="P69" s="230">
        <f>(SUM('1.  LRAMVA Summary'!K$52:K$60)+SUM('1.  LRAMVA Summary'!K$61:K$62)*(MONTH($E69)-1)/12)*$H69</f>
        <v>0</v>
      </c>
      <c r="Q69" s="230">
        <f>(SUM('1.  LRAMVA Summary'!L$52:L$60)+SUM('1.  LRAMVA Summary'!L$61:L$62)*(MONTH($E69)-1)/12)*$H69</f>
        <v>0</v>
      </c>
      <c r="R69" s="230">
        <f>(SUM('1.  LRAMVA Summary'!M$52:M$60)+SUM('1.  LRAMVA Summary'!M$61:M$62)*(MONTH($E69)-1)/12)*$H69</f>
        <v>0</v>
      </c>
      <c r="S69" s="230">
        <f>(SUM('1.  LRAMVA Summary'!N$52:N$60)+SUM('1.  LRAMVA Summary'!N$61:N$62)*(MONTH($E69)-1)/12)*$H69</f>
        <v>0</v>
      </c>
      <c r="T69" s="230">
        <f>(SUM('1.  LRAMVA Summary'!O$52:O$60)+SUM('1.  LRAMVA Summary'!O$61:O$62)*(MONTH($E69)-1)/12)*$H69</f>
        <v>0</v>
      </c>
      <c r="U69" s="230">
        <f>(SUM('1.  LRAMVA Summary'!P$52:P$60)+SUM('1.  LRAMVA Summary'!P$61:P$62)*(MONTH($E69)-1)/12)*$H69</f>
        <v>0</v>
      </c>
      <c r="V69" s="230">
        <f>(SUM('1.  LRAMVA Summary'!Q$52:Q$60)+SUM('1.  LRAMVA Summary'!Q$61:Q$62)*(MONTH($E69)-1)/12)*$H69</f>
        <v>0</v>
      </c>
      <c r="W69" s="231">
        <f t="shared" si="15"/>
        <v>0</v>
      </c>
    </row>
    <row r="70" spans="2:23" s="9" customFormat="1" hidden="1" outlineLevel="1">
      <c r="B70" s="67"/>
      <c r="E70" s="214">
        <v>41944</v>
      </c>
      <c r="F70" s="214" t="s">
        <v>181</v>
      </c>
      <c r="G70" s="215" t="s">
        <v>69</v>
      </c>
      <c r="H70" s="229">
        <f>C$30/12</f>
        <v>1.225E-3</v>
      </c>
      <c r="I70" s="230">
        <f>(SUM('1.  LRAMVA Summary'!D$52:D$60)+SUM('1.  LRAMVA Summary'!D$61:D$62)*(MONTH($E70)-1)/12)*$H70</f>
        <v>0</v>
      </c>
      <c r="J70" s="230">
        <f>(SUM('1.  LRAMVA Summary'!E$52:E$60)+SUM('1.  LRAMVA Summary'!E$61:E$62)*(MONTH($E70)-1)/12)*$H70</f>
        <v>0</v>
      </c>
      <c r="K70" s="230">
        <f>(SUM('1.  LRAMVA Summary'!F$52:F$60)+SUM('1.  LRAMVA Summary'!F$61:F$62)*(MONTH($E70)-1)/12)*$H70</f>
        <v>0</v>
      </c>
      <c r="L70" s="230">
        <f>(SUM('1.  LRAMVA Summary'!G$52:G$60)+SUM('1.  LRAMVA Summary'!G$61:G$62)*(MONTH($E70)-1)/12)*$H70</f>
        <v>0</v>
      </c>
      <c r="M70" s="230">
        <f>(SUM('1.  LRAMVA Summary'!H$52:H$60)+SUM('1.  LRAMVA Summary'!H$61:H$62)*(MONTH($E70)-1)/12)*$H70</f>
        <v>0</v>
      </c>
      <c r="N70" s="230">
        <f>(SUM('1.  LRAMVA Summary'!I$52:I$60)+SUM('1.  LRAMVA Summary'!I$61:I$62)*(MONTH($E70)-1)/12)*$H70</f>
        <v>0</v>
      </c>
      <c r="O70" s="230">
        <f>(SUM('1.  LRAMVA Summary'!J$52:J$60)+SUM('1.  LRAMVA Summary'!J$61:J$62)*(MONTH($E70)-1)/12)*$H70</f>
        <v>0</v>
      </c>
      <c r="P70" s="230">
        <f>(SUM('1.  LRAMVA Summary'!K$52:K$60)+SUM('1.  LRAMVA Summary'!K$61:K$62)*(MONTH($E70)-1)/12)*$H70</f>
        <v>0</v>
      </c>
      <c r="Q70" s="230">
        <f>(SUM('1.  LRAMVA Summary'!L$52:L$60)+SUM('1.  LRAMVA Summary'!L$61:L$62)*(MONTH($E70)-1)/12)*$H70</f>
        <v>0</v>
      </c>
      <c r="R70" s="230">
        <f>(SUM('1.  LRAMVA Summary'!M$52:M$60)+SUM('1.  LRAMVA Summary'!M$61:M$62)*(MONTH($E70)-1)/12)*$H70</f>
        <v>0</v>
      </c>
      <c r="S70" s="230">
        <f>(SUM('1.  LRAMVA Summary'!N$52:N$60)+SUM('1.  LRAMVA Summary'!N$61:N$62)*(MONTH($E70)-1)/12)*$H70</f>
        <v>0</v>
      </c>
      <c r="T70" s="230">
        <f>(SUM('1.  LRAMVA Summary'!O$52:O$60)+SUM('1.  LRAMVA Summary'!O$61:O$62)*(MONTH($E70)-1)/12)*$H70</f>
        <v>0</v>
      </c>
      <c r="U70" s="230">
        <f>(SUM('1.  LRAMVA Summary'!P$52:P$60)+SUM('1.  LRAMVA Summary'!P$61:P$62)*(MONTH($E70)-1)/12)*$H70</f>
        <v>0</v>
      </c>
      <c r="V70" s="230">
        <f>(SUM('1.  LRAMVA Summary'!Q$52:Q$60)+SUM('1.  LRAMVA Summary'!Q$61:Q$62)*(MONTH($E70)-1)/12)*$H70</f>
        <v>0</v>
      </c>
      <c r="W70" s="231">
        <f t="shared" si="15"/>
        <v>0</v>
      </c>
    </row>
    <row r="71" spans="2:23" s="9" customFormat="1" hidden="1" outlineLevel="1">
      <c r="B71" s="67"/>
      <c r="E71" s="214">
        <v>41974</v>
      </c>
      <c r="F71" s="214" t="s">
        <v>181</v>
      </c>
      <c r="G71" s="215" t="s">
        <v>69</v>
      </c>
      <c r="H71" s="229">
        <f>C$30/12</f>
        <v>1.225E-3</v>
      </c>
      <c r="I71" s="230">
        <f>(SUM('1.  LRAMVA Summary'!D$52:D$60)+SUM('1.  LRAMVA Summary'!D$61:D$62)*(MONTH($E71)-1)/12)*$H71</f>
        <v>0</v>
      </c>
      <c r="J71" s="230">
        <f>(SUM('1.  LRAMVA Summary'!E$52:E$60)+SUM('1.  LRAMVA Summary'!E$61:E$62)*(MONTH($E71)-1)/12)*$H71</f>
        <v>0</v>
      </c>
      <c r="K71" s="230">
        <f>(SUM('1.  LRAMVA Summary'!F$52:F$60)+SUM('1.  LRAMVA Summary'!F$61:F$62)*(MONTH($E71)-1)/12)*$H71</f>
        <v>0</v>
      </c>
      <c r="L71" s="230">
        <f>(SUM('1.  LRAMVA Summary'!G$52:G$60)+SUM('1.  LRAMVA Summary'!G$61:G$62)*(MONTH($E71)-1)/12)*$H71</f>
        <v>0</v>
      </c>
      <c r="M71" s="230">
        <f>(SUM('1.  LRAMVA Summary'!H$52:H$60)+SUM('1.  LRAMVA Summary'!H$61:H$62)*(MONTH($E71)-1)/12)*$H71</f>
        <v>0</v>
      </c>
      <c r="N71" s="230">
        <f>(SUM('1.  LRAMVA Summary'!I$52:I$60)+SUM('1.  LRAMVA Summary'!I$61:I$62)*(MONTH($E71)-1)/12)*$H71</f>
        <v>0</v>
      </c>
      <c r="O71" s="230">
        <f>(SUM('1.  LRAMVA Summary'!J$52:J$60)+SUM('1.  LRAMVA Summary'!J$61:J$62)*(MONTH($E71)-1)/12)*$H71</f>
        <v>0</v>
      </c>
      <c r="P71" s="230">
        <f>(SUM('1.  LRAMVA Summary'!K$52:K$60)+SUM('1.  LRAMVA Summary'!K$61:K$62)*(MONTH($E71)-1)/12)*$H71</f>
        <v>0</v>
      </c>
      <c r="Q71" s="230">
        <f>(SUM('1.  LRAMVA Summary'!L$52:L$60)+SUM('1.  LRAMVA Summary'!L$61:L$62)*(MONTH($E71)-1)/12)*$H71</f>
        <v>0</v>
      </c>
      <c r="R71" s="230">
        <f>(SUM('1.  LRAMVA Summary'!M$52:M$60)+SUM('1.  LRAMVA Summary'!M$61:M$62)*(MONTH($E71)-1)/12)*$H71</f>
        <v>0</v>
      </c>
      <c r="S71" s="230">
        <f>(SUM('1.  LRAMVA Summary'!N$52:N$60)+SUM('1.  LRAMVA Summary'!N$61:N$62)*(MONTH($E71)-1)/12)*$H71</f>
        <v>0</v>
      </c>
      <c r="T71" s="230">
        <f>(SUM('1.  LRAMVA Summary'!O$52:O$60)+SUM('1.  LRAMVA Summary'!O$61:O$62)*(MONTH($E71)-1)/12)*$H71</f>
        <v>0</v>
      </c>
      <c r="U71" s="230">
        <f>(SUM('1.  LRAMVA Summary'!P$52:P$60)+SUM('1.  LRAMVA Summary'!P$61:P$62)*(MONTH($E71)-1)/12)*$H71</f>
        <v>0</v>
      </c>
      <c r="V71" s="230">
        <f>(SUM('1.  LRAMVA Summary'!Q$52:Q$60)+SUM('1.  LRAMVA Summary'!Q$61:Q$62)*(MONTH($E71)-1)/12)*$H71</f>
        <v>0</v>
      </c>
      <c r="W71" s="231">
        <f t="shared" si="15"/>
        <v>0</v>
      </c>
    </row>
    <row r="72" spans="2:23" s="9" customFormat="1" ht="15.75" hidden="1" outlineLevel="1" thickBot="1">
      <c r="B72" s="67"/>
      <c r="E72" s="216" t="s">
        <v>466</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collapsed="1">
      <c r="B73" s="67"/>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67"/>
      <c r="E74" s="225" t="s">
        <v>430</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7"/>
      <c r="E75" s="214">
        <v>42005</v>
      </c>
      <c r="F75" s="214" t="s">
        <v>182</v>
      </c>
      <c r="G75" s="215" t="s">
        <v>65</v>
      </c>
      <c r="H75" s="229">
        <f>C$31/12</f>
        <v>1.225E-3</v>
      </c>
      <c r="I75" s="230">
        <f>(SUM('1.  LRAMVA Summary'!D$52:D$63)+SUM('1.  LRAMVA Summary'!D$64:D$65)*(MONTH($E75)-1)/12)*$H75</f>
        <v>0</v>
      </c>
      <c r="J75" s="230">
        <f>(SUM('1.  LRAMVA Summary'!E$52:E$63)+SUM('1.  LRAMVA Summary'!E$64:E$65)*(MONTH($E75)-1)/12)*$H75</f>
        <v>0</v>
      </c>
      <c r="K75" s="230">
        <f>(SUM('1.  LRAMVA Summary'!F$52:F$63)+SUM('1.  LRAMVA Summary'!F$64:F$65)*(MONTH($E75)-1)/12)*$H75</f>
        <v>0</v>
      </c>
      <c r="L75" s="230">
        <f>(SUM('1.  LRAMVA Summary'!G$52:G$63)+SUM('1.  LRAMVA Summary'!G$64:G$65)*(MONTH($E75)-1)/12)*$H75</f>
        <v>0</v>
      </c>
      <c r="M75" s="230">
        <f>(SUM('1.  LRAMVA Summary'!H$52:H$63)+SUM('1.  LRAMVA Summary'!H$64:H$65)*(MONTH($E75)-1)/12)*$H75</f>
        <v>0</v>
      </c>
      <c r="N75" s="230">
        <f>(SUM('1.  LRAMVA Summary'!I$52:I$63)+SUM('1.  LRAMVA Summary'!I$64:I$65)*(MONTH($E75)-1)/12)*$H75</f>
        <v>0</v>
      </c>
      <c r="O75" s="230">
        <f>(SUM('1.  LRAMVA Summary'!J$52:J$63)+SUM('1.  LRAMVA Summary'!J$64:J$65)*(MONTH($E75)-1)/12)*$H75</f>
        <v>0</v>
      </c>
      <c r="P75" s="230">
        <f>(SUM('1.  LRAMVA Summary'!K$52:K$63)+SUM('1.  LRAMVA Summary'!K$64:K$65)*(MONTH($E75)-1)/12)*$H75</f>
        <v>0</v>
      </c>
      <c r="Q75" s="230">
        <f>(SUM('1.  LRAMVA Summary'!L$52:L$63)+SUM('1.  LRAMVA Summary'!L$64:L$65)*(MONTH($E75)-1)/12)*$H75</f>
        <v>0</v>
      </c>
      <c r="R75" s="230">
        <f>(SUM('1.  LRAMVA Summary'!M$52:M$63)+SUM('1.  LRAMVA Summary'!M$64:M$65)*(MONTH($E75)-1)/12)*$H75</f>
        <v>0</v>
      </c>
      <c r="S75" s="230">
        <f>(SUM('1.  LRAMVA Summary'!N$52:N$63)+SUM('1.  LRAMVA Summary'!N$64:N$65)*(MONTH($E75)-1)/12)*$H75</f>
        <v>0</v>
      </c>
      <c r="T75" s="230">
        <f>(SUM('1.  LRAMVA Summary'!O$52:O$63)+SUM('1.  LRAMVA Summary'!O$64:O$65)*(MONTH($E75)-1)/12)*$H75</f>
        <v>0</v>
      </c>
      <c r="U75" s="230">
        <f>(SUM('1.  LRAMVA Summary'!P$52:P$63)+SUM('1.  LRAMVA Summary'!P$64:P$65)*(MONTH($E75)-1)/12)*$H75</f>
        <v>0</v>
      </c>
      <c r="V75" s="230">
        <f>(SUM('1.  LRAMVA Summary'!Q$52:Q$63)+SUM('1.  LRAMVA Summary'!Q$64:Q$65)*(MONTH($E75)-1)/12)*$H75</f>
        <v>0</v>
      </c>
      <c r="W75" s="231">
        <f>SUM(I75:V75)</f>
        <v>0</v>
      </c>
    </row>
    <row r="76" spans="2:23" s="238" customFormat="1">
      <c r="B76" s="237"/>
      <c r="E76" s="214">
        <v>42036</v>
      </c>
      <c r="F76" s="214" t="s">
        <v>182</v>
      </c>
      <c r="G76" s="215" t="s">
        <v>65</v>
      </c>
      <c r="H76" s="229">
        <f t="shared" ref="H76:H77" si="19">C$31/12</f>
        <v>1.225E-3</v>
      </c>
      <c r="I76" s="230">
        <f>(SUM('1.  LRAMVA Summary'!D$52:D$63)+SUM('1.  LRAMVA Summary'!D$64:D$65)*(MONTH($E76)-1)/12)*$H76</f>
        <v>19.748454369476732</v>
      </c>
      <c r="J76" s="230">
        <f>(SUM('1.  LRAMVA Summary'!E$52:E$63)+SUM('1.  LRAMVA Summary'!E$64:E$65)*(MONTH($E76)-1)/12)*$H76</f>
        <v>2.0297287333401535</v>
      </c>
      <c r="K76" s="230">
        <f>(SUM('1.  LRAMVA Summary'!F$52:F$63)+SUM('1.  LRAMVA Summary'!F$64:F$65)*(MONTH($E76)-1)/12)*$H76</f>
        <v>-30.250462051820847</v>
      </c>
      <c r="L76" s="230">
        <f>(SUM('1.  LRAMVA Summary'!G$52:G$63)+SUM('1.  LRAMVA Summary'!G$64:G$65)*(MONTH($E76)-1)/12)*$H76</f>
        <v>35.908544719494856</v>
      </c>
      <c r="M76" s="230">
        <f>(SUM('1.  LRAMVA Summary'!H$52:H$63)+SUM('1.  LRAMVA Summary'!H$64:H$65)*(MONTH($E76)-1)/12)*$H76</f>
        <v>31.215856861496388</v>
      </c>
      <c r="N76" s="230">
        <f>(SUM('1.  LRAMVA Summary'!I$52:I$63)+SUM('1.  LRAMVA Summary'!I$64:I$65)*(MONTH($E76)-1)/12)*$H76</f>
        <v>51.337941643697938</v>
      </c>
      <c r="O76" s="230">
        <f>(SUM('1.  LRAMVA Summary'!J$52:J$63)+SUM('1.  LRAMVA Summary'!J$64:J$65)*(MONTH($E76)-1)/12)*$H76</f>
        <v>0</v>
      </c>
      <c r="P76" s="230">
        <f>(SUM('1.  LRAMVA Summary'!K$52:K$63)+SUM('1.  LRAMVA Summary'!K$64:K$65)*(MONTH($E76)-1)/12)*$H76</f>
        <v>0</v>
      </c>
      <c r="Q76" s="230">
        <f>(SUM('1.  LRAMVA Summary'!L$52:L$63)+SUM('1.  LRAMVA Summary'!L$64:L$65)*(MONTH($E76)-1)/12)*$H76</f>
        <v>0</v>
      </c>
      <c r="R76" s="230">
        <f>(SUM('1.  LRAMVA Summary'!M$52:M$63)+SUM('1.  LRAMVA Summary'!M$64:M$65)*(MONTH($E76)-1)/12)*$H76</f>
        <v>0</v>
      </c>
      <c r="S76" s="230">
        <f>(SUM('1.  LRAMVA Summary'!N$52:N$63)+SUM('1.  LRAMVA Summary'!N$64:N$65)*(MONTH($E76)-1)/12)*$H76</f>
        <v>0</v>
      </c>
      <c r="T76" s="230">
        <f>(SUM('1.  LRAMVA Summary'!O$52:O$63)+SUM('1.  LRAMVA Summary'!O$64:O$65)*(MONTH($E76)-1)/12)*$H76</f>
        <v>0</v>
      </c>
      <c r="U76" s="230">
        <f>(SUM('1.  LRAMVA Summary'!P$52:P$63)+SUM('1.  LRAMVA Summary'!P$64:P$65)*(MONTH($E76)-1)/12)*$H76</f>
        <v>0</v>
      </c>
      <c r="V76" s="230">
        <f>(SUM('1.  LRAMVA Summary'!Q$52:Q$63)+SUM('1.  LRAMVA Summary'!Q$64:Q$65)*(MONTH($E76)-1)/12)*$H76</f>
        <v>0</v>
      </c>
      <c r="W76" s="231">
        <f>SUM(I76:V76)</f>
        <v>109.99006427568523</v>
      </c>
    </row>
    <row r="77" spans="2:23" s="9" customFormat="1">
      <c r="B77" s="67"/>
      <c r="E77" s="214">
        <v>42064</v>
      </c>
      <c r="F77" s="214" t="s">
        <v>182</v>
      </c>
      <c r="G77" s="215" t="s">
        <v>65</v>
      </c>
      <c r="H77" s="229">
        <f t="shared" si="19"/>
        <v>1.225E-3</v>
      </c>
      <c r="I77" s="230">
        <f>(SUM('1.  LRAMVA Summary'!D$52:D$63)+SUM('1.  LRAMVA Summary'!D$64:D$65)*(MONTH($E77)-1)/12)*$H77</f>
        <v>39.496908738953465</v>
      </c>
      <c r="J77" s="230">
        <f>(SUM('1.  LRAMVA Summary'!E$52:E$63)+SUM('1.  LRAMVA Summary'!E$64:E$65)*(MONTH($E77)-1)/12)*$H77</f>
        <v>4.0594574666803069</v>
      </c>
      <c r="K77" s="230">
        <f>(SUM('1.  LRAMVA Summary'!F$52:F$63)+SUM('1.  LRAMVA Summary'!F$64:F$65)*(MONTH($E77)-1)/12)*$H77</f>
        <v>-60.500924103641694</v>
      </c>
      <c r="L77" s="230">
        <f>(SUM('1.  LRAMVA Summary'!G$52:G$63)+SUM('1.  LRAMVA Summary'!G$64:G$65)*(MONTH($E77)-1)/12)*$H77</f>
        <v>71.817089438989711</v>
      </c>
      <c r="M77" s="230">
        <f>(SUM('1.  LRAMVA Summary'!H$52:H$63)+SUM('1.  LRAMVA Summary'!H$64:H$65)*(MONTH($E77)-1)/12)*$H77</f>
        <v>62.431713722992775</v>
      </c>
      <c r="N77" s="230">
        <f>(SUM('1.  LRAMVA Summary'!I$52:I$63)+SUM('1.  LRAMVA Summary'!I$64:I$65)*(MONTH($E77)-1)/12)*$H77</f>
        <v>102.67588328739588</v>
      </c>
      <c r="O77" s="230">
        <f>(SUM('1.  LRAMVA Summary'!J$52:J$63)+SUM('1.  LRAMVA Summary'!J$64:J$65)*(MONTH($E77)-1)/12)*$H77</f>
        <v>0</v>
      </c>
      <c r="P77" s="230">
        <f>(SUM('1.  LRAMVA Summary'!K$52:K$63)+SUM('1.  LRAMVA Summary'!K$64:K$65)*(MONTH($E77)-1)/12)*$H77</f>
        <v>0</v>
      </c>
      <c r="Q77" s="230">
        <f>(SUM('1.  LRAMVA Summary'!L$52:L$63)+SUM('1.  LRAMVA Summary'!L$64:L$65)*(MONTH($E77)-1)/12)*$H77</f>
        <v>0</v>
      </c>
      <c r="R77" s="230">
        <f>(SUM('1.  LRAMVA Summary'!M$52:M$63)+SUM('1.  LRAMVA Summary'!M$64:M$65)*(MONTH($E77)-1)/12)*$H77</f>
        <v>0</v>
      </c>
      <c r="S77" s="230">
        <f>(SUM('1.  LRAMVA Summary'!N$52:N$63)+SUM('1.  LRAMVA Summary'!N$64:N$65)*(MONTH($E77)-1)/12)*$H77</f>
        <v>0</v>
      </c>
      <c r="T77" s="230">
        <f>(SUM('1.  LRAMVA Summary'!O$52:O$63)+SUM('1.  LRAMVA Summary'!O$64:O$65)*(MONTH($E77)-1)/12)*$H77</f>
        <v>0</v>
      </c>
      <c r="U77" s="230">
        <f>(SUM('1.  LRAMVA Summary'!P$52:P$63)+SUM('1.  LRAMVA Summary'!P$64:P$65)*(MONTH($E77)-1)/12)*$H77</f>
        <v>0</v>
      </c>
      <c r="V77" s="230">
        <f>(SUM('1.  LRAMVA Summary'!Q$52:Q$63)+SUM('1.  LRAMVA Summary'!Q$64:Q$65)*(MONTH($E77)-1)/12)*$H77</f>
        <v>0</v>
      </c>
      <c r="W77" s="231">
        <f>SUM(I77:V77)</f>
        <v>219.98012855137046</v>
      </c>
    </row>
    <row r="78" spans="2:23" s="9" customFormat="1">
      <c r="B78" s="67"/>
      <c r="E78" s="214">
        <v>42095</v>
      </c>
      <c r="F78" s="214" t="s">
        <v>182</v>
      </c>
      <c r="G78" s="215" t="s">
        <v>66</v>
      </c>
      <c r="H78" s="229">
        <f>C$32/12</f>
        <v>9.1666666666666665E-4</v>
      </c>
      <c r="I78" s="230">
        <f>(SUM('1.  LRAMVA Summary'!D$52:D$63)+SUM('1.  LRAMVA Summary'!D$64:D$65)*(MONTH($E78)-1)/12)*$H78</f>
        <v>44.333264911070209</v>
      </c>
      <c r="J78" s="230">
        <f>(SUM('1.  LRAMVA Summary'!E$52:E$63)+SUM('1.  LRAMVA Summary'!E$64:E$65)*(MONTH($E78)-1)/12)*$H78</f>
        <v>4.5565338911717728</v>
      </c>
      <c r="K78" s="230">
        <f>(SUM('1.  LRAMVA Summary'!F$52:F$63)+SUM('1.  LRAMVA Summary'!F$64:F$65)*(MONTH($E78)-1)/12)*$H78</f>
        <v>-67.909200524495773</v>
      </c>
      <c r="L78" s="230">
        <f>(SUM('1.  LRAMVA Summary'!G$52:G$63)+SUM('1.  LRAMVA Summary'!G$64:G$65)*(MONTH($E78)-1)/12)*$H78</f>
        <v>80.611018758049681</v>
      </c>
      <c r="M78" s="230">
        <f>(SUM('1.  LRAMVA Summary'!H$52:H$63)+SUM('1.  LRAMVA Summary'!H$64:H$65)*(MONTH($E78)-1)/12)*$H78</f>
        <v>70.076413362542922</v>
      </c>
      <c r="N78" s="230">
        <f>(SUM('1.  LRAMVA Summary'!I$52:I$63)+SUM('1.  LRAMVA Summary'!I$64:I$65)*(MONTH($E78)-1)/12)*$H78</f>
        <v>115.24844042462804</v>
      </c>
      <c r="O78" s="230">
        <f>(SUM('1.  LRAMVA Summary'!J$52:J$63)+SUM('1.  LRAMVA Summary'!J$64:J$65)*(MONTH($E78)-1)/12)*$H78</f>
        <v>0</v>
      </c>
      <c r="P78" s="230">
        <f>(SUM('1.  LRAMVA Summary'!K$52:K$63)+SUM('1.  LRAMVA Summary'!K$64:K$65)*(MONTH($E78)-1)/12)*$H78</f>
        <v>0</v>
      </c>
      <c r="Q78" s="230">
        <f>(SUM('1.  LRAMVA Summary'!L$52:L$63)+SUM('1.  LRAMVA Summary'!L$64:L$65)*(MONTH($E78)-1)/12)*$H78</f>
        <v>0</v>
      </c>
      <c r="R78" s="230">
        <f>(SUM('1.  LRAMVA Summary'!M$52:M$63)+SUM('1.  LRAMVA Summary'!M$64:M$65)*(MONTH($E78)-1)/12)*$H78</f>
        <v>0</v>
      </c>
      <c r="S78" s="230">
        <f>(SUM('1.  LRAMVA Summary'!N$52:N$63)+SUM('1.  LRAMVA Summary'!N$64:N$65)*(MONTH($E78)-1)/12)*$H78</f>
        <v>0</v>
      </c>
      <c r="T78" s="230">
        <f>(SUM('1.  LRAMVA Summary'!O$52:O$63)+SUM('1.  LRAMVA Summary'!O$64:O$65)*(MONTH($E78)-1)/12)*$H78</f>
        <v>0</v>
      </c>
      <c r="U78" s="230">
        <f>(SUM('1.  LRAMVA Summary'!P$52:P$63)+SUM('1.  LRAMVA Summary'!P$64:P$65)*(MONTH($E78)-1)/12)*$H78</f>
        <v>0</v>
      </c>
      <c r="V78" s="230">
        <f>(SUM('1.  LRAMVA Summary'!Q$52:Q$63)+SUM('1.  LRAMVA Summary'!Q$64:Q$65)*(MONTH($E78)-1)/12)*$H78</f>
        <v>0</v>
      </c>
      <c r="W78" s="231">
        <f t="shared" ref="W78:W86" si="20">SUM(I78:V78)</f>
        <v>246.91647082296686</v>
      </c>
    </row>
    <row r="79" spans="2:23" s="9" customFormat="1">
      <c r="B79" s="67"/>
      <c r="E79" s="214">
        <v>42125</v>
      </c>
      <c r="F79" s="214" t="s">
        <v>182</v>
      </c>
      <c r="G79" s="215" t="s">
        <v>66</v>
      </c>
      <c r="H79" s="229">
        <f t="shared" ref="H79:H80" si="21">C$32/12</f>
        <v>9.1666666666666665E-4</v>
      </c>
      <c r="I79" s="230">
        <f>(SUM('1.  LRAMVA Summary'!D$52:D$63)+SUM('1.  LRAMVA Summary'!D$64:D$65)*(MONTH($E79)-1)/12)*$H79</f>
        <v>59.111019881426955</v>
      </c>
      <c r="J79" s="230">
        <f>(SUM('1.  LRAMVA Summary'!E$52:E$63)+SUM('1.  LRAMVA Summary'!E$64:E$65)*(MONTH($E79)-1)/12)*$H79</f>
        <v>6.0753785215623637</v>
      </c>
      <c r="K79" s="230">
        <f>(SUM('1.  LRAMVA Summary'!F$52:F$63)+SUM('1.  LRAMVA Summary'!F$64:F$65)*(MONTH($E79)-1)/12)*$H79</f>
        <v>-90.545600699327707</v>
      </c>
      <c r="L79" s="230">
        <f>(SUM('1.  LRAMVA Summary'!G$52:G$63)+SUM('1.  LRAMVA Summary'!G$64:G$65)*(MONTH($E79)-1)/12)*$H79</f>
        <v>107.48135834406624</v>
      </c>
      <c r="M79" s="230">
        <f>(SUM('1.  LRAMVA Summary'!H$52:H$63)+SUM('1.  LRAMVA Summary'!H$64:H$65)*(MONTH($E79)-1)/12)*$H79</f>
        <v>93.435217816723892</v>
      </c>
      <c r="N79" s="230">
        <f>(SUM('1.  LRAMVA Summary'!I$52:I$63)+SUM('1.  LRAMVA Summary'!I$64:I$65)*(MONTH($E79)-1)/12)*$H79</f>
        <v>153.66458723283736</v>
      </c>
      <c r="O79" s="230">
        <f>(SUM('1.  LRAMVA Summary'!J$52:J$63)+SUM('1.  LRAMVA Summary'!J$64:J$65)*(MONTH($E79)-1)/12)*$H79</f>
        <v>0</v>
      </c>
      <c r="P79" s="230">
        <f>(SUM('1.  LRAMVA Summary'!K$52:K$63)+SUM('1.  LRAMVA Summary'!K$64:K$65)*(MONTH($E79)-1)/12)*$H79</f>
        <v>0</v>
      </c>
      <c r="Q79" s="230">
        <f>(SUM('1.  LRAMVA Summary'!L$52:L$63)+SUM('1.  LRAMVA Summary'!L$64:L$65)*(MONTH($E79)-1)/12)*$H79</f>
        <v>0</v>
      </c>
      <c r="R79" s="230">
        <f>(SUM('1.  LRAMVA Summary'!M$52:M$63)+SUM('1.  LRAMVA Summary'!M$64:M$65)*(MONTH($E79)-1)/12)*$H79</f>
        <v>0</v>
      </c>
      <c r="S79" s="230">
        <f>(SUM('1.  LRAMVA Summary'!N$52:N$63)+SUM('1.  LRAMVA Summary'!N$64:N$65)*(MONTH($E79)-1)/12)*$H79</f>
        <v>0</v>
      </c>
      <c r="T79" s="230">
        <f>(SUM('1.  LRAMVA Summary'!O$52:O$63)+SUM('1.  LRAMVA Summary'!O$64:O$65)*(MONTH($E79)-1)/12)*$H79</f>
        <v>0</v>
      </c>
      <c r="U79" s="230">
        <f>(SUM('1.  LRAMVA Summary'!P$52:P$63)+SUM('1.  LRAMVA Summary'!P$64:P$65)*(MONTH($E79)-1)/12)*$H79</f>
        <v>0</v>
      </c>
      <c r="V79" s="230">
        <f>(SUM('1.  LRAMVA Summary'!Q$52:Q$63)+SUM('1.  LRAMVA Summary'!Q$64:Q$65)*(MONTH($E79)-1)/12)*$H79</f>
        <v>0</v>
      </c>
      <c r="W79" s="231">
        <f t="shared" si="20"/>
        <v>329.22196109728907</v>
      </c>
    </row>
    <row r="80" spans="2:23" s="9" customFormat="1">
      <c r="B80" s="67"/>
      <c r="E80" s="214">
        <v>42156</v>
      </c>
      <c r="F80" s="214" t="s">
        <v>182</v>
      </c>
      <c r="G80" s="215" t="s">
        <v>66</v>
      </c>
      <c r="H80" s="229">
        <f t="shared" si="21"/>
        <v>9.1666666666666665E-4</v>
      </c>
      <c r="I80" s="230">
        <f>(SUM('1.  LRAMVA Summary'!D$52:D$63)+SUM('1.  LRAMVA Summary'!D$64:D$65)*(MONTH($E80)-1)/12)*$H80</f>
        <v>73.888774851783708</v>
      </c>
      <c r="J80" s="230">
        <f>(SUM('1.  LRAMVA Summary'!E$52:E$63)+SUM('1.  LRAMVA Summary'!E$64:E$65)*(MONTH($E80)-1)/12)*$H80</f>
        <v>7.5942231519529555</v>
      </c>
      <c r="K80" s="230">
        <f>(SUM('1.  LRAMVA Summary'!F$52:F$63)+SUM('1.  LRAMVA Summary'!F$64:F$65)*(MONTH($E80)-1)/12)*$H80</f>
        <v>-113.18200087415961</v>
      </c>
      <c r="L80" s="230">
        <f>(SUM('1.  LRAMVA Summary'!G$52:G$63)+SUM('1.  LRAMVA Summary'!G$64:G$65)*(MONTH($E80)-1)/12)*$H80</f>
        <v>134.35169793008279</v>
      </c>
      <c r="M80" s="230">
        <f>(SUM('1.  LRAMVA Summary'!H$52:H$63)+SUM('1.  LRAMVA Summary'!H$64:H$65)*(MONTH($E80)-1)/12)*$H80</f>
        <v>116.79402227090486</v>
      </c>
      <c r="N80" s="230">
        <f>(SUM('1.  LRAMVA Summary'!I$52:I$63)+SUM('1.  LRAMVA Summary'!I$64:I$65)*(MONTH($E80)-1)/12)*$H80</f>
        <v>192.0807340410467</v>
      </c>
      <c r="O80" s="230">
        <f>(SUM('1.  LRAMVA Summary'!J$52:J$63)+SUM('1.  LRAMVA Summary'!J$64:J$65)*(MONTH($E80)-1)/12)*$H80</f>
        <v>0</v>
      </c>
      <c r="P80" s="230">
        <f>(SUM('1.  LRAMVA Summary'!K$52:K$63)+SUM('1.  LRAMVA Summary'!K$64:K$65)*(MONTH($E80)-1)/12)*$H80</f>
        <v>0</v>
      </c>
      <c r="Q80" s="230">
        <f>(SUM('1.  LRAMVA Summary'!L$52:L$63)+SUM('1.  LRAMVA Summary'!L$64:L$65)*(MONTH($E80)-1)/12)*$H80</f>
        <v>0</v>
      </c>
      <c r="R80" s="230">
        <f>(SUM('1.  LRAMVA Summary'!M$52:M$63)+SUM('1.  LRAMVA Summary'!M$64:M$65)*(MONTH($E80)-1)/12)*$H80</f>
        <v>0</v>
      </c>
      <c r="S80" s="230">
        <f>(SUM('1.  LRAMVA Summary'!N$52:N$63)+SUM('1.  LRAMVA Summary'!N$64:N$65)*(MONTH($E80)-1)/12)*$H80</f>
        <v>0</v>
      </c>
      <c r="T80" s="230">
        <f>(SUM('1.  LRAMVA Summary'!O$52:O$63)+SUM('1.  LRAMVA Summary'!O$64:O$65)*(MONTH($E80)-1)/12)*$H80</f>
        <v>0</v>
      </c>
      <c r="U80" s="230">
        <f>(SUM('1.  LRAMVA Summary'!P$52:P$63)+SUM('1.  LRAMVA Summary'!P$64:P$65)*(MONTH($E80)-1)/12)*$H80</f>
        <v>0</v>
      </c>
      <c r="V80" s="230">
        <f>(SUM('1.  LRAMVA Summary'!Q$52:Q$63)+SUM('1.  LRAMVA Summary'!Q$64:Q$65)*(MONTH($E80)-1)/12)*$H80</f>
        <v>0</v>
      </c>
      <c r="W80" s="231">
        <f t="shared" si="20"/>
        <v>411.52745137161139</v>
      </c>
    </row>
    <row r="81" spans="2:23" s="9" customFormat="1">
      <c r="B81" s="67"/>
      <c r="E81" s="214">
        <v>42186</v>
      </c>
      <c r="F81" s="214" t="s">
        <v>182</v>
      </c>
      <c r="G81" s="215" t="s">
        <v>68</v>
      </c>
      <c r="H81" s="229">
        <f>C$33/12</f>
        <v>9.1666666666666665E-4</v>
      </c>
      <c r="I81" s="230">
        <f>(SUM('1.  LRAMVA Summary'!D$52:D$63)+SUM('1.  LRAMVA Summary'!D$64:D$65)*(MONTH($E81)-1)/12)*$H81</f>
        <v>88.666529822140419</v>
      </c>
      <c r="J81" s="230">
        <f>(SUM('1.  LRAMVA Summary'!E$52:E$63)+SUM('1.  LRAMVA Summary'!E$64:E$65)*(MONTH($E81)-1)/12)*$H81</f>
        <v>9.1130677823435455</v>
      </c>
      <c r="K81" s="230">
        <f>(SUM('1.  LRAMVA Summary'!F$52:F$63)+SUM('1.  LRAMVA Summary'!F$64:F$65)*(MONTH($E81)-1)/12)*$H81</f>
        <v>-135.81840104899155</v>
      </c>
      <c r="L81" s="230">
        <f>(SUM('1.  LRAMVA Summary'!G$52:G$63)+SUM('1.  LRAMVA Summary'!G$64:G$65)*(MONTH($E81)-1)/12)*$H81</f>
        <v>161.22203751609936</v>
      </c>
      <c r="M81" s="230">
        <f>(SUM('1.  LRAMVA Summary'!H$52:H$63)+SUM('1.  LRAMVA Summary'!H$64:H$65)*(MONTH($E81)-1)/12)*$H81</f>
        <v>140.15282672508584</v>
      </c>
      <c r="N81" s="230">
        <f>(SUM('1.  LRAMVA Summary'!I$52:I$63)+SUM('1.  LRAMVA Summary'!I$64:I$65)*(MONTH($E81)-1)/12)*$H81</f>
        <v>230.49688084925609</v>
      </c>
      <c r="O81" s="230">
        <f>(SUM('1.  LRAMVA Summary'!J$52:J$63)+SUM('1.  LRAMVA Summary'!J$64:J$65)*(MONTH($E81)-1)/12)*$H81</f>
        <v>0</v>
      </c>
      <c r="P81" s="230">
        <f>(SUM('1.  LRAMVA Summary'!K$52:K$63)+SUM('1.  LRAMVA Summary'!K$64:K$65)*(MONTH($E81)-1)/12)*$H81</f>
        <v>0</v>
      </c>
      <c r="Q81" s="230">
        <f>(SUM('1.  LRAMVA Summary'!L$52:L$63)+SUM('1.  LRAMVA Summary'!L$64:L$65)*(MONTH($E81)-1)/12)*$H81</f>
        <v>0</v>
      </c>
      <c r="R81" s="230">
        <f>(SUM('1.  LRAMVA Summary'!M$52:M$63)+SUM('1.  LRAMVA Summary'!M$64:M$65)*(MONTH($E81)-1)/12)*$H81</f>
        <v>0</v>
      </c>
      <c r="S81" s="230">
        <f>(SUM('1.  LRAMVA Summary'!N$52:N$63)+SUM('1.  LRAMVA Summary'!N$64:N$65)*(MONTH($E81)-1)/12)*$H81</f>
        <v>0</v>
      </c>
      <c r="T81" s="230">
        <f>(SUM('1.  LRAMVA Summary'!O$52:O$63)+SUM('1.  LRAMVA Summary'!O$64:O$65)*(MONTH($E81)-1)/12)*$H81</f>
        <v>0</v>
      </c>
      <c r="U81" s="230">
        <f>(SUM('1.  LRAMVA Summary'!P$52:P$63)+SUM('1.  LRAMVA Summary'!P$64:P$65)*(MONTH($E81)-1)/12)*$H81</f>
        <v>0</v>
      </c>
      <c r="V81" s="230">
        <f>(SUM('1.  LRAMVA Summary'!Q$52:Q$63)+SUM('1.  LRAMVA Summary'!Q$64:Q$65)*(MONTH($E81)-1)/12)*$H81</f>
        <v>0</v>
      </c>
      <c r="W81" s="231">
        <f t="shared" si="20"/>
        <v>493.83294164593372</v>
      </c>
    </row>
    <row r="82" spans="2:23" s="9" customFormat="1">
      <c r="B82" s="67"/>
      <c r="E82" s="214">
        <v>42217</v>
      </c>
      <c r="F82" s="214" t="s">
        <v>182</v>
      </c>
      <c r="G82" s="215" t="s">
        <v>68</v>
      </c>
      <c r="H82" s="229">
        <f t="shared" ref="H82:H83" si="22">C$33/12</f>
        <v>9.1666666666666665E-4</v>
      </c>
      <c r="I82" s="230">
        <f>(SUM('1.  LRAMVA Summary'!D$52:D$63)+SUM('1.  LRAMVA Summary'!D$64:D$65)*(MONTH($E82)-1)/12)*$H82</f>
        <v>103.44428479249717</v>
      </c>
      <c r="J82" s="230">
        <f>(SUM('1.  LRAMVA Summary'!E$52:E$63)+SUM('1.  LRAMVA Summary'!E$64:E$65)*(MONTH($E82)-1)/12)*$H82</f>
        <v>10.631912412734138</v>
      </c>
      <c r="K82" s="230">
        <f>(SUM('1.  LRAMVA Summary'!F$52:F$63)+SUM('1.  LRAMVA Summary'!F$64:F$65)*(MONTH($E82)-1)/12)*$H82</f>
        <v>-158.45480122382347</v>
      </c>
      <c r="L82" s="230">
        <f>(SUM('1.  LRAMVA Summary'!G$52:G$63)+SUM('1.  LRAMVA Summary'!G$64:G$65)*(MONTH($E82)-1)/12)*$H82</f>
        <v>188.09237710211593</v>
      </c>
      <c r="M82" s="230">
        <f>(SUM('1.  LRAMVA Summary'!H$52:H$63)+SUM('1.  LRAMVA Summary'!H$64:H$65)*(MONTH($E82)-1)/12)*$H82</f>
        <v>163.51163117926683</v>
      </c>
      <c r="N82" s="230">
        <f>(SUM('1.  LRAMVA Summary'!I$52:I$63)+SUM('1.  LRAMVA Summary'!I$64:I$65)*(MONTH($E82)-1)/12)*$H82</f>
        <v>268.91302765746536</v>
      </c>
      <c r="O82" s="230">
        <f>(SUM('1.  LRAMVA Summary'!J$52:J$63)+SUM('1.  LRAMVA Summary'!J$64:J$65)*(MONTH($E82)-1)/12)*$H82</f>
        <v>0</v>
      </c>
      <c r="P82" s="230">
        <f>(SUM('1.  LRAMVA Summary'!K$52:K$63)+SUM('1.  LRAMVA Summary'!K$64:K$65)*(MONTH($E82)-1)/12)*$H82</f>
        <v>0</v>
      </c>
      <c r="Q82" s="230">
        <f>(SUM('1.  LRAMVA Summary'!L$52:L$63)+SUM('1.  LRAMVA Summary'!L$64:L$65)*(MONTH($E82)-1)/12)*$H82</f>
        <v>0</v>
      </c>
      <c r="R82" s="230">
        <f>(SUM('1.  LRAMVA Summary'!M$52:M$63)+SUM('1.  LRAMVA Summary'!M$64:M$65)*(MONTH($E82)-1)/12)*$H82</f>
        <v>0</v>
      </c>
      <c r="S82" s="230">
        <f>(SUM('1.  LRAMVA Summary'!N$52:N$63)+SUM('1.  LRAMVA Summary'!N$64:N$65)*(MONTH($E82)-1)/12)*$H82</f>
        <v>0</v>
      </c>
      <c r="T82" s="230">
        <f>(SUM('1.  LRAMVA Summary'!O$52:O$63)+SUM('1.  LRAMVA Summary'!O$64:O$65)*(MONTH($E82)-1)/12)*$H82</f>
        <v>0</v>
      </c>
      <c r="U82" s="230">
        <f>(SUM('1.  LRAMVA Summary'!P$52:P$63)+SUM('1.  LRAMVA Summary'!P$64:P$65)*(MONTH($E82)-1)/12)*$H82</f>
        <v>0</v>
      </c>
      <c r="V82" s="230">
        <f>(SUM('1.  LRAMVA Summary'!Q$52:Q$63)+SUM('1.  LRAMVA Summary'!Q$64:Q$65)*(MONTH($E82)-1)/12)*$H82</f>
        <v>0</v>
      </c>
      <c r="W82" s="231">
        <f t="shared" si="20"/>
        <v>576.13843192025593</v>
      </c>
    </row>
    <row r="83" spans="2:23" s="9" customFormat="1">
      <c r="B83" s="67"/>
      <c r="E83" s="214">
        <v>42248</v>
      </c>
      <c r="F83" s="214" t="s">
        <v>182</v>
      </c>
      <c r="G83" s="215" t="s">
        <v>68</v>
      </c>
      <c r="H83" s="229">
        <f t="shared" si="22"/>
        <v>9.1666666666666665E-4</v>
      </c>
      <c r="I83" s="230">
        <f>(SUM('1.  LRAMVA Summary'!D$52:D$63)+SUM('1.  LRAMVA Summary'!D$64:D$65)*(MONTH($E83)-1)/12)*$H83</f>
        <v>118.22203976285391</v>
      </c>
      <c r="J83" s="230">
        <f>(SUM('1.  LRAMVA Summary'!E$52:E$63)+SUM('1.  LRAMVA Summary'!E$64:E$65)*(MONTH($E83)-1)/12)*$H83</f>
        <v>12.150757043124727</v>
      </c>
      <c r="K83" s="230">
        <f>(SUM('1.  LRAMVA Summary'!F$52:F$63)+SUM('1.  LRAMVA Summary'!F$64:F$65)*(MONTH($E83)-1)/12)*$H83</f>
        <v>-181.09120139865541</v>
      </c>
      <c r="L83" s="230">
        <f>(SUM('1.  LRAMVA Summary'!G$52:G$63)+SUM('1.  LRAMVA Summary'!G$64:G$65)*(MONTH($E83)-1)/12)*$H83</f>
        <v>214.96271668813247</v>
      </c>
      <c r="M83" s="230">
        <f>(SUM('1.  LRAMVA Summary'!H$52:H$63)+SUM('1.  LRAMVA Summary'!H$64:H$65)*(MONTH($E83)-1)/12)*$H83</f>
        <v>186.87043563344778</v>
      </c>
      <c r="N83" s="230">
        <f>(SUM('1.  LRAMVA Summary'!I$52:I$63)+SUM('1.  LRAMVA Summary'!I$64:I$65)*(MONTH($E83)-1)/12)*$H83</f>
        <v>307.32917446567473</v>
      </c>
      <c r="O83" s="230">
        <f>(SUM('1.  LRAMVA Summary'!J$52:J$63)+SUM('1.  LRAMVA Summary'!J$64:J$65)*(MONTH($E83)-1)/12)*$H83</f>
        <v>0</v>
      </c>
      <c r="P83" s="230">
        <f>(SUM('1.  LRAMVA Summary'!K$52:K$63)+SUM('1.  LRAMVA Summary'!K$64:K$65)*(MONTH($E83)-1)/12)*$H83</f>
        <v>0</v>
      </c>
      <c r="Q83" s="230">
        <f>(SUM('1.  LRAMVA Summary'!L$52:L$63)+SUM('1.  LRAMVA Summary'!L$64:L$65)*(MONTH($E83)-1)/12)*$H83</f>
        <v>0</v>
      </c>
      <c r="R83" s="230">
        <f>(SUM('1.  LRAMVA Summary'!M$52:M$63)+SUM('1.  LRAMVA Summary'!M$64:M$65)*(MONTH($E83)-1)/12)*$H83</f>
        <v>0</v>
      </c>
      <c r="S83" s="230">
        <f>(SUM('1.  LRAMVA Summary'!N$52:N$63)+SUM('1.  LRAMVA Summary'!N$64:N$65)*(MONTH($E83)-1)/12)*$H83</f>
        <v>0</v>
      </c>
      <c r="T83" s="230">
        <f>(SUM('1.  LRAMVA Summary'!O$52:O$63)+SUM('1.  LRAMVA Summary'!O$64:O$65)*(MONTH($E83)-1)/12)*$H83</f>
        <v>0</v>
      </c>
      <c r="U83" s="230">
        <f>(SUM('1.  LRAMVA Summary'!P$52:P$63)+SUM('1.  LRAMVA Summary'!P$64:P$65)*(MONTH($E83)-1)/12)*$H83</f>
        <v>0</v>
      </c>
      <c r="V83" s="230">
        <f>(SUM('1.  LRAMVA Summary'!Q$52:Q$63)+SUM('1.  LRAMVA Summary'!Q$64:Q$65)*(MONTH($E83)-1)/12)*$H83</f>
        <v>0</v>
      </c>
      <c r="W83" s="231">
        <f t="shared" si="20"/>
        <v>658.44392219457814</v>
      </c>
    </row>
    <row r="84" spans="2:23" s="9" customFormat="1">
      <c r="B84" s="67"/>
      <c r="E84" s="214">
        <v>42278</v>
      </c>
      <c r="F84" s="214" t="s">
        <v>182</v>
      </c>
      <c r="G84" s="215" t="s">
        <v>69</v>
      </c>
      <c r="H84" s="229">
        <f>C$34/12</f>
        <v>9.1666666666666665E-4</v>
      </c>
      <c r="I84" s="230">
        <f>(SUM('1.  LRAMVA Summary'!D$52:D$63)+SUM('1.  LRAMVA Summary'!D$64:D$65)*(MONTH($E84)-1)/12)*$H84</f>
        <v>132.99979473321068</v>
      </c>
      <c r="J84" s="230">
        <f>(SUM('1.  LRAMVA Summary'!E$52:E$63)+SUM('1.  LRAMVA Summary'!E$64:E$65)*(MONTH($E84)-1)/12)*$H84</f>
        <v>13.669601673515318</v>
      </c>
      <c r="K84" s="230">
        <f>(SUM('1.  LRAMVA Summary'!F$52:F$63)+SUM('1.  LRAMVA Summary'!F$64:F$65)*(MONTH($E84)-1)/12)*$H84</f>
        <v>-203.72760157348728</v>
      </c>
      <c r="L84" s="230">
        <f>(SUM('1.  LRAMVA Summary'!G$52:G$63)+SUM('1.  LRAMVA Summary'!G$64:G$65)*(MONTH($E84)-1)/12)*$H84</f>
        <v>241.83305627414904</v>
      </c>
      <c r="M84" s="230">
        <f>(SUM('1.  LRAMVA Summary'!H$52:H$63)+SUM('1.  LRAMVA Summary'!H$64:H$65)*(MONTH($E84)-1)/12)*$H84</f>
        <v>210.22924008762874</v>
      </c>
      <c r="N84" s="230">
        <f>(SUM('1.  LRAMVA Summary'!I$52:I$63)+SUM('1.  LRAMVA Summary'!I$64:I$65)*(MONTH($E84)-1)/12)*$H84</f>
        <v>345.74532127388409</v>
      </c>
      <c r="O84" s="230">
        <f>(SUM('1.  LRAMVA Summary'!J$52:J$63)+SUM('1.  LRAMVA Summary'!J$64:J$65)*(MONTH($E84)-1)/12)*$H84</f>
        <v>0</v>
      </c>
      <c r="P84" s="230">
        <f>(SUM('1.  LRAMVA Summary'!K$52:K$63)+SUM('1.  LRAMVA Summary'!K$64:K$65)*(MONTH($E84)-1)/12)*$H84</f>
        <v>0</v>
      </c>
      <c r="Q84" s="230">
        <f>(SUM('1.  LRAMVA Summary'!L$52:L$63)+SUM('1.  LRAMVA Summary'!L$64:L$65)*(MONTH($E84)-1)/12)*$H84</f>
        <v>0</v>
      </c>
      <c r="R84" s="230">
        <f>(SUM('1.  LRAMVA Summary'!M$52:M$63)+SUM('1.  LRAMVA Summary'!M$64:M$65)*(MONTH($E84)-1)/12)*$H84</f>
        <v>0</v>
      </c>
      <c r="S84" s="230">
        <f>(SUM('1.  LRAMVA Summary'!N$52:N$63)+SUM('1.  LRAMVA Summary'!N$64:N$65)*(MONTH($E84)-1)/12)*$H84</f>
        <v>0</v>
      </c>
      <c r="T84" s="230">
        <f>(SUM('1.  LRAMVA Summary'!O$52:O$63)+SUM('1.  LRAMVA Summary'!O$64:O$65)*(MONTH($E84)-1)/12)*$H84</f>
        <v>0</v>
      </c>
      <c r="U84" s="230">
        <f>(SUM('1.  LRAMVA Summary'!P$52:P$63)+SUM('1.  LRAMVA Summary'!P$64:P$65)*(MONTH($E84)-1)/12)*$H84</f>
        <v>0</v>
      </c>
      <c r="V84" s="230">
        <f>(SUM('1.  LRAMVA Summary'!Q$52:Q$63)+SUM('1.  LRAMVA Summary'!Q$64:Q$65)*(MONTH($E84)-1)/12)*$H84</f>
        <v>0</v>
      </c>
      <c r="W84" s="231">
        <f t="shared" si="20"/>
        <v>740.74941246890057</v>
      </c>
    </row>
    <row r="85" spans="2:23" s="9" customFormat="1">
      <c r="B85" s="67"/>
      <c r="E85" s="214">
        <v>42309</v>
      </c>
      <c r="F85" s="214" t="s">
        <v>182</v>
      </c>
      <c r="G85" s="215" t="s">
        <v>69</v>
      </c>
      <c r="H85" s="229">
        <f t="shared" ref="H85:H86" si="23">C$34/12</f>
        <v>9.1666666666666665E-4</v>
      </c>
      <c r="I85" s="230">
        <f>(SUM('1.  LRAMVA Summary'!D$52:D$63)+SUM('1.  LRAMVA Summary'!D$64:D$65)*(MONTH($E85)-1)/12)*$H85</f>
        <v>147.77754970356742</v>
      </c>
      <c r="J85" s="230">
        <f>(SUM('1.  LRAMVA Summary'!E$52:E$63)+SUM('1.  LRAMVA Summary'!E$64:E$65)*(MONTH($E85)-1)/12)*$H85</f>
        <v>15.188446303905911</v>
      </c>
      <c r="K85" s="230">
        <f>(SUM('1.  LRAMVA Summary'!F$52:F$63)+SUM('1.  LRAMVA Summary'!F$64:F$65)*(MONTH($E85)-1)/12)*$H85</f>
        <v>-226.36400174831923</v>
      </c>
      <c r="L85" s="230">
        <f>(SUM('1.  LRAMVA Summary'!G$52:G$63)+SUM('1.  LRAMVA Summary'!G$64:G$65)*(MONTH($E85)-1)/12)*$H85</f>
        <v>268.70339586016559</v>
      </c>
      <c r="M85" s="230">
        <f>(SUM('1.  LRAMVA Summary'!H$52:H$63)+SUM('1.  LRAMVA Summary'!H$64:H$65)*(MONTH($E85)-1)/12)*$H85</f>
        <v>233.58804454180972</v>
      </c>
      <c r="N85" s="230">
        <f>(SUM('1.  LRAMVA Summary'!I$52:I$63)+SUM('1.  LRAMVA Summary'!I$64:I$65)*(MONTH($E85)-1)/12)*$H85</f>
        <v>384.16146808209339</v>
      </c>
      <c r="O85" s="230">
        <f>(SUM('1.  LRAMVA Summary'!J$52:J$63)+SUM('1.  LRAMVA Summary'!J$64:J$65)*(MONTH($E85)-1)/12)*$H85</f>
        <v>0</v>
      </c>
      <c r="P85" s="230">
        <f>(SUM('1.  LRAMVA Summary'!K$52:K$63)+SUM('1.  LRAMVA Summary'!K$64:K$65)*(MONTH($E85)-1)/12)*$H85</f>
        <v>0</v>
      </c>
      <c r="Q85" s="230">
        <f>(SUM('1.  LRAMVA Summary'!L$52:L$63)+SUM('1.  LRAMVA Summary'!L$64:L$65)*(MONTH($E85)-1)/12)*$H85</f>
        <v>0</v>
      </c>
      <c r="R85" s="230">
        <f>(SUM('1.  LRAMVA Summary'!M$52:M$63)+SUM('1.  LRAMVA Summary'!M$64:M$65)*(MONTH($E85)-1)/12)*$H85</f>
        <v>0</v>
      </c>
      <c r="S85" s="230">
        <f>(SUM('1.  LRAMVA Summary'!N$52:N$63)+SUM('1.  LRAMVA Summary'!N$64:N$65)*(MONTH($E85)-1)/12)*$H85</f>
        <v>0</v>
      </c>
      <c r="T85" s="230">
        <f>(SUM('1.  LRAMVA Summary'!O$52:O$63)+SUM('1.  LRAMVA Summary'!O$64:O$65)*(MONTH($E85)-1)/12)*$H85</f>
        <v>0</v>
      </c>
      <c r="U85" s="230">
        <f>(SUM('1.  LRAMVA Summary'!P$52:P$63)+SUM('1.  LRAMVA Summary'!P$64:P$65)*(MONTH($E85)-1)/12)*$H85</f>
        <v>0</v>
      </c>
      <c r="V85" s="230">
        <f>(SUM('1.  LRAMVA Summary'!Q$52:Q$63)+SUM('1.  LRAMVA Summary'!Q$64:Q$65)*(MONTH($E85)-1)/12)*$H85</f>
        <v>0</v>
      </c>
      <c r="W85" s="231">
        <f t="shared" si="20"/>
        <v>823.05490274322278</v>
      </c>
    </row>
    <row r="86" spans="2:23" s="9" customFormat="1">
      <c r="B86" s="67"/>
      <c r="E86" s="214">
        <v>42339</v>
      </c>
      <c r="F86" s="214" t="s">
        <v>182</v>
      </c>
      <c r="G86" s="215" t="s">
        <v>69</v>
      </c>
      <c r="H86" s="229">
        <f t="shared" si="23"/>
        <v>9.1666666666666665E-4</v>
      </c>
      <c r="I86" s="230">
        <f>(SUM('1.  LRAMVA Summary'!D$52:D$63)+SUM('1.  LRAMVA Summary'!D$64:D$65)*(MONTH($E86)-1)/12)*$H86</f>
        <v>162.55530467392416</v>
      </c>
      <c r="J86" s="230">
        <f>(SUM('1.  LRAMVA Summary'!E$52:E$63)+SUM('1.  LRAMVA Summary'!E$64:E$65)*(MONTH($E86)-1)/12)*$H86</f>
        <v>16.707290934296498</v>
      </c>
      <c r="K86" s="230">
        <f>(SUM('1.  LRAMVA Summary'!F$52:F$63)+SUM('1.  LRAMVA Summary'!F$64:F$65)*(MONTH($E86)-1)/12)*$H86</f>
        <v>-249.0004019231512</v>
      </c>
      <c r="L86" s="230">
        <f>(SUM('1.  LRAMVA Summary'!G$52:G$63)+SUM('1.  LRAMVA Summary'!G$64:G$65)*(MONTH($E86)-1)/12)*$H86</f>
        <v>295.57373544618218</v>
      </c>
      <c r="M86" s="230">
        <f>(SUM('1.  LRAMVA Summary'!H$52:H$63)+SUM('1.  LRAMVA Summary'!H$64:H$65)*(MONTH($E86)-1)/12)*$H86</f>
        <v>256.94684899599071</v>
      </c>
      <c r="N86" s="230">
        <f>(SUM('1.  LRAMVA Summary'!I$52:I$63)+SUM('1.  LRAMVA Summary'!I$64:I$65)*(MONTH($E86)-1)/12)*$H86</f>
        <v>422.57761489030275</v>
      </c>
      <c r="O86" s="230">
        <f>(SUM('1.  LRAMVA Summary'!J$52:J$63)+SUM('1.  LRAMVA Summary'!J$64:J$65)*(MONTH($E86)-1)/12)*$H86</f>
        <v>0</v>
      </c>
      <c r="P86" s="230">
        <f>(SUM('1.  LRAMVA Summary'!K$52:K$63)+SUM('1.  LRAMVA Summary'!K$64:K$65)*(MONTH($E86)-1)/12)*$H86</f>
        <v>0</v>
      </c>
      <c r="Q86" s="230">
        <f>(SUM('1.  LRAMVA Summary'!L$52:L$63)+SUM('1.  LRAMVA Summary'!L$64:L$65)*(MONTH($E86)-1)/12)*$H86</f>
        <v>0</v>
      </c>
      <c r="R86" s="230">
        <f>(SUM('1.  LRAMVA Summary'!M$52:M$63)+SUM('1.  LRAMVA Summary'!M$64:M$65)*(MONTH($E86)-1)/12)*$H86</f>
        <v>0</v>
      </c>
      <c r="S86" s="230">
        <f>(SUM('1.  LRAMVA Summary'!N$52:N$63)+SUM('1.  LRAMVA Summary'!N$64:N$65)*(MONTH($E86)-1)/12)*$H86</f>
        <v>0</v>
      </c>
      <c r="T86" s="230">
        <f>(SUM('1.  LRAMVA Summary'!O$52:O$63)+SUM('1.  LRAMVA Summary'!O$64:O$65)*(MONTH($E86)-1)/12)*$H86</f>
        <v>0</v>
      </c>
      <c r="U86" s="230">
        <f>(SUM('1.  LRAMVA Summary'!P$52:P$63)+SUM('1.  LRAMVA Summary'!P$64:P$65)*(MONTH($E86)-1)/12)*$H86</f>
        <v>0</v>
      </c>
      <c r="V86" s="230">
        <f>(SUM('1.  LRAMVA Summary'!Q$52:Q$63)+SUM('1.  LRAMVA Summary'!Q$64:Q$65)*(MONTH($E86)-1)/12)*$H86</f>
        <v>0</v>
      </c>
      <c r="W86" s="231">
        <f t="shared" si="20"/>
        <v>905.36039301754511</v>
      </c>
    </row>
    <row r="87" spans="2:23" s="9" customFormat="1" ht="15.75" thickBot="1">
      <c r="B87" s="67"/>
      <c r="E87" s="216" t="s">
        <v>467</v>
      </c>
      <c r="F87" s="216"/>
      <c r="G87" s="217"/>
      <c r="H87" s="218"/>
      <c r="I87" s="219">
        <f>SUM(I74:I86)</f>
        <v>990.24392624090478</v>
      </c>
      <c r="J87" s="219">
        <f>SUM(J74:J86)</f>
        <v>101.77639791462768</v>
      </c>
      <c r="K87" s="219">
        <f t="shared" ref="K87:O87" si="24">SUM(K74:K86)</f>
        <v>-1516.8445971698739</v>
      </c>
      <c r="L87" s="219">
        <f t="shared" si="24"/>
        <v>1800.5570280775278</v>
      </c>
      <c r="M87" s="219">
        <f t="shared" si="24"/>
        <v>1565.2522511978905</v>
      </c>
      <c r="N87" s="219">
        <f t="shared" si="24"/>
        <v>2574.2310738482824</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5515.2160801093587</v>
      </c>
    </row>
    <row r="88" spans="2:23" s="9" customFormat="1" ht="15.75" thickTop="1">
      <c r="B88" s="67"/>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7"/>
      <c r="E89" s="225" t="s">
        <v>431</v>
      </c>
      <c r="F89" s="225"/>
      <c r="G89" s="226"/>
      <c r="H89" s="227"/>
      <c r="I89" s="228">
        <f>I87+I88</f>
        <v>990.24392624090478</v>
      </c>
      <c r="J89" s="228">
        <f t="shared" ref="J89" si="26">J87+J88</f>
        <v>101.77639791462768</v>
      </c>
      <c r="K89" s="228">
        <f t="shared" ref="K89" si="27">K87+K88</f>
        <v>-1516.8445971698739</v>
      </c>
      <c r="L89" s="228">
        <f t="shared" ref="L89" si="28">L87+L88</f>
        <v>1800.5570280775278</v>
      </c>
      <c r="M89" s="228">
        <f t="shared" ref="M89" si="29">M87+M88</f>
        <v>1565.2522511978905</v>
      </c>
      <c r="N89" s="228">
        <f t="shared" ref="N89" si="30">N87+N88</f>
        <v>2574.2310738482824</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5515.2160801093587</v>
      </c>
    </row>
    <row r="90" spans="2:23" s="9" customFormat="1">
      <c r="B90" s="67"/>
      <c r="E90" s="214">
        <v>42370</v>
      </c>
      <c r="F90" s="214" t="s">
        <v>184</v>
      </c>
      <c r="G90" s="215" t="s">
        <v>65</v>
      </c>
      <c r="H90" s="229">
        <f>$C$35/12</f>
        <v>9.1666666666666665E-4</v>
      </c>
      <c r="I90" s="230">
        <f>(SUM('1.  LRAMVA Summary'!D$52:D$66)+SUM('1.  LRAMVA Summary'!D$67:D$68)*(MONTH($E90)-1)/12)*$H90</f>
        <v>177.33305964428087</v>
      </c>
      <c r="J90" s="230">
        <f>(SUM('1.  LRAMVA Summary'!E$52:E$66)+SUM('1.  LRAMVA Summary'!E$67:E$68)*(MONTH($E90)-1)/12)*$H90</f>
        <v>18.226135564687091</v>
      </c>
      <c r="K90" s="230">
        <f>(SUM('1.  LRAMVA Summary'!F$52:F$66)+SUM('1.  LRAMVA Summary'!F$67:F$68)*(MONTH($E90)-1)/12)*$H90</f>
        <v>-271.63680209798309</v>
      </c>
      <c r="L90" s="230">
        <f>(SUM('1.  LRAMVA Summary'!G$52:G$66)+SUM('1.  LRAMVA Summary'!G$67:G$68)*(MONTH($E90)-1)/12)*$H90</f>
        <v>322.44407503219873</v>
      </c>
      <c r="M90" s="230">
        <f>(SUM('1.  LRAMVA Summary'!H$52:H$66)+SUM('1.  LRAMVA Summary'!H$67:H$68)*(MONTH($E90)-1)/12)*$H90</f>
        <v>280.30565345017169</v>
      </c>
      <c r="N90" s="230">
        <f>(SUM('1.  LRAMVA Summary'!I$52:I$66)+SUM('1.  LRAMVA Summary'!I$67:I$68)*(MONTH($E90)-1)/12)*$H90</f>
        <v>460.99376169851212</v>
      </c>
      <c r="O90" s="230">
        <f>(SUM('1.  LRAMVA Summary'!J$52:J$66)+SUM('1.  LRAMVA Summary'!J$67:J$68)*(MONTH($E90)-1)/12)*$H90</f>
        <v>0</v>
      </c>
      <c r="P90" s="230">
        <f>(SUM('1.  LRAMVA Summary'!K$52:K$66)+SUM('1.  LRAMVA Summary'!K$67:K$68)*(MONTH($E90)-1)/12)*$H90</f>
        <v>0</v>
      </c>
      <c r="Q90" s="230">
        <f>(SUM('1.  LRAMVA Summary'!L$52:L$66)+SUM('1.  LRAMVA Summary'!L$67:L$68)*(MONTH($E90)-1)/12)*$H90</f>
        <v>0</v>
      </c>
      <c r="R90" s="230">
        <f>(SUM('1.  LRAMVA Summary'!M$52:M$66)+SUM('1.  LRAMVA Summary'!M$67:M$68)*(MONTH($E90)-1)/12)*$H90</f>
        <v>0</v>
      </c>
      <c r="S90" s="230">
        <f>(SUM('1.  LRAMVA Summary'!N$52:N$66)+SUM('1.  LRAMVA Summary'!N$67:N$68)*(MONTH($E90)-1)/12)*$H90</f>
        <v>0</v>
      </c>
      <c r="T90" s="230">
        <f>(SUM('1.  LRAMVA Summary'!O$52:O$66)+SUM('1.  LRAMVA Summary'!O$67:O$68)*(MONTH($E90)-1)/12)*$H90</f>
        <v>0</v>
      </c>
      <c r="U90" s="230">
        <f>(SUM('1.  LRAMVA Summary'!P$52:P$66)+SUM('1.  LRAMVA Summary'!P$67:P$68)*(MONTH($E90)-1)/12)*$H90</f>
        <v>0</v>
      </c>
      <c r="V90" s="230">
        <f>(SUM('1.  LRAMVA Summary'!Q$52:Q$66)+SUM('1.  LRAMVA Summary'!Q$67:Q$68)*(MONTH($E90)-1)/12)*$H90</f>
        <v>0</v>
      </c>
      <c r="W90" s="231">
        <f>SUM(I90:V90)</f>
        <v>987.66588329186743</v>
      </c>
    </row>
    <row r="91" spans="2:23" s="9" customFormat="1">
      <c r="B91" s="67"/>
      <c r="E91" s="214">
        <v>42401</v>
      </c>
      <c r="F91" s="214" t="s">
        <v>184</v>
      </c>
      <c r="G91" s="215" t="s">
        <v>65</v>
      </c>
      <c r="H91" s="229">
        <f t="shared" ref="H91:H92" si="34">$C$35/12</f>
        <v>9.1666666666666665E-4</v>
      </c>
      <c r="I91" s="230">
        <f>(SUM('1.  LRAMVA Summary'!D$52:D$66)+SUM('1.  LRAMVA Summary'!D$67:D$68)*(MONTH($E91)-1)/12)*$H91</f>
        <v>314.36147778779713</v>
      </c>
      <c r="J91" s="230">
        <f>(SUM('1.  LRAMVA Summary'!E$52:E$66)+SUM('1.  LRAMVA Summary'!E$67:E$68)*(MONTH($E91)-1)/12)*$H91</f>
        <v>28.348704648254838</v>
      </c>
      <c r="K91" s="230">
        <f>(SUM('1.  LRAMVA Summary'!F$52:F$66)+SUM('1.  LRAMVA Summary'!F$67:F$68)*(MONTH($E91)-1)/12)*$H91</f>
        <v>-282.39281277927648</v>
      </c>
      <c r="L91" s="230">
        <f>(SUM('1.  LRAMVA Summary'!G$52:G$66)+SUM('1.  LRAMVA Summary'!G$67:G$68)*(MONTH($E91)-1)/12)*$H91</f>
        <v>464.82063605895712</v>
      </c>
      <c r="M91" s="230">
        <f>(SUM('1.  LRAMVA Summary'!H$52:H$66)+SUM('1.  LRAMVA Summary'!H$67:H$68)*(MONTH($E91)-1)/12)*$H91</f>
        <v>341.41554304301991</v>
      </c>
      <c r="N91" s="230">
        <f>(SUM('1.  LRAMVA Summary'!I$52:I$66)+SUM('1.  LRAMVA Summary'!I$67:I$68)*(MONTH($E91)-1)/12)*$H91</f>
        <v>531.29831763924437</v>
      </c>
      <c r="O91" s="230">
        <f>(SUM('1.  LRAMVA Summary'!J$52:J$66)+SUM('1.  LRAMVA Summary'!J$67:J$68)*(MONTH($E91)-1)/12)*$H91</f>
        <v>0</v>
      </c>
      <c r="P91" s="230">
        <f>(SUM('1.  LRAMVA Summary'!K$52:K$66)+SUM('1.  LRAMVA Summary'!K$67:K$68)*(MONTH($E91)-1)/12)*$H91</f>
        <v>0</v>
      </c>
      <c r="Q91" s="230">
        <f>(SUM('1.  LRAMVA Summary'!L$52:L$66)+SUM('1.  LRAMVA Summary'!L$67:L$68)*(MONTH($E91)-1)/12)*$H91</f>
        <v>0</v>
      </c>
      <c r="R91" s="230">
        <f>(SUM('1.  LRAMVA Summary'!M$52:M$66)+SUM('1.  LRAMVA Summary'!M$67:M$68)*(MONTH($E91)-1)/12)*$H91</f>
        <v>0</v>
      </c>
      <c r="S91" s="230">
        <f>(SUM('1.  LRAMVA Summary'!N$52:N$66)+SUM('1.  LRAMVA Summary'!N$67:N$68)*(MONTH($E91)-1)/12)*$H91</f>
        <v>0</v>
      </c>
      <c r="T91" s="230">
        <f>(SUM('1.  LRAMVA Summary'!O$52:O$66)+SUM('1.  LRAMVA Summary'!O$67:O$68)*(MONTH($E91)-1)/12)*$H91</f>
        <v>0</v>
      </c>
      <c r="U91" s="230">
        <f>(SUM('1.  LRAMVA Summary'!P$52:P$66)+SUM('1.  LRAMVA Summary'!P$67:P$68)*(MONTH($E91)-1)/12)*$H91</f>
        <v>0</v>
      </c>
      <c r="V91" s="230">
        <f>(SUM('1.  LRAMVA Summary'!Q$52:Q$66)+SUM('1.  LRAMVA Summary'!Q$67:Q$68)*(MONTH($E91)-1)/12)*$H91</f>
        <v>0</v>
      </c>
      <c r="W91" s="231">
        <f t="shared" ref="W91:W101" si="35">SUM(I91:V91)</f>
        <v>1397.8518663979967</v>
      </c>
    </row>
    <row r="92" spans="2:23" s="9" customFormat="1" ht="14.25" customHeight="1">
      <c r="B92" s="67"/>
      <c r="E92" s="214">
        <v>42430</v>
      </c>
      <c r="F92" s="214" t="s">
        <v>184</v>
      </c>
      <c r="G92" s="215" t="s">
        <v>65</v>
      </c>
      <c r="H92" s="229">
        <f t="shared" si="34"/>
        <v>9.1666666666666665E-4</v>
      </c>
      <c r="I92" s="230">
        <f>(SUM('1.  LRAMVA Summary'!D$52:D$66)+SUM('1.  LRAMVA Summary'!D$67:D$68)*(MONTH($E92)-1)/12)*$H92</f>
        <v>451.38989593131333</v>
      </c>
      <c r="J92" s="230">
        <f>(SUM('1.  LRAMVA Summary'!E$52:E$66)+SUM('1.  LRAMVA Summary'!E$67:E$68)*(MONTH($E92)-1)/12)*$H92</f>
        <v>38.471273731822585</v>
      </c>
      <c r="K92" s="230">
        <f>(SUM('1.  LRAMVA Summary'!F$52:F$66)+SUM('1.  LRAMVA Summary'!F$67:F$68)*(MONTH($E92)-1)/12)*$H92</f>
        <v>-293.14882346056999</v>
      </c>
      <c r="L92" s="230">
        <f>(SUM('1.  LRAMVA Summary'!G$52:G$66)+SUM('1.  LRAMVA Summary'!G$67:G$68)*(MONTH($E92)-1)/12)*$H92</f>
        <v>607.19719708571552</v>
      </c>
      <c r="M92" s="230">
        <f>(SUM('1.  LRAMVA Summary'!H$52:H$66)+SUM('1.  LRAMVA Summary'!H$67:H$68)*(MONTH($E92)-1)/12)*$H92</f>
        <v>402.52543263586813</v>
      </c>
      <c r="N92" s="230">
        <f>(SUM('1.  LRAMVA Summary'!I$52:I$66)+SUM('1.  LRAMVA Summary'!I$67:I$68)*(MONTH($E92)-1)/12)*$H92</f>
        <v>601.60287357997652</v>
      </c>
      <c r="O92" s="230">
        <f>(SUM('1.  LRAMVA Summary'!J$52:J$66)+SUM('1.  LRAMVA Summary'!J$67:J$68)*(MONTH($E92)-1)/12)*$H92</f>
        <v>0</v>
      </c>
      <c r="P92" s="230">
        <f>(SUM('1.  LRAMVA Summary'!K$52:K$66)+SUM('1.  LRAMVA Summary'!K$67:K$68)*(MONTH($E92)-1)/12)*$H92</f>
        <v>0</v>
      </c>
      <c r="Q92" s="230">
        <f>(SUM('1.  LRAMVA Summary'!L$52:L$66)+SUM('1.  LRAMVA Summary'!L$67:L$68)*(MONTH($E92)-1)/12)*$H92</f>
        <v>0</v>
      </c>
      <c r="R92" s="230">
        <f>(SUM('1.  LRAMVA Summary'!M$52:M$66)+SUM('1.  LRAMVA Summary'!M$67:M$68)*(MONTH($E92)-1)/12)*$H92</f>
        <v>0</v>
      </c>
      <c r="S92" s="230">
        <f>(SUM('1.  LRAMVA Summary'!N$52:N$66)+SUM('1.  LRAMVA Summary'!N$67:N$68)*(MONTH($E92)-1)/12)*$H92</f>
        <v>0</v>
      </c>
      <c r="T92" s="230">
        <f>(SUM('1.  LRAMVA Summary'!O$52:O$66)+SUM('1.  LRAMVA Summary'!O$67:O$68)*(MONTH($E92)-1)/12)*$H92</f>
        <v>0</v>
      </c>
      <c r="U92" s="230">
        <f>(SUM('1.  LRAMVA Summary'!P$52:P$66)+SUM('1.  LRAMVA Summary'!P$67:P$68)*(MONTH($E92)-1)/12)*$H92</f>
        <v>0</v>
      </c>
      <c r="V92" s="230">
        <f>(SUM('1.  LRAMVA Summary'!Q$52:Q$66)+SUM('1.  LRAMVA Summary'!Q$67:Q$68)*(MONTH($E92)-1)/12)*$H92</f>
        <v>0</v>
      </c>
      <c r="W92" s="231">
        <f t="shared" si="35"/>
        <v>1808.0378495041259</v>
      </c>
    </row>
    <row r="93" spans="2:23" s="8" customFormat="1">
      <c r="B93" s="239"/>
      <c r="D93" s="9"/>
      <c r="E93" s="214">
        <v>42461</v>
      </c>
      <c r="F93" s="214" t="s">
        <v>184</v>
      </c>
      <c r="G93" s="215" t="s">
        <v>66</v>
      </c>
      <c r="H93" s="229">
        <f>$C$36/12</f>
        <v>9.1666666666666665E-4</v>
      </c>
      <c r="I93" s="230">
        <f>(SUM('1.  LRAMVA Summary'!D$52:D$66)+SUM('1.  LRAMVA Summary'!D$67:D$68)*(MONTH($E93)-1)/12)*$H93</f>
        <v>588.4183140748296</v>
      </c>
      <c r="J93" s="230">
        <f>(SUM('1.  LRAMVA Summary'!E$52:E$66)+SUM('1.  LRAMVA Summary'!E$67:E$68)*(MONTH($E93)-1)/12)*$H93</f>
        <v>48.593842815390325</v>
      </c>
      <c r="K93" s="230">
        <f>(SUM('1.  LRAMVA Summary'!F$52:F$66)+SUM('1.  LRAMVA Summary'!F$67:F$68)*(MONTH($E93)-1)/12)*$H93</f>
        <v>-303.90483414186338</v>
      </c>
      <c r="L93" s="230">
        <f>(SUM('1.  LRAMVA Summary'!G$52:G$66)+SUM('1.  LRAMVA Summary'!G$67:G$68)*(MONTH($E93)-1)/12)*$H93</f>
        <v>749.57375811247402</v>
      </c>
      <c r="M93" s="230">
        <f>(SUM('1.  LRAMVA Summary'!H$52:H$66)+SUM('1.  LRAMVA Summary'!H$67:H$68)*(MONTH($E93)-1)/12)*$H93</f>
        <v>463.63532222871646</v>
      </c>
      <c r="N93" s="230">
        <f>(SUM('1.  LRAMVA Summary'!I$52:I$66)+SUM('1.  LRAMVA Summary'!I$67:I$68)*(MONTH($E93)-1)/12)*$H93</f>
        <v>671.90742952070877</v>
      </c>
      <c r="O93" s="230">
        <f>(SUM('1.  LRAMVA Summary'!J$52:J$66)+SUM('1.  LRAMVA Summary'!J$67:J$68)*(MONTH($E93)-1)/12)*$H93</f>
        <v>0</v>
      </c>
      <c r="P93" s="230">
        <f>(SUM('1.  LRAMVA Summary'!K$52:K$66)+SUM('1.  LRAMVA Summary'!K$67:K$68)*(MONTH($E93)-1)/12)*$H93</f>
        <v>0</v>
      </c>
      <c r="Q93" s="230">
        <f>(SUM('1.  LRAMVA Summary'!L$52:L$66)+SUM('1.  LRAMVA Summary'!L$67:L$68)*(MONTH($E93)-1)/12)*$H93</f>
        <v>0</v>
      </c>
      <c r="R93" s="230">
        <f>(SUM('1.  LRAMVA Summary'!M$52:M$66)+SUM('1.  LRAMVA Summary'!M$67:M$68)*(MONTH($E93)-1)/12)*$H93</f>
        <v>0</v>
      </c>
      <c r="S93" s="230">
        <f>(SUM('1.  LRAMVA Summary'!N$52:N$66)+SUM('1.  LRAMVA Summary'!N$67:N$68)*(MONTH($E93)-1)/12)*$H93</f>
        <v>0</v>
      </c>
      <c r="T93" s="230">
        <f>(SUM('1.  LRAMVA Summary'!O$52:O$66)+SUM('1.  LRAMVA Summary'!O$67:O$68)*(MONTH($E93)-1)/12)*$H93</f>
        <v>0</v>
      </c>
      <c r="U93" s="230">
        <f>(SUM('1.  LRAMVA Summary'!P$52:P$66)+SUM('1.  LRAMVA Summary'!P$67:P$68)*(MONTH($E93)-1)/12)*$H93</f>
        <v>0</v>
      </c>
      <c r="V93" s="230">
        <f>(SUM('1.  LRAMVA Summary'!Q$52:Q$66)+SUM('1.  LRAMVA Summary'!Q$67:Q$68)*(MONTH($E93)-1)/12)*$H93</f>
        <v>0</v>
      </c>
      <c r="W93" s="231">
        <f t="shared" si="35"/>
        <v>2218.2238326102561</v>
      </c>
    </row>
    <row r="94" spans="2:23" s="9" customFormat="1">
      <c r="B94" s="67"/>
      <c r="E94" s="214">
        <v>42491</v>
      </c>
      <c r="F94" s="214" t="s">
        <v>184</v>
      </c>
      <c r="G94" s="215" t="s">
        <v>66</v>
      </c>
      <c r="H94" s="229">
        <f t="shared" ref="H94:H95" si="36">$C$36/12</f>
        <v>9.1666666666666665E-4</v>
      </c>
      <c r="I94" s="230">
        <f>(SUM('1.  LRAMVA Summary'!D$52:D$66)+SUM('1.  LRAMVA Summary'!D$67:D$68)*(MONTH($E94)-1)/12)*$H94</f>
        <v>725.4467322183458</v>
      </c>
      <c r="J94" s="230">
        <f>(SUM('1.  LRAMVA Summary'!E$52:E$66)+SUM('1.  LRAMVA Summary'!E$67:E$68)*(MONTH($E94)-1)/12)*$H94</f>
        <v>58.716411898958079</v>
      </c>
      <c r="K94" s="230">
        <f>(SUM('1.  LRAMVA Summary'!F$52:F$66)+SUM('1.  LRAMVA Summary'!F$67:F$68)*(MONTH($E94)-1)/12)*$H94</f>
        <v>-314.66084482315682</v>
      </c>
      <c r="L94" s="230">
        <f>(SUM('1.  LRAMVA Summary'!G$52:G$66)+SUM('1.  LRAMVA Summary'!G$67:G$68)*(MONTH($E94)-1)/12)*$H94</f>
        <v>891.95031913923242</v>
      </c>
      <c r="M94" s="230">
        <f>(SUM('1.  LRAMVA Summary'!H$52:H$66)+SUM('1.  LRAMVA Summary'!H$67:H$68)*(MONTH($E94)-1)/12)*$H94</f>
        <v>524.74521182156457</v>
      </c>
      <c r="N94" s="230">
        <f>(SUM('1.  LRAMVA Summary'!I$52:I$66)+SUM('1.  LRAMVA Summary'!I$67:I$68)*(MONTH($E94)-1)/12)*$H94</f>
        <v>742.21198546144103</v>
      </c>
      <c r="O94" s="230">
        <f>(SUM('1.  LRAMVA Summary'!J$52:J$66)+SUM('1.  LRAMVA Summary'!J$67:J$68)*(MONTH($E94)-1)/12)*$H94</f>
        <v>0</v>
      </c>
      <c r="P94" s="230">
        <f>(SUM('1.  LRAMVA Summary'!K$52:K$66)+SUM('1.  LRAMVA Summary'!K$67:K$68)*(MONTH($E94)-1)/12)*$H94</f>
        <v>0</v>
      </c>
      <c r="Q94" s="230">
        <f>(SUM('1.  LRAMVA Summary'!L$52:L$66)+SUM('1.  LRAMVA Summary'!L$67:L$68)*(MONTH($E94)-1)/12)*$H94</f>
        <v>0</v>
      </c>
      <c r="R94" s="230">
        <f>(SUM('1.  LRAMVA Summary'!M$52:M$66)+SUM('1.  LRAMVA Summary'!M$67:M$68)*(MONTH($E94)-1)/12)*$H94</f>
        <v>0</v>
      </c>
      <c r="S94" s="230">
        <f>(SUM('1.  LRAMVA Summary'!N$52:N$66)+SUM('1.  LRAMVA Summary'!N$67:N$68)*(MONTH($E94)-1)/12)*$H94</f>
        <v>0</v>
      </c>
      <c r="T94" s="230">
        <f>(SUM('1.  LRAMVA Summary'!O$52:O$66)+SUM('1.  LRAMVA Summary'!O$67:O$68)*(MONTH($E94)-1)/12)*$H94</f>
        <v>0</v>
      </c>
      <c r="U94" s="230">
        <f>(SUM('1.  LRAMVA Summary'!P$52:P$66)+SUM('1.  LRAMVA Summary'!P$67:P$68)*(MONTH($E94)-1)/12)*$H94</f>
        <v>0</v>
      </c>
      <c r="V94" s="230">
        <f>(SUM('1.  LRAMVA Summary'!Q$52:Q$66)+SUM('1.  LRAMVA Summary'!Q$67:Q$68)*(MONTH($E94)-1)/12)*$H94</f>
        <v>0</v>
      </c>
      <c r="W94" s="231">
        <f t="shared" si="35"/>
        <v>2628.4098157163853</v>
      </c>
    </row>
    <row r="95" spans="2:23" s="238" customFormat="1">
      <c r="B95" s="237"/>
      <c r="D95" s="9"/>
      <c r="E95" s="214">
        <v>42522</v>
      </c>
      <c r="F95" s="214" t="s">
        <v>184</v>
      </c>
      <c r="G95" s="215" t="s">
        <v>66</v>
      </c>
      <c r="H95" s="229">
        <f t="shared" si="36"/>
        <v>9.1666666666666665E-4</v>
      </c>
      <c r="I95" s="230">
        <f>(SUM('1.  LRAMVA Summary'!D$52:D$66)+SUM('1.  LRAMVA Summary'!D$67:D$68)*(MONTH($E95)-1)/12)*$H95</f>
        <v>862.47515036186212</v>
      </c>
      <c r="J95" s="230">
        <f>(SUM('1.  LRAMVA Summary'!E$52:E$66)+SUM('1.  LRAMVA Summary'!E$67:E$68)*(MONTH($E95)-1)/12)*$H95</f>
        <v>68.838980982525811</v>
      </c>
      <c r="K95" s="230">
        <f>(SUM('1.  LRAMVA Summary'!F$52:F$66)+SUM('1.  LRAMVA Summary'!F$67:F$68)*(MONTH($E95)-1)/12)*$H95</f>
        <v>-325.41685550445027</v>
      </c>
      <c r="L95" s="230">
        <f>(SUM('1.  LRAMVA Summary'!G$52:G$66)+SUM('1.  LRAMVA Summary'!G$67:G$68)*(MONTH($E95)-1)/12)*$H95</f>
        <v>1034.326880165991</v>
      </c>
      <c r="M95" s="230">
        <f>(SUM('1.  LRAMVA Summary'!H$52:H$66)+SUM('1.  LRAMVA Summary'!H$67:H$68)*(MONTH($E95)-1)/12)*$H95</f>
        <v>585.85510141441296</v>
      </c>
      <c r="N95" s="230">
        <f>(SUM('1.  LRAMVA Summary'!I$52:I$66)+SUM('1.  LRAMVA Summary'!I$67:I$68)*(MONTH($E95)-1)/12)*$H95</f>
        <v>812.51654140217317</v>
      </c>
      <c r="O95" s="230">
        <f>(SUM('1.  LRAMVA Summary'!J$52:J$66)+SUM('1.  LRAMVA Summary'!J$67:J$68)*(MONTH($E95)-1)/12)*$H95</f>
        <v>0</v>
      </c>
      <c r="P95" s="230">
        <f>(SUM('1.  LRAMVA Summary'!K$52:K$66)+SUM('1.  LRAMVA Summary'!K$67:K$68)*(MONTH($E95)-1)/12)*$H95</f>
        <v>0</v>
      </c>
      <c r="Q95" s="230">
        <f>(SUM('1.  LRAMVA Summary'!L$52:L$66)+SUM('1.  LRAMVA Summary'!L$67:L$68)*(MONTH($E95)-1)/12)*$H95</f>
        <v>0</v>
      </c>
      <c r="R95" s="230">
        <f>(SUM('1.  LRAMVA Summary'!M$52:M$66)+SUM('1.  LRAMVA Summary'!M$67:M$68)*(MONTH($E95)-1)/12)*$H95</f>
        <v>0</v>
      </c>
      <c r="S95" s="230">
        <f>(SUM('1.  LRAMVA Summary'!N$52:N$66)+SUM('1.  LRAMVA Summary'!N$67:N$68)*(MONTH($E95)-1)/12)*$H95</f>
        <v>0</v>
      </c>
      <c r="T95" s="230">
        <f>(SUM('1.  LRAMVA Summary'!O$52:O$66)+SUM('1.  LRAMVA Summary'!O$67:O$68)*(MONTH($E95)-1)/12)*$H95</f>
        <v>0</v>
      </c>
      <c r="U95" s="230">
        <f>(SUM('1.  LRAMVA Summary'!P$52:P$66)+SUM('1.  LRAMVA Summary'!P$67:P$68)*(MONTH($E95)-1)/12)*$H95</f>
        <v>0</v>
      </c>
      <c r="V95" s="230">
        <f>(SUM('1.  LRAMVA Summary'!Q$52:Q$66)+SUM('1.  LRAMVA Summary'!Q$67:Q$68)*(MONTH($E95)-1)/12)*$H95</f>
        <v>0</v>
      </c>
      <c r="W95" s="231">
        <f t="shared" si="35"/>
        <v>3038.5957988225146</v>
      </c>
    </row>
    <row r="96" spans="2:23" s="9" customFormat="1">
      <c r="B96" s="67"/>
      <c r="E96" s="214">
        <v>42552</v>
      </c>
      <c r="F96" s="214" t="s">
        <v>184</v>
      </c>
      <c r="G96" s="215" t="s">
        <v>68</v>
      </c>
      <c r="H96" s="229">
        <f>$C$37/12</f>
        <v>9.1666666666666665E-4</v>
      </c>
      <c r="I96" s="230">
        <f>(SUM('1.  LRAMVA Summary'!D$52:D$66)+SUM('1.  LRAMVA Summary'!D$67:D$68)*(MONTH($E96)-1)/12)*$H96</f>
        <v>999.50356850537833</v>
      </c>
      <c r="J96" s="230">
        <f>(SUM('1.  LRAMVA Summary'!E$52:E$66)+SUM('1.  LRAMVA Summary'!E$67:E$68)*(MONTH($E96)-1)/12)*$H96</f>
        <v>78.961550066093565</v>
      </c>
      <c r="K96" s="230">
        <f>(SUM('1.  LRAMVA Summary'!F$52:F$66)+SUM('1.  LRAMVA Summary'!F$67:F$68)*(MONTH($E96)-1)/12)*$H96</f>
        <v>-336.17286618574371</v>
      </c>
      <c r="L96" s="230">
        <f>(SUM('1.  LRAMVA Summary'!G$52:G$66)+SUM('1.  LRAMVA Summary'!G$67:G$68)*(MONTH($E96)-1)/12)*$H96</f>
        <v>1176.7034411927493</v>
      </c>
      <c r="M96" s="230">
        <f>(SUM('1.  LRAMVA Summary'!H$52:H$66)+SUM('1.  LRAMVA Summary'!H$67:H$68)*(MONTH($E96)-1)/12)*$H96</f>
        <v>646.96499100726123</v>
      </c>
      <c r="N96" s="230">
        <f>(SUM('1.  LRAMVA Summary'!I$52:I$66)+SUM('1.  LRAMVA Summary'!I$67:I$68)*(MONTH($E96)-1)/12)*$H96</f>
        <v>882.82109734290555</v>
      </c>
      <c r="O96" s="230">
        <f>(SUM('1.  LRAMVA Summary'!J$52:J$66)+SUM('1.  LRAMVA Summary'!J$67:J$68)*(MONTH($E96)-1)/12)*$H96</f>
        <v>0</v>
      </c>
      <c r="P96" s="230">
        <f>(SUM('1.  LRAMVA Summary'!K$52:K$66)+SUM('1.  LRAMVA Summary'!K$67:K$68)*(MONTH($E96)-1)/12)*$H96</f>
        <v>0</v>
      </c>
      <c r="Q96" s="230">
        <f>(SUM('1.  LRAMVA Summary'!L$52:L$66)+SUM('1.  LRAMVA Summary'!L$67:L$68)*(MONTH($E96)-1)/12)*$H96</f>
        <v>0</v>
      </c>
      <c r="R96" s="230">
        <f>(SUM('1.  LRAMVA Summary'!M$52:M$66)+SUM('1.  LRAMVA Summary'!M$67:M$68)*(MONTH($E96)-1)/12)*$H96</f>
        <v>0</v>
      </c>
      <c r="S96" s="230">
        <f>(SUM('1.  LRAMVA Summary'!N$52:N$66)+SUM('1.  LRAMVA Summary'!N$67:N$68)*(MONTH($E96)-1)/12)*$H96</f>
        <v>0</v>
      </c>
      <c r="T96" s="230">
        <f>(SUM('1.  LRAMVA Summary'!O$52:O$66)+SUM('1.  LRAMVA Summary'!O$67:O$68)*(MONTH($E96)-1)/12)*$H96</f>
        <v>0</v>
      </c>
      <c r="U96" s="230">
        <f>(SUM('1.  LRAMVA Summary'!P$52:P$66)+SUM('1.  LRAMVA Summary'!P$67:P$68)*(MONTH($E96)-1)/12)*$H96</f>
        <v>0</v>
      </c>
      <c r="V96" s="230">
        <f>(SUM('1.  LRAMVA Summary'!Q$52:Q$66)+SUM('1.  LRAMVA Summary'!Q$67:Q$68)*(MONTH($E96)-1)/12)*$H96</f>
        <v>0</v>
      </c>
      <c r="W96" s="231">
        <f t="shared" si="35"/>
        <v>3448.7817819286443</v>
      </c>
    </row>
    <row r="97" spans="2:23" s="9" customFormat="1">
      <c r="B97" s="67"/>
      <c r="E97" s="214">
        <v>42583</v>
      </c>
      <c r="F97" s="214" t="s">
        <v>184</v>
      </c>
      <c r="G97" s="215" t="s">
        <v>68</v>
      </c>
      <c r="H97" s="229">
        <f t="shared" ref="H97:H98" si="37">$C$37/12</f>
        <v>9.1666666666666665E-4</v>
      </c>
      <c r="I97" s="230">
        <f>(SUM('1.  LRAMVA Summary'!D$52:D$66)+SUM('1.  LRAMVA Summary'!D$67:D$68)*(MONTH($E97)-1)/12)*$H97</f>
        <v>1136.5319866488944</v>
      </c>
      <c r="J97" s="230">
        <f>(SUM('1.  LRAMVA Summary'!E$52:E$66)+SUM('1.  LRAMVA Summary'!E$67:E$68)*(MONTH($E97)-1)/12)*$H97</f>
        <v>89.084119149661319</v>
      </c>
      <c r="K97" s="230">
        <f>(SUM('1.  LRAMVA Summary'!F$52:F$66)+SUM('1.  LRAMVA Summary'!F$67:F$68)*(MONTH($E97)-1)/12)*$H97</f>
        <v>-346.92887686703716</v>
      </c>
      <c r="L97" s="230">
        <f>(SUM('1.  LRAMVA Summary'!G$52:G$66)+SUM('1.  LRAMVA Summary'!G$67:G$68)*(MONTH($E97)-1)/12)*$H97</f>
        <v>1319.0800022195078</v>
      </c>
      <c r="M97" s="230">
        <f>(SUM('1.  LRAMVA Summary'!H$52:H$66)+SUM('1.  LRAMVA Summary'!H$67:H$68)*(MONTH($E97)-1)/12)*$H97</f>
        <v>708.07488060010951</v>
      </c>
      <c r="N97" s="230">
        <f>(SUM('1.  LRAMVA Summary'!I$52:I$66)+SUM('1.  LRAMVA Summary'!I$67:I$68)*(MONTH($E97)-1)/12)*$H97</f>
        <v>953.12565328363758</v>
      </c>
      <c r="O97" s="230">
        <f>(SUM('1.  LRAMVA Summary'!J$52:J$66)+SUM('1.  LRAMVA Summary'!J$67:J$68)*(MONTH($E97)-1)/12)*$H97</f>
        <v>0</v>
      </c>
      <c r="P97" s="230">
        <f>(SUM('1.  LRAMVA Summary'!K$52:K$66)+SUM('1.  LRAMVA Summary'!K$67:K$68)*(MONTH($E97)-1)/12)*$H97</f>
        <v>0</v>
      </c>
      <c r="Q97" s="230">
        <f>(SUM('1.  LRAMVA Summary'!L$52:L$66)+SUM('1.  LRAMVA Summary'!L$67:L$68)*(MONTH($E97)-1)/12)*$H97</f>
        <v>0</v>
      </c>
      <c r="R97" s="230">
        <f>(SUM('1.  LRAMVA Summary'!M$52:M$66)+SUM('1.  LRAMVA Summary'!M$67:M$68)*(MONTH($E97)-1)/12)*$H97</f>
        <v>0</v>
      </c>
      <c r="S97" s="230">
        <f>(SUM('1.  LRAMVA Summary'!N$52:N$66)+SUM('1.  LRAMVA Summary'!N$67:N$68)*(MONTH($E97)-1)/12)*$H97</f>
        <v>0</v>
      </c>
      <c r="T97" s="230">
        <f>(SUM('1.  LRAMVA Summary'!O$52:O$66)+SUM('1.  LRAMVA Summary'!O$67:O$68)*(MONTH($E97)-1)/12)*$H97</f>
        <v>0</v>
      </c>
      <c r="U97" s="230">
        <f>(SUM('1.  LRAMVA Summary'!P$52:P$66)+SUM('1.  LRAMVA Summary'!P$67:P$68)*(MONTH($E97)-1)/12)*$H97</f>
        <v>0</v>
      </c>
      <c r="V97" s="230">
        <f>(SUM('1.  LRAMVA Summary'!Q$52:Q$66)+SUM('1.  LRAMVA Summary'!Q$67:Q$68)*(MONTH($E97)-1)/12)*$H97</f>
        <v>0</v>
      </c>
      <c r="W97" s="231">
        <f t="shared" si="35"/>
        <v>3858.9677650347739</v>
      </c>
    </row>
    <row r="98" spans="2:23" s="9" customFormat="1">
      <c r="B98" s="67"/>
      <c r="E98" s="214">
        <v>42614</v>
      </c>
      <c r="F98" s="214" t="s">
        <v>184</v>
      </c>
      <c r="G98" s="215" t="s">
        <v>68</v>
      </c>
      <c r="H98" s="229">
        <f t="shared" si="37"/>
        <v>9.1666666666666665E-4</v>
      </c>
      <c r="I98" s="230">
        <f>(SUM('1.  LRAMVA Summary'!D$52:D$66)+SUM('1.  LRAMVA Summary'!D$67:D$68)*(MONTH($E98)-1)/12)*$H98</f>
        <v>1273.5604047924107</v>
      </c>
      <c r="J98" s="230">
        <f>(SUM('1.  LRAMVA Summary'!E$52:E$66)+SUM('1.  LRAMVA Summary'!E$67:E$68)*(MONTH($E98)-1)/12)*$H98</f>
        <v>99.206688233229059</v>
      </c>
      <c r="K98" s="230">
        <f>(SUM('1.  LRAMVA Summary'!F$52:F$66)+SUM('1.  LRAMVA Summary'!F$67:F$68)*(MONTH($E98)-1)/12)*$H98</f>
        <v>-357.68488754833061</v>
      </c>
      <c r="L98" s="230">
        <f>(SUM('1.  LRAMVA Summary'!G$52:G$66)+SUM('1.  LRAMVA Summary'!G$67:G$68)*(MONTH($E98)-1)/12)*$H98</f>
        <v>1461.4565632462661</v>
      </c>
      <c r="M98" s="230">
        <f>(SUM('1.  LRAMVA Summary'!H$52:H$66)+SUM('1.  LRAMVA Summary'!H$67:H$68)*(MONTH($E98)-1)/12)*$H98</f>
        <v>769.18477019295767</v>
      </c>
      <c r="N98" s="230">
        <f>(SUM('1.  LRAMVA Summary'!I$52:I$66)+SUM('1.  LRAMVA Summary'!I$67:I$68)*(MONTH($E98)-1)/12)*$H98</f>
        <v>1023.4302092243699</v>
      </c>
      <c r="O98" s="230">
        <f>(SUM('1.  LRAMVA Summary'!J$52:J$66)+SUM('1.  LRAMVA Summary'!J$67:J$68)*(MONTH($E98)-1)/12)*$H98</f>
        <v>0</v>
      </c>
      <c r="P98" s="230">
        <f>(SUM('1.  LRAMVA Summary'!K$52:K$66)+SUM('1.  LRAMVA Summary'!K$67:K$68)*(MONTH($E98)-1)/12)*$H98</f>
        <v>0</v>
      </c>
      <c r="Q98" s="230">
        <f>(SUM('1.  LRAMVA Summary'!L$52:L$66)+SUM('1.  LRAMVA Summary'!L$67:L$68)*(MONTH($E98)-1)/12)*$H98</f>
        <v>0</v>
      </c>
      <c r="R98" s="230">
        <f>(SUM('1.  LRAMVA Summary'!M$52:M$66)+SUM('1.  LRAMVA Summary'!M$67:M$68)*(MONTH($E98)-1)/12)*$H98</f>
        <v>0</v>
      </c>
      <c r="S98" s="230">
        <f>(SUM('1.  LRAMVA Summary'!N$52:N$66)+SUM('1.  LRAMVA Summary'!N$67:N$68)*(MONTH($E98)-1)/12)*$H98</f>
        <v>0</v>
      </c>
      <c r="T98" s="230">
        <f>(SUM('1.  LRAMVA Summary'!O$52:O$66)+SUM('1.  LRAMVA Summary'!O$67:O$68)*(MONTH($E98)-1)/12)*$H98</f>
        <v>0</v>
      </c>
      <c r="U98" s="230">
        <f>(SUM('1.  LRAMVA Summary'!P$52:P$66)+SUM('1.  LRAMVA Summary'!P$67:P$68)*(MONTH($E98)-1)/12)*$H98</f>
        <v>0</v>
      </c>
      <c r="V98" s="230">
        <f>(SUM('1.  LRAMVA Summary'!Q$52:Q$66)+SUM('1.  LRAMVA Summary'!Q$67:Q$68)*(MONTH($E98)-1)/12)*$H98</f>
        <v>0</v>
      </c>
      <c r="W98" s="231">
        <f t="shared" si="35"/>
        <v>4269.1537481409032</v>
      </c>
    </row>
    <row r="99" spans="2:23" s="9" customFormat="1">
      <c r="B99" s="67"/>
      <c r="E99" s="214">
        <v>42644</v>
      </c>
      <c r="F99" s="214" t="s">
        <v>184</v>
      </c>
      <c r="G99" s="215" t="s">
        <v>69</v>
      </c>
      <c r="H99" s="210">
        <f>$C$38/12</f>
        <v>9.1666666666666665E-4</v>
      </c>
      <c r="I99" s="230">
        <f>(SUM('1.  LRAMVA Summary'!D$52:D$66)+SUM('1.  LRAMVA Summary'!D$67:D$68)*(MONTH($E99)-1)/12)*$H99</f>
        <v>1410.5888229359271</v>
      </c>
      <c r="J99" s="230">
        <f>(SUM('1.  LRAMVA Summary'!E$52:E$66)+SUM('1.  LRAMVA Summary'!E$67:E$68)*(MONTH($E99)-1)/12)*$H99</f>
        <v>109.32925731679681</v>
      </c>
      <c r="K99" s="230">
        <f>(SUM('1.  LRAMVA Summary'!F$52:F$66)+SUM('1.  LRAMVA Summary'!F$67:F$68)*(MONTH($E99)-1)/12)*$H99</f>
        <v>-368.44089822962405</v>
      </c>
      <c r="L99" s="230">
        <f>(SUM('1.  LRAMVA Summary'!G$52:G$66)+SUM('1.  LRAMVA Summary'!G$67:G$68)*(MONTH($E99)-1)/12)*$H99</f>
        <v>1603.8331242730244</v>
      </c>
      <c r="M99" s="230">
        <f>(SUM('1.  LRAMVA Summary'!H$52:H$66)+SUM('1.  LRAMVA Summary'!H$67:H$68)*(MONTH($E99)-1)/12)*$H99</f>
        <v>830.29465978580595</v>
      </c>
      <c r="N99" s="230">
        <f>(SUM('1.  LRAMVA Summary'!I$52:I$66)+SUM('1.  LRAMVA Summary'!I$67:I$68)*(MONTH($E99)-1)/12)*$H99</f>
        <v>1093.7347651651021</v>
      </c>
      <c r="O99" s="230">
        <f>(SUM('1.  LRAMVA Summary'!J$52:J$66)+SUM('1.  LRAMVA Summary'!J$67:J$68)*(MONTH($E99)-1)/12)*$H99</f>
        <v>0</v>
      </c>
      <c r="P99" s="230">
        <f>(SUM('1.  LRAMVA Summary'!K$52:K$66)+SUM('1.  LRAMVA Summary'!K$67:K$68)*(MONTH($E99)-1)/12)*$H99</f>
        <v>0</v>
      </c>
      <c r="Q99" s="230">
        <f>(SUM('1.  LRAMVA Summary'!L$52:L$66)+SUM('1.  LRAMVA Summary'!L$67:L$68)*(MONTH($E99)-1)/12)*$H99</f>
        <v>0</v>
      </c>
      <c r="R99" s="230">
        <f>(SUM('1.  LRAMVA Summary'!M$52:M$66)+SUM('1.  LRAMVA Summary'!M$67:M$68)*(MONTH($E99)-1)/12)*$H99</f>
        <v>0</v>
      </c>
      <c r="S99" s="230">
        <f>(SUM('1.  LRAMVA Summary'!N$52:N$66)+SUM('1.  LRAMVA Summary'!N$67:N$68)*(MONTH($E99)-1)/12)*$H99</f>
        <v>0</v>
      </c>
      <c r="T99" s="230">
        <f>(SUM('1.  LRAMVA Summary'!O$52:O$66)+SUM('1.  LRAMVA Summary'!O$67:O$68)*(MONTH($E99)-1)/12)*$H99</f>
        <v>0</v>
      </c>
      <c r="U99" s="230">
        <f>(SUM('1.  LRAMVA Summary'!P$52:P$66)+SUM('1.  LRAMVA Summary'!P$67:P$68)*(MONTH($E99)-1)/12)*$H99</f>
        <v>0</v>
      </c>
      <c r="V99" s="230">
        <f>(SUM('1.  LRAMVA Summary'!Q$52:Q$66)+SUM('1.  LRAMVA Summary'!Q$67:Q$68)*(MONTH($E99)-1)/12)*$H99</f>
        <v>0</v>
      </c>
      <c r="W99" s="231">
        <f t="shared" si="35"/>
        <v>4679.3397312470324</v>
      </c>
    </row>
    <row r="100" spans="2:23" s="9" customFormat="1">
      <c r="B100" s="67"/>
      <c r="E100" s="214">
        <v>42675</v>
      </c>
      <c r="F100" s="214" t="s">
        <v>184</v>
      </c>
      <c r="G100" s="215" t="s">
        <v>69</v>
      </c>
      <c r="H100" s="210">
        <f t="shared" ref="H100:H101" si="38">$C$38/12</f>
        <v>9.1666666666666665E-4</v>
      </c>
      <c r="I100" s="230">
        <f>(SUM('1.  LRAMVA Summary'!D$52:D$66)+SUM('1.  LRAMVA Summary'!D$67:D$68)*(MONTH($E100)-1)/12)*$H100</f>
        <v>1547.6172410794434</v>
      </c>
      <c r="J100" s="230">
        <f>(SUM('1.  LRAMVA Summary'!E$52:E$66)+SUM('1.  LRAMVA Summary'!E$67:E$68)*(MONTH($E100)-1)/12)*$H100</f>
        <v>119.45182640036455</v>
      </c>
      <c r="K100" s="230">
        <f>(SUM('1.  LRAMVA Summary'!F$52:F$66)+SUM('1.  LRAMVA Summary'!F$67:F$68)*(MONTH($E100)-1)/12)*$H100</f>
        <v>-379.19690891091744</v>
      </c>
      <c r="L100" s="230">
        <f>(SUM('1.  LRAMVA Summary'!G$52:G$66)+SUM('1.  LRAMVA Summary'!G$67:G$68)*(MONTH($E100)-1)/12)*$H100</f>
        <v>1746.2096852997829</v>
      </c>
      <c r="M100" s="230">
        <f>(SUM('1.  LRAMVA Summary'!H$52:H$66)+SUM('1.  LRAMVA Summary'!H$67:H$68)*(MONTH($E100)-1)/12)*$H100</f>
        <v>891.40454937865422</v>
      </c>
      <c r="N100" s="230">
        <f>(SUM('1.  LRAMVA Summary'!I$52:I$66)+SUM('1.  LRAMVA Summary'!I$67:I$68)*(MONTH($E100)-1)/12)*$H100</f>
        <v>1164.0393211058342</v>
      </c>
      <c r="O100" s="230">
        <f>(SUM('1.  LRAMVA Summary'!J$52:J$66)+SUM('1.  LRAMVA Summary'!J$67:J$68)*(MONTH($E100)-1)/12)*$H100</f>
        <v>0</v>
      </c>
      <c r="P100" s="230">
        <f>(SUM('1.  LRAMVA Summary'!K$52:K$66)+SUM('1.  LRAMVA Summary'!K$67:K$68)*(MONTH($E100)-1)/12)*$H100</f>
        <v>0</v>
      </c>
      <c r="Q100" s="230">
        <f>(SUM('1.  LRAMVA Summary'!L$52:L$66)+SUM('1.  LRAMVA Summary'!L$67:L$68)*(MONTH($E100)-1)/12)*$H100</f>
        <v>0</v>
      </c>
      <c r="R100" s="230">
        <f>(SUM('1.  LRAMVA Summary'!M$52:M$66)+SUM('1.  LRAMVA Summary'!M$67:M$68)*(MONTH($E100)-1)/12)*$H100</f>
        <v>0</v>
      </c>
      <c r="S100" s="230">
        <f>(SUM('1.  LRAMVA Summary'!N$52:N$66)+SUM('1.  LRAMVA Summary'!N$67:N$68)*(MONTH($E100)-1)/12)*$H100</f>
        <v>0</v>
      </c>
      <c r="T100" s="230">
        <f>(SUM('1.  LRAMVA Summary'!O$52:O$66)+SUM('1.  LRAMVA Summary'!O$67:O$68)*(MONTH($E100)-1)/12)*$H100</f>
        <v>0</v>
      </c>
      <c r="U100" s="230">
        <f>(SUM('1.  LRAMVA Summary'!P$52:P$66)+SUM('1.  LRAMVA Summary'!P$67:P$68)*(MONTH($E100)-1)/12)*$H100</f>
        <v>0</v>
      </c>
      <c r="V100" s="230">
        <f>(SUM('1.  LRAMVA Summary'!Q$52:Q$66)+SUM('1.  LRAMVA Summary'!Q$67:Q$68)*(MONTH($E100)-1)/12)*$H100</f>
        <v>0</v>
      </c>
      <c r="W100" s="231">
        <f t="shared" si="35"/>
        <v>5089.5257143531617</v>
      </c>
    </row>
    <row r="101" spans="2:23" s="9" customFormat="1">
      <c r="B101" s="67"/>
      <c r="E101" s="214">
        <v>42705</v>
      </c>
      <c r="F101" s="214" t="s">
        <v>184</v>
      </c>
      <c r="G101" s="215" t="s">
        <v>69</v>
      </c>
      <c r="H101" s="210">
        <f t="shared" si="38"/>
        <v>9.1666666666666665E-4</v>
      </c>
      <c r="I101" s="230">
        <f>(SUM('1.  LRAMVA Summary'!D$52:D$66)+SUM('1.  LRAMVA Summary'!D$67:D$68)*(MONTH($E101)-1)/12)*$H101</f>
        <v>1684.6456592229595</v>
      </c>
      <c r="J101" s="230">
        <f>(SUM('1.  LRAMVA Summary'!E$52:E$66)+SUM('1.  LRAMVA Summary'!E$67:E$68)*(MONTH($E101)-1)/12)*$H101</f>
        <v>129.57439548393231</v>
      </c>
      <c r="K101" s="230">
        <f>(SUM('1.  LRAMVA Summary'!F$52:F$66)+SUM('1.  LRAMVA Summary'!F$67:F$68)*(MONTH($E101)-1)/12)*$H101</f>
        <v>-389.95291959221095</v>
      </c>
      <c r="L101" s="230">
        <f>(SUM('1.  LRAMVA Summary'!G$52:G$66)+SUM('1.  LRAMVA Summary'!G$67:G$68)*(MONTH($E101)-1)/12)*$H101</f>
        <v>1888.5862463265412</v>
      </c>
      <c r="M101" s="230">
        <f>(SUM('1.  LRAMVA Summary'!H$52:H$66)+SUM('1.  LRAMVA Summary'!H$67:H$68)*(MONTH($E101)-1)/12)*$H101</f>
        <v>952.51443897150239</v>
      </c>
      <c r="N101" s="230">
        <f>(SUM('1.  LRAMVA Summary'!I$52:I$66)+SUM('1.  LRAMVA Summary'!I$67:I$68)*(MONTH($E101)-1)/12)*$H101</f>
        <v>1234.3438770465664</v>
      </c>
      <c r="O101" s="230">
        <f>(SUM('1.  LRAMVA Summary'!J$52:J$66)+SUM('1.  LRAMVA Summary'!J$67:J$68)*(MONTH($E101)-1)/12)*$H101</f>
        <v>0</v>
      </c>
      <c r="P101" s="230">
        <f>(SUM('1.  LRAMVA Summary'!K$52:K$66)+SUM('1.  LRAMVA Summary'!K$67:K$68)*(MONTH($E101)-1)/12)*$H101</f>
        <v>0</v>
      </c>
      <c r="Q101" s="230">
        <f>(SUM('1.  LRAMVA Summary'!L$52:L$66)+SUM('1.  LRAMVA Summary'!L$67:L$68)*(MONTH($E101)-1)/12)*$H101</f>
        <v>0</v>
      </c>
      <c r="R101" s="230">
        <f>(SUM('1.  LRAMVA Summary'!M$52:M$66)+SUM('1.  LRAMVA Summary'!M$67:M$68)*(MONTH($E101)-1)/12)*$H101</f>
        <v>0</v>
      </c>
      <c r="S101" s="230">
        <f>(SUM('1.  LRAMVA Summary'!N$52:N$66)+SUM('1.  LRAMVA Summary'!N$67:N$68)*(MONTH($E101)-1)/12)*$H101</f>
        <v>0</v>
      </c>
      <c r="T101" s="230">
        <f>(SUM('1.  LRAMVA Summary'!O$52:O$66)+SUM('1.  LRAMVA Summary'!O$67:O$68)*(MONTH($E101)-1)/12)*$H101</f>
        <v>0</v>
      </c>
      <c r="U101" s="230">
        <f>(SUM('1.  LRAMVA Summary'!P$52:P$66)+SUM('1.  LRAMVA Summary'!P$67:P$68)*(MONTH($E101)-1)/12)*$H101</f>
        <v>0</v>
      </c>
      <c r="V101" s="230">
        <f>(SUM('1.  LRAMVA Summary'!Q$52:Q$66)+SUM('1.  LRAMVA Summary'!Q$67:Q$68)*(MONTH($E101)-1)/12)*$H101</f>
        <v>0</v>
      </c>
      <c r="W101" s="231">
        <f t="shared" si="35"/>
        <v>5499.7116974592909</v>
      </c>
    </row>
    <row r="102" spans="2:23" s="9" customFormat="1" ht="15.75" thickBot="1">
      <c r="B102" s="67"/>
      <c r="E102" s="216" t="s">
        <v>468</v>
      </c>
      <c r="F102" s="216"/>
      <c r="G102" s="217"/>
      <c r="H102" s="218"/>
      <c r="I102" s="219">
        <f>SUM(I89:I101)</f>
        <v>12162.116239444345</v>
      </c>
      <c r="J102" s="219">
        <f>SUM(J89:J101)</f>
        <v>988.57958420634407</v>
      </c>
      <c r="K102" s="219">
        <f t="shared" ref="K102:O102" si="39">SUM(K89:K101)</f>
        <v>-5486.3829273110387</v>
      </c>
      <c r="L102" s="219">
        <f t="shared" si="39"/>
        <v>15066.738956229965</v>
      </c>
      <c r="M102" s="219">
        <f t="shared" si="39"/>
        <v>8962.1728057279361</v>
      </c>
      <c r="N102" s="219">
        <f t="shared" si="39"/>
        <v>12746.256906318755</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44439.481564616312</v>
      </c>
    </row>
    <row r="103" spans="2:23" s="9" customFormat="1" ht="15.75" thickTop="1">
      <c r="B103" s="67"/>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7"/>
      <c r="E104" s="225" t="s">
        <v>432</v>
      </c>
      <c r="F104" s="225"/>
      <c r="G104" s="226"/>
      <c r="H104" s="227"/>
      <c r="I104" s="228">
        <f>I102+I103</f>
        <v>12162.116239444345</v>
      </c>
      <c r="J104" s="228">
        <f t="shared" ref="J104" si="41">J102+J103</f>
        <v>988.57958420634407</v>
      </c>
      <c r="K104" s="228">
        <f t="shared" ref="K104" si="42">K102+K103</f>
        <v>-5486.3829273110387</v>
      </c>
      <c r="L104" s="228">
        <f t="shared" ref="L104" si="43">L102+L103</f>
        <v>15066.738956229965</v>
      </c>
      <c r="M104" s="228">
        <f t="shared" ref="M104" si="44">M102+M103</f>
        <v>8962.1728057279361</v>
      </c>
      <c r="N104" s="228">
        <f t="shared" ref="N104" si="45">N102+N103</f>
        <v>12746.256906318755</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44439.481564616312</v>
      </c>
    </row>
    <row r="105" spans="2:23" s="9" customFormat="1">
      <c r="B105" s="67"/>
      <c r="E105" s="214">
        <v>42736</v>
      </c>
      <c r="F105" s="214" t="s">
        <v>185</v>
      </c>
      <c r="G105" s="215" t="s">
        <v>65</v>
      </c>
      <c r="H105" s="240">
        <f>$C$39/12</f>
        <v>9.1666666666666665E-4</v>
      </c>
      <c r="I105" s="230">
        <f>(SUM('1.  LRAMVA Summary'!D$52:D$69)+SUM('1.  LRAMVA Summary'!D$70:D$71)*(MONTH($E105)-1)/12)*$H105</f>
        <v>1821.6740773664758</v>
      </c>
      <c r="J105" s="230">
        <f>(SUM('1.  LRAMVA Summary'!E$52:E$69)+SUM('1.  LRAMVA Summary'!E$70:E$71)*(MONTH($E105)-1)/12)*$H105</f>
        <v>139.69696456750003</v>
      </c>
      <c r="K105" s="230">
        <f>(SUM('1.  LRAMVA Summary'!F$52:F$69)+SUM('1.  LRAMVA Summary'!F$70:F$71)*(MONTH($E105)-1)/12)*$H105</f>
        <v>-400.70893027350434</v>
      </c>
      <c r="L105" s="230">
        <f>(SUM('1.  LRAMVA Summary'!G$52:G$69)+SUM('1.  LRAMVA Summary'!G$70:G$71)*(MONTH($E105)-1)/12)*$H105</f>
        <v>2030.9628073532997</v>
      </c>
      <c r="M105" s="230">
        <f>(SUM('1.  LRAMVA Summary'!H$52:H$69)+SUM('1.  LRAMVA Summary'!H$70:H$71)*(MONTH($E105)-1)/12)*$H105</f>
        <v>1013.6243285643508</v>
      </c>
      <c r="N105" s="230">
        <f>(SUM('1.  LRAMVA Summary'!I$52:I$69)+SUM('1.  LRAMVA Summary'!I$70:I$71)*(MONTH($E105)-1)/12)*$H105</f>
        <v>1304.648432987299</v>
      </c>
      <c r="O105" s="230">
        <f>(SUM('1.  LRAMVA Summary'!J$52:J$69)+SUM('1.  LRAMVA Summary'!J$70:J$71)*(MONTH($E105)-1)/12)*$H105</f>
        <v>0</v>
      </c>
      <c r="P105" s="230">
        <f>(SUM('1.  LRAMVA Summary'!K$52:K$69)+SUM('1.  LRAMVA Summary'!K$70:K$71)*(MONTH($E105)-1)/12)*$H105</f>
        <v>0</v>
      </c>
      <c r="Q105" s="230">
        <f>(SUM('1.  LRAMVA Summary'!L$52:L$69)+SUM('1.  LRAMVA Summary'!L$70:L$71)*(MONTH($E105)-1)/12)*$H105</f>
        <v>0</v>
      </c>
      <c r="R105" s="230">
        <f>(SUM('1.  LRAMVA Summary'!M$52:M$69)+SUM('1.  LRAMVA Summary'!M$70:M$71)*(MONTH($E105)-1)/12)*$H105</f>
        <v>0</v>
      </c>
      <c r="S105" s="230">
        <f>(SUM('1.  LRAMVA Summary'!N$52:N$69)+SUM('1.  LRAMVA Summary'!N$70:N$71)*(MONTH($E105)-1)/12)*$H105</f>
        <v>0</v>
      </c>
      <c r="T105" s="230">
        <f>(SUM('1.  LRAMVA Summary'!O$52:O$69)+SUM('1.  LRAMVA Summary'!O$70:O$71)*(MONTH($E105)-1)/12)*$H105</f>
        <v>0</v>
      </c>
      <c r="U105" s="230">
        <f>(SUM('1.  LRAMVA Summary'!P$52:P$69)+SUM('1.  LRAMVA Summary'!P$70:P$71)*(MONTH($E105)-1)/12)*$H105</f>
        <v>0</v>
      </c>
      <c r="V105" s="230">
        <f>(SUM('1.  LRAMVA Summary'!Q$52:Q$69)+SUM('1.  LRAMVA Summary'!Q$70:Q$71)*(MONTH($E105)-1)/12)*$H105</f>
        <v>0</v>
      </c>
      <c r="W105" s="231">
        <f>SUM(I105:V105)</f>
        <v>5909.8976805654211</v>
      </c>
    </row>
    <row r="106" spans="2:23" s="9" customFormat="1">
      <c r="B106" s="67"/>
      <c r="E106" s="214">
        <v>42767</v>
      </c>
      <c r="F106" s="214" t="s">
        <v>185</v>
      </c>
      <c r="G106" s="215" t="s">
        <v>65</v>
      </c>
      <c r="H106" s="240">
        <f>$C$39/12</f>
        <v>9.1666666666666665E-4</v>
      </c>
      <c r="I106" s="230">
        <f>(SUM('1.  LRAMVA Summary'!D$52:D$69)+SUM('1.  LRAMVA Summary'!D$70:D$71)*(MONTH($E106)-1)/12)*$H106</f>
        <v>1821.6740773664758</v>
      </c>
      <c r="J106" s="230">
        <f>(SUM('1.  LRAMVA Summary'!E$52:E$69)+SUM('1.  LRAMVA Summary'!E$70:E$71)*(MONTH($E106)-1)/12)*$H106</f>
        <v>139.69696456750003</v>
      </c>
      <c r="K106" s="230">
        <f>(SUM('1.  LRAMVA Summary'!F$52:F$69)+SUM('1.  LRAMVA Summary'!F$70:F$71)*(MONTH($E106)-1)/12)*$H106</f>
        <v>-400.70893027350434</v>
      </c>
      <c r="L106" s="230">
        <f>(SUM('1.  LRAMVA Summary'!G$52:G$69)+SUM('1.  LRAMVA Summary'!G$70:G$71)*(MONTH($E106)-1)/12)*$H106</f>
        <v>2030.9628073532997</v>
      </c>
      <c r="M106" s="230">
        <f>(SUM('1.  LRAMVA Summary'!H$52:H$69)+SUM('1.  LRAMVA Summary'!H$70:H$71)*(MONTH($E106)-1)/12)*$H106</f>
        <v>1013.6243285643508</v>
      </c>
      <c r="N106" s="230">
        <f>(SUM('1.  LRAMVA Summary'!I$52:I$69)+SUM('1.  LRAMVA Summary'!I$70:I$71)*(MONTH($E106)-1)/12)*$H106</f>
        <v>1304.648432987299</v>
      </c>
      <c r="O106" s="230">
        <f>(SUM('1.  LRAMVA Summary'!J$52:J$69)+SUM('1.  LRAMVA Summary'!J$70:J$71)*(MONTH($E106)-1)/12)*$H106</f>
        <v>0</v>
      </c>
      <c r="P106" s="230">
        <f>(SUM('1.  LRAMVA Summary'!K$52:K$69)+SUM('1.  LRAMVA Summary'!K$70:K$71)*(MONTH($E106)-1)/12)*$H106</f>
        <v>0</v>
      </c>
      <c r="Q106" s="230">
        <f>(SUM('1.  LRAMVA Summary'!L$52:L$69)+SUM('1.  LRAMVA Summary'!L$70:L$71)*(MONTH($E106)-1)/12)*$H106</f>
        <v>0</v>
      </c>
      <c r="R106" s="230">
        <f>(SUM('1.  LRAMVA Summary'!M$52:M$69)+SUM('1.  LRAMVA Summary'!M$70:M$71)*(MONTH($E106)-1)/12)*$H106</f>
        <v>0</v>
      </c>
      <c r="S106" s="230">
        <f>(SUM('1.  LRAMVA Summary'!N$52:N$69)+SUM('1.  LRAMVA Summary'!N$70:N$71)*(MONTH($E106)-1)/12)*$H106</f>
        <v>0</v>
      </c>
      <c r="T106" s="230">
        <f>(SUM('1.  LRAMVA Summary'!O$52:O$69)+SUM('1.  LRAMVA Summary'!O$70:O$71)*(MONTH($E106)-1)/12)*$H106</f>
        <v>0</v>
      </c>
      <c r="U106" s="230">
        <f>(SUM('1.  LRAMVA Summary'!P$52:P$69)+SUM('1.  LRAMVA Summary'!P$70:P$71)*(MONTH($E106)-1)/12)*$H106</f>
        <v>0</v>
      </c>
      <c r="V106" s="230">
        <f>(SUM('1.  LRAMVA Summary'!Q$52:Q$69)+SUM('1.  LRAMVA Summary'!Q$70:Q$71)*(MONTH($E106)-1)/12)*$H106</f>
        <v>0</v>
      </c>
      <c r="W106" s="231">
        <f t="shared" ref="W106:W116" si="48">SUM(I106:V106)</f>
        <v>5909.8976805654211</v>
      </c>
    </row>
    <row r="107" spans="2:23" s="9" customFormat="1">
      <c r="B107" s="67"/>
      <c r="E107" s="214">
        <v>42795</v>
      </c>
      <c r="F107" s="214" t="s">
        <v>185</v>
      </c>
      <c r="G107" s="215" t="s">
        <v>65</v>
      </c>
      <c r="H107" s="240">
        <f t="shared" ref="H107" si="49">$C$39/12</f>
        <v>9.1666666666666665E-4</v>
      </c>
      <c r="I107" s="230">
        <f>(SUM('1.  LRAMVA Summary'!D$52:D$69)+SUM('1.  LRAMVA Summary'!D$70:D$71)*(MONTH($E107)-1)/12)*$H107</f>
        <v>1821.6740773664758</v>
      </c>
      <c r="J107" s="230">
        <f>(SUM('1.  LRAMVA Summary'!E$52:E$69)+SUM('1.  LRAMVA Summary'!E$70:E$71)*(MONTH($E107)-1)/12)*$H107</f>
        <v>139.69696456750003</v>
      </c>
      <c r="K107" s="230">
        <f>(SUM('1.  LRAMVA Summary'!F$52:F$69)+SUM('1.  LRAMVA Summary'!F$70:F$71)*(MONTH($E107)-1)/12)*$H107</f>
        <v>-400.70893027350434</v>
      </c>
      <c r="L107" s="230">
        <f>(SUM('1.  LRAMVA Summary'!G$52:G$69)+SUM('1.  LRAMVA Summary'!G$70:G$71)*(MONTH($E107)-1)/12)*$H107</f>
        <v>2030.9628073532997</v>
      </c>
      <c r="M107" s="230">
        <f>(SUM('1.  LRAMVA Summary'!H$52:H$69)+SUM('1.  LRAMVA Summary'!H$70:H$71)*(MONTH($E107)-1)/12)*$H107</f>
        <v>1013.6243285643508</v>
      </c>
      <c r="N107" s="230">
        <f>(SUM('1.  LRAMVA Summary'!I$52:I$69)+SUM('1.  LRAMVA Summary'!I$70:I$71)*(MONTH($E107)-1)/12)*$H107</f>
        <v>1304.648432987299</v>
      </c>
      <c r="O107" s="230">
        <f>(SUM('1.  LRAMVA Summary'!J$52:J$69)+SUM('1.  LRAMVA Summary'!J$70:J$71)*(MONTH($E107)-1)/12)*$H107</f>
        <v>0</v>
      </c>
      <c r="P107" s="230">
        <f>(SUM('1.  LRAMVA Summary'!K$52:K$69)+SUM('1.  LRAMVA Summary'!K$70:K$71)*(MONTH($E107)-1)/12)*$H107</f>
        <v>0</v>
      </c>
      <c r="Q107" s="230">
        <f>(SUM('1.  LRAMVA Summary'!L$52:L$69)+SUM('1.  LRAMVA Summary'!L$70:L$71)*(MONTH($E107)-1)/12)*$H107</f>
        <v>0</v>
      </c>
      <c r="R107" s="230">
        <f>(SUM('1.  LRAMVA Summary'!M$52:M$69)+SUM('1.  LRAMVA Summary'!M$70:M$71)*(MONTH($E107)-1)/12)*$H107</f>
        <v>0</v>
      </c>
      <c r="S107" s="230">
        <f>(SUM('1.  LRAMVA Summary'!N$52:N$69)+SUM('1.  LRAMVA Summary'!N$70:N$71)*(MONTH($E107)-1)/12)*$H107</f>
        <v>0</v>
      </c>
      <c r="T107" s="230">
        <f>(SUM('1.  LRAMVA Summary'!O$52:O$69)+SUM('1.  LRAMVA Summary'!O$70:O$71)*(MONTH($E107)-1)/12)*$H107</f>
        <v>0</v>
      </c>
      <c r="U107" s="230">
        <f>(SUM('1.  LRAMVA Summary'!P$52:P$69)+SUM('1.  LRAMVA Summary'!P$70:P$71)*(MONTH($E107)-1)/12)*$H107</f>
        <v>0</v>
      </c>
      <c r="V107" s="230">
        <f>(SUM('1.  LRAMVA Summary'!Q$52:Q$69)+SUM('1.  LRAMVA Summary'!Q$70:Q$71)*(MONTH($E107)-1)/12)*$H107</f>
        <v>0</v>
      </c>
      <c r="W107" s="231">
        <f t="shared" si="48"/>
        <v>5909.8976805654211</v>
      </c>
    </row>
    <row r="108" spans="2:23" s="8" customFormat="1">
      <c r="B108" s="239"/>
      <c r="E108" s="214">
        <v>42826</v>
      </c>
      <c r="F108" s="214" t="s">
        <v>185</v>
      </c>
      <c r="G108" s="215" t="s">
        <v>66</v>
      </c>
      <c r="H108" s="240">
        <f>$C$40/12</f>
        <v>9.1666666666666665E-4</v>
      </c>
      <c r="I108" s="230">
        <f>(SUM('1.  LRAMVA Summary'!D$52:D$69)+SUM('1.  LRAMVA Summary'!D$70:D$71)*(MONTH($E108)-1)/12)*$H108</f>
        <v>1821.6740773664758</v>
      </c>
      <c r="J108" s="230">
        <f>(SUM('1.  LRAMVA Summary'!E$52:E$69)+SUM('1.  LRAMVA Summary'!E$70:E$71)*(MONTH($E108)-1)/12)*$H108</f>
        <v>139.69696456750003</v>
      </c>
      <c r="K108" s="230">
        <f>(SUM('1.  LRAMVA Summary'!F$52:F$69)+SUM('1.  LRAMVA Summary'!F$70:F$71)*(MONTH($E108)-1)/12)*$H108</f>
        <v>-400.70893027350434</v>
      </c>
      <c r="L108" s="230">
        <f>(SUM('1.  LRAMVA Summary'!G$52:G$69)+SUM('1.  LRAMVA Summary'!G$70:G$71)*(MONTH($E108)-1)/12)*$H108</f>
        <v>2030.9628073532997</v>
      </c>
      <c r="M108" s="230">
        <f>(SUM('1.  LRAMVA Summary'!H$52:H$69)+SUM('1.  LRAMVA Summary'!H$70:H$71)*(MONTH($E108)-1)/12)*$H108</f>
        <v>1013.6243285643508</v>
      </c>
      <c r="N108" s="230">
        <f>(SUM('1.  LRAMVA Summary'!I$52:I$69)+SUM('1.  LRAMVA Summary'!I$70:I$71)*(MONTH($E108)-1)/12)*$H108</f>
        <v>1304.648432987299</v>
      </c>
      <c r="O108" s="230">
        <f>(SUM('1.  LRAMVA Summary'!J$52:J$69)+SUM('1.  LRAMVA Summary'!J$70:J$71)*(MONTH($E108)-1)/12)*$H108</f>
        <v>0</v>
      </c>
      <c r="P108" s="230">
        <f>(SUM('1.  LRAMVA Summary'!K$52:K$69)+SUM('1.  LRAMVA Summary'!K$70:K$71)*(MONTH($E108)-1)/12)*$H108</f>
        <v>0</v>
      </c>
      <c r="Q108" s="230">
        <f>(SUM('1.  LRAMVA Summary'!L$52:L$69)+SUM('1.  LRAMVA Summary'!L$70:L$71)*(MONTH($E108)-1)/12)*$H108</f>
        <v>0</v>
      </c>
      <c r="R108" s="230">
        <f>(SUM('1.  LRAMVA Summary'!M$52:M$69)+SUM('1.  LRAMVA Summary'!M$70:M$71)*(MONTH($E108)-1)/12)*$H108</f>
        <v>0</v>
      </c>
      <c r="S108" s="230">
        <f>(SUM('1.  LRAMVA Summary'!N$52:N$69)+SUM('1.  LRAMVA Summary'!N$70:N$71)*(MONTH($E108)-1)/12)*$H108</f>
        <v>0</v>
      </c>
      <c r="T108" s="230">
        <f>(SUM('1.  LRAMVA Summary'!O$52:O$69)+SUM('1.  LRAMVA Summary'!O$70:O$71)*(MONTH($E108)-1)/12)*$H108</f>
        <v>0</v>
      </c>
      <c r="U108" s="230">
        <f>(SUM('1.  LRAMVA Summary'!P$52:P$69)+SUM('1.  LRAMVA Summary'!P$70:P$71)*(MONTH($E108)-1)/12)*$H108</f>
        <v>0</v>
      </c>
      <c r="V108" s="230">
        <f>(SUM('1.  LRAMVA Summary'!Q$52:Q$69)+SUM('1.  LRAMVA Summary'!Q$70:Q$71)*(MONTH($E108)-1)/12)*$H108</f>
        <v>0</v>
      </c>
      <c r="W108" s="231">
        <f t="shared" si="48"/>
        <v>5909.8976805654211</v>
      </c>
    </row>
    <row r="109" spans="2:23" s="9" customFormat="1">
      <c r="B109" s="67"/>
      <c r="E109" s="214">
        <v>42856</v>
      </c>
      <c r="F109" s="214" t="s">
        <v>185</v>
      </c>
      <c r="G109" s="215" t="s">
        <v>66</v>
      </c>
      <c r="H109" s="240">
        <f t="shared" ref="H109:H110" si="50">$C$40/12</f>
        <v>9.1666666666666665E-4</v>
      </c>
      <c r="I109" s="230">
        <f>(SUM('1.  LRAMVA Summary'!D$52:D$69)+SUM('1.  LRAMVA Summary'!D$70:D$71)*(MONTH($E109)-1)/12)*$H109</f>
        <v>1821.6740773664758</v>
      </c>
      <c r="J109" s="230">
        <f>(SUM('1.  LRAMVA Summary'!E$52:E$69)+SUM('1.  LRAMVA Summary'!E$70:E$71)*(MONTH($E109)-1)/12)*$H109</f>
        <v>139.69696456750003</v>
      </c>
      <c r="K109" s="230">
        <f>(SUM('1.  LRAMVA Summary'!F$52:F$69)+SUM('1.  LRAMVA Summary'!F$70:F$71)*(MONTH($E109)-1)/12)*$H109</f>
        <v>-400.70893027350434</v>
      </c>
      <c r="L109" s="230">
        <f>(SUM('1.  LRAMVA Summary'!G$52:G$69)+SUM('1.  LRAMVA Summary'!G$70:G$71)*(MONTH($E109)-1)/12)*$H109</f>
        <v>2030.9628073532997</v>
      </c>
      <c r="M109" s="230">
        <f>(SUM('1.  LRAMVA Summary'!H$52:H$69)+SUM('1.  LRAMVA Summary'!H$70:H$71)*(MONTH($E109)-1)/12)*$H109</f>
        <v>1013.6243285643508</v>
      </c>
      <c r="N109" s="230">
        <f>(SUM('1.  LRAMVA Summary'!I$52:I$69)+SUM('1.  LRAMVA Summary'!I$70:I$71)*(MONTH($E109)-1)/12)*$H109</f>
        <v>1304.648432987299</v>
      </c>
      <c r="O109" s="230">
        <f>(SUM('1.  LRAMVA Summary'!J$52:J$69)+SUM('1.  LRAMVA Summary'!J$70:J$71)*(MONTH($E109)-1)/12)*$H109</f>
        <v>0</v>
      </c>
      <c r="P109" s="230">
        <f>(SUM('1.  LRAMVA Summary'!K$52:K$69)+SUM('1.  LRAMVA Summary'!K$70:K$71)*(MONTH($E109)-1)/12)*$H109</f>
        <v>0</v>
      </c>
      <c r="Q109" s="230">
        <f>(SUM('1.  LRAMVA Summary'!L$52:L$69)+SUM('1.  LRAMVA Summary'!L$70:L$71)*(MONTH($E109)-1)/12)*$H109</f>
        <v>0</v>
      </c>
      <c r="R109" s="230">
        <f>(SUM('1.  LRAMVA Summary'!M$52:M$69)+SUM('1.  LRAMVA Summary'!M$70:M$71)*(MONTH($E109)-1)/12)*$H109</f>
        <v>0</v>
      </c>
      <c r="S109" s="230">
        <f>(SUM('1.  LRAMVA Summary'!N$52:N$69)+SUM('1.  LRAMVA Summary'!N$70:N$71)*(MONTH($E109)-1)/12)*$H109</f>
        <v>0</v>
      </c>
      <c r="T109" s="230">
        <f>(SUM('1.  LRAMVA Summary'!O$52:O$69)+SUM('1.  LRAMVA Summary'!O$70:O$71)*(MONTH($E109)-1)/12)*$H109</f>
        <v>0</v>
      </c>
      <c r="U109" s="230">
        <f>(SUM('1.  LRAMVA Summary'!P$52:P$69)+SUM('1.  LRAMVA Summary'!P$70:P$71)*(MONTH($E109)-1)/12)*$H109</f>
        <v>0</v>
      </c>
      <c r="V109" s="230">
        <f>(SUM('1.  LRAMVA Summary'!Q$52:Q$69)+SUM('1.  LRAMVA Summary'!Q$70:Q$71)*(MONTH($E109)-1)/12)*$H109</f>
        <v>0</v>
      </c>
      <c r="W109" s="231">
        <f t="shared" si="48"/>
        <v>5909.8976805654211</v>
      </c>
    </row>
    <row r="110" spans="2:23" s="238" customFormat="1">
      <c r="B110" s="237"/>
      <c r="E110" s="214">
        <v>42887</v>
      </c>
      <c r="F110" s="214" t="s">
        <v>185</v>
      </c>
      <c r="G110" s="215" t="s">
        <v>66</v>
      </c>
      <c r="H110" s="240">
        <f t="shared" si="50"/>
        <v>9.1666666666666665E-4</v>
      </c>
      <c r="I110" s="230">
        <f>(SUM('1.  LRAMVA Summary'!D$52:D$69)+SUM('1.  LRAMVA Summary'!D$70:D$71)*(MONTH($E110)-1)/12)*$H110</f>
        <v>1821.6740773664758</v>
      </c>
      <c r="J110" s="230">
        <f>(SUM('1.  LRAMVA Summary'!E$52:E$69)+SUM('1.  LRAMVA Summary'!E$70:E$71)*(MONTH($E110)-1)/12)*$H110</f>
        <v>139.69696456750003</v>
      </c>
      <c r="K110" s="230">
        <f>(SUM('1.  LRAMVA Summary'!F$52:F$69)+SUM('1.  LRAMVA Summary'!F$70:F$71)*(MONTH($E110)-1)/12)*$H110</f>
        <v>-400.70893027350434</v>
      </c>
      <c r="L110" s="230">
        <f>(SUM('1.  LRAMVA Summary'!G$52:G$69)+SUM('1.  LRAMVA Summary'!G$70:G$71)*(MONTH($E110)-1)/12)*$H110</f>
        <v>2030.9628073532997</v>
      </c>
      <c r="M110" s="230">
        <f>(SUM('1.  LRAMVA Summary'!H$52:H$69)+SUM('1.  LRAMVA Summary'!H$70:H$71)*(MONTH($E110)-1)/12)*$H110</f>
        <v>1013.6243285643508</v>
      </c>
      <c r="N110" s="230">
        <f>(SUM('1.  LRAMVA Summary'!I$52:I$69)+SUM('1.  LRAMVA Summary'!I$70:I$71)*(MONTH($E110)-1)/12)*$H110</f>
        <v>1304.648432987299</v>
      </c>
      <c r="O110" s="230">
        <f>(SUM('1.  LRAMVA Summary'!J$52:J$69)+SUM('1.  LRAMVA Summary'!J$70:J$71)*(MONTH($E110)-1)/12)*$H110</f>
        <v>0</v>
      </c>
      <c r="P110" s="230">
        <f>(SUM('1.  LRAMVA Summary'!K$52:K$69)+SUM('1.  LRAMVA Summary'!K$70:K$71)*(MONTH($E110)-1)/12)*$H110</f>
        <v>0</v>
      </c>
      <c r="Q110" s="230">
        <f>(SUM('1.  LRAMVA Summary'!L$52:L$69)+SUM('1.  LRAMVA Summary'!L$70:L$71)*(MONTH($E110)-1)/12)*$H110</f>
        <v>0</v>
      </c>
      <c r="R110" s="230">
        <f>(SUM('1.  LRAMVA Summary'!M$52:M$69)+SUM('1.  LRAMVA Summary'!M$70:M$71)*(MONTH($E110)-1)/12)*$H110</f>
        <v>0</v>
      </c>
      <c r="S110" s="230">
        <f>(SUM('1.  LRAMVA Summary'!N$52:N$69)+SUM('1.  LRAMVA Summary'!N$70:N$71)*(MONTH($E110)-1)/12)*$H110</f>
        <v>0</v>
      </c>
      <c r="T110" s="230">
        <f>(SUM('1.  LRAMVA Summary'!O$52:O$69)+SUM('1.  LRAMVA Summary'!O$70:O$71)*(MONTH($E110)-1)/12)*$H110</f>
        <v>0</v>
      </c>
      <c r="U110" s="230">
        <f>(SUM('1.  LRAMVA Summary'!P$52:P$69)+SUM('1.  LRAMVA Summary'!P$70:P$71)*(MONTH($E110)-1)/12)*$H110</f>
        <v>0</v>
      </c>
      <c r="V110" s="230">
        <f>(SUM('1.  LRAMVA Summary'!Q$52:Q$69)+SUM('1.  LRAMVA Summary'!Q$70:Q$71)*(MONTH($E110)-1)/12)*$H110</f>
        <v>0</v>
      </c>
      <c r="W110" s="231">
        <f t="shared" si="48"/>
        <v>5909.8976805654211</v>
      </c>
    </row>
    <row r="111" spans="2:23" s="9" customFormat="1">
      <c r="B111" s="67"/>
      <c r="E111" s="214">
        <v>42917</v>
      </c>
      <c r="F111" s="214" t="s">
        <v>185</v>
      </c>
      <c r="G111" s="215" t="s">
        <v>68</v>
      </c>
      <c r="H111" s="240">
        <f>$C$41/12</f>
        <v>9.1666666666666665E-4</v>
      </c>
      <c r="I111" s="230">
        <f>(SUM('1.  LRAMVA Summary'!D$52:D$69)+SUM('1.  LRAMVA Summary'!D$70:D$71)*(MONTH($E111)-1)/12)*$H111</f>
        <v>1821.6740773664758</v>
      </c>
      <c r="J111" s="230">
        <f>(SUM('1.  LRAMVA Summary'!E$52:E$69)+SUM('1.  LRAMVA Summary'!E$70:E$71)*(MONTH($E111)-1)/12)*$H111</f>
        <v>139.69696456750003</v>
      </c>
      <c r="K111" s="230">
        <f>(SUM('1.  LRAMVA Summary'!F$52:F$69)+SUM('1.  LRAMVA Summary'!F$70:F$71)*(MONTH($E111)-1)/12)*$H111</f>
        <v>-400.70893027350434</v>
      </c>
      <c r="L111" s="230">
        <f>(SUM('1.  LRAMVA Summary'!G$52:G$69)+SUM('1.  LRAMVA Summary'!G$70:G$71)*(MONTH($E111)-1)/12)*$H111</f>
        <v>2030.9628073532997</v>
      </c>
      <c r="M111" s="230">
        <f>(SUM('1.  LRAMVA Summary'!H$52:H$69)+SUM('1.  LRAMVA Summary'!H$70:H$71)*(MONTH($E111)-1)/12)*$H111</f>
        <v>1013.6243285643508</v>
      </c>
      <c r="N111" s="230">
        <f>(SUM('1.  LRAMVA Summary'!I$52:I$69)+SUM('1.  LRAMVA Summary'!I$70:I$71)*(MONTH($E111)-1)/12)*$H111</f>
        <v>1304.648432987299</v>
      </c>
      <c r="O111" s="230">
        <f>(SUM('1.  LRAMVA Summary'!J$52:J$69)+SUM('1.  LRAMVA Summary'!J$70:J$71)*(MONTH($E111)-1)/12)*$H111</f>
        <v>0</v>
      </c>
      <c r="P111" s="230">
        <f>(SUM('1.  LRAMVA Summary'!K$52:K$69)+SUM('1.  LRAMVA Summary'!K$70:K$71)*(MONTH($E111)-1)/12)*$H111</f>
        <v>0</v>
      </c>
      <c r="Q111" s="230">
        <f>(SUM('1.  LRAMVA Summary'!L$52:L$69)+SUM('1.  LRAMVA Summary'!L$70:L$71)*(MONTH($E111)-1)/12)*$H111</f>
        <v>0</v>
      </c>
      <c r="R111" s="230">
        <f>(SUM('1.  LRAMVA Summary'!M$52:M$69)+SUM('1.  LRAMVA Summary'!M$70:M$71)*(MONTH($E111)-1)/12)*$H111</f>
        <v>0</v>
      </c>
      <c r="S111" s="230">
        <f>(SUM('1.  LRAMVA Summary'!N$52:N$69)+SUM('1.  LRAMVA Summary'!N$70:N$71)*(MONTH($E111)-1)/12)*$H111</f>
        <v>0</v>
      </c>
      <c r="T111" s="230">
        <f>(SUM('1.  LRAMVA Summary'!O$52:O$69)+SUM('1.  LRAMVA Summary'!O$70:O$71)*(MONTH($E111)-1)/12)*$H111</f>
        <v>0</v>
      </c>
      <c r="U111" s="230">
        <f>(SUM('1.  LRAMVA Summary'!P$52:P$69)+SUM('1.  LRAMVA Summary'!P$70:P$71)*(MONTH($E111)-1)/12)*$H111</f>
        <v>0</v>
      </c>
      <c r="V111" s="230">
        <f>(SUM('1.  LRAMVA Summary'!Q$52:Q$69)+SUM('1.  LRAMVA Summary'!Q$70:Q$71)*(MONTH($E111)-1)/12)*$H111</f>
        <v>0</v>
      </c>
      <c r="W111" s="231">
        <f t="shared" si="48"/>
        <v>5909.8976805654211</v>
      </c>
    </row>
    <row r="112" spans="2:23" s="9" customFormat="1">
      <c r="B112" s="67"/>
      <c r="E112" s="214">
        <v>42948</v>
      </c>
      <c r="F112" s="214" t="s">
        <v>185</v>
      </c>
      <c r="G112" s="215" t="s">
        <v>68</v>
      </c>
      <c r="H112" s="240">
        <f t="shared" ref="H112:H113" si="51">$C$41/12</f>
        <v>9.1666666666666665E-4</v>
      </c>
      <c r="I112" s="230">
        <f>(SUM('1.  LRAMVA Summary'!D$52:D$69)+SUM('1.  LRAMVA Summary'!D$70:D$71)*(MONTH($E112)-1)/12)*$H112</f>
        <v>1821.6740773664758</v>
      </c>
      <c r="J112" s="230">
        <f>(SUM('1.  LRAMVA Summary'!E$52:E$69)+SUM('1.  LRAMVA Summary'!E$70:E$71)*(MONTH($E112)-1)/12)*$H112</f>
        <v>139.69696456750003</v>
      </c>
      <c r="K112" s="230">
        <f>(SUM('1.  LRAMVA Summary'!F$52:F$69)+SUM('1.  LRAMVA Summary'!F$70:F$71)*(MONTH($E112)-1)/12)*$H112</f>
        <v>-400.70893027350434</v>
      </c>
      <c r="L112" s="230">
        <f>(SUM('1.  LRAMVA Summary'!G$52:G$69)+SUM('1.  LRAMVA Summary'!G$70:G$71)*(MONTH($E112)-1)/12)*$H112</f>
        <v>2030.9628073532997</v>
      </c>
      <c r="M112" s="230">
        <f>(SUM('1.  LRAMVA Summary'!H$52:H$69)+SUM('1.  LRAMVA Summary'!H$70:H$71)*(MONTH($E112)-1)/12)*$H112</f>
        <v>1013.6243285643508</v>
      </c>
      <c r="N112" s="230">
        <f>(SUM('1.  LRAMVA Summary'!I$52:I$69)+SUM('1.  LRAMVA Summary'!I$70:I$71)*(MONTH($E112)-1)/12)*$H112</f>
        <v>1304.648432987299</v>
      </c>
      <c r="O112" s="230">
        <f>(SUM('1.  LRAMVA Summary'!J$52:J$69)+SUM('1.  LRAMVA Summary'!J$70:J$71)*(MONTH($E112)-1)/12)*$H112</f>
        <v>0</v>
      </c>
      <c r="P112" s="230">
        <f>(SUM('1.  LRAMVA Summary'!K$52:K$69)+SUM('1.  LRAMVA Summary'!K$70:K$71)*(MONTH($E112)-1)/12)*$H112</f>
        <v>0</v>
      </c>
      <c r="Q112" s="230">
        <f>(SUM('1.  LRAMVA Summary'!L$52:L$69)+SUM('1.  LRAMVA Summary'!L$70:L$71)*(MONTH($E112)-1)/12)*$H112</f>
        <v>0</v>
      </c>
      <c r="R112" s="230">
        <f>(SUM('1.  LRAMVA Summary'!M$52:M$69)+SUM('1.  LRAMVA Summary'!M$70:M$71)*(MONTH($E112)-1)/12)*$H112</f>
        <v>0</v>
      </c>
      <c r="S112" s="230">
        <f>(SUM('1.  LRAMVA Summary'!N$52:N$69)+SUM('1.  LRAMVA Summary'!N$70:N$71)*(MONTH($E112)-1)/12)*$H112</f>
        <v>0</v>
      </c>
      <c r="T112" s="230">
        <f>(SUM('1.  LRAMVA Summary'!O$52:O$69)+SUM('1.  LRAMVA Summary'!O$70:O$71)*(MONTH($E112)-1)/12)*$H112</f>
        <v>0</v>
      </c>
      <c r="U112" s="230">
        <f>(SUM('1.  LRAMVA Summary'!P$52:P$69)+SUM('1.  LRAMVA Summary'!P$70:P$71)*(MONTH($E112)-1)/12)*$H112</f>
        <v>0</v>
      </c>
      <c r="V112" s="230">
        <f>(SUM('1.  LRAMVA Summary'!Q$52:Q$69)+SUM('1.  LRAMVA Summary'!Q$70:Q$71)*(MONTH($E112)-1)/12)*$H112</f>
        <v>0</v>
      </c>
      <c r="W112" s="231">
        <f t="shared" si="48"/>
        <v>5909.8976805654211</v>
      </c>
    </row>
    <row r="113" spans="2:23" s="9" customFormat="1">
      <c r="B113" s="67"/>
      <c r="E113" s="214">
        <v>42979</v>
      </c>
      <c r="F113" s="214" t="s">
        <v>185</v>
      </c>
      <c r="G113" s="215" t="s">
        <v>68</v>
      </c>
      <c r="H113" s="240">
        <f t="shared" si="51"/>
        <v>9.1666666666666665E-4</v>
      </c>
      <c r="I113" s="230">
        <f>(SUM('1.  LRAMVA Summary'!D$52:D$69)+SUM('1.  LRAMVA Summary'!D$70:D$71)*(MONTH($E113)-1)/12)*$H113</f>
        <v>1821.6740773664758</v>
      </c>
      <c r="J113" s="230">
        <f>(SUM('1.  LRAMVA Summary'!E$52:E$69)+SUM('1.  LRAMVA Summary'!E$70:E$71)*(MONTH($E113)-1)/12)*$H113</f>
        <v>139.69696456750003</v>
      </c>
      <c r="K113" s="230">
        <f>(SUM('1.  LRAMVA Summary'!F$52:F$69)+SUM('1.  LRAMVA Summary'!F$70:F$71)*(MONTH($E113)-1)/12)*$H113</f>
        <v>-400.70893027350434</v>
      </c>
      <c r="L113" s="230">
        <f>(SUM('1.  LRAMVA Summary'!G$52:G$69)+SUM('1.  LRAMVA Summary'!G$70:G$71)*(MONTH($E113)-1)/12)*$H113</f>
        <v>2030.9628073532997</v>
      </c>
      <c r="M113" s="230">
        <f>(SUM('1.  LRAMVA Summary'!H$52:H$69)+SUM('1.  LRAMVA Summary'!H$70:H$71)*(MONTH($E113)-1)/12)*$H113</f>
        <v>1013.6243285643508</v>
      </c>
      <c r="N113" s="230">
        <f>(SUM('1.  LRAMVA Summary'!I$52:I$69)+SUM('1.  LRAMVA Summary'!I$70:I$71)*(MONTH($E113)-1)/12)*$H113</f>
        <v>1304.648432987299</v>
      </c>
      <c r="O113" s="230">
        <f>(SUM('1.  LRAMVA Summary'!J$52:J$69)+SUM('1.  LRAMVA Summary'!J$70:J$71)*(MONTH($E113)-1)/12)*$H113</f>
        <v>0</v>
      </c>
      <c r="P113" s="230">
        <f>(SUM('1.  LRAMVA Summary'!K$52:K$69)+SUM('1.  LRAMVA Summary'!K$70:K$71)*(MONTH($E113)-1)/12)*$H113</f>
        <v>0</v>
      </c>
      <c r="Q113" s="230">
        <f>(SUM('1.  LRAMVA Summary'!L$52:L$69)+SUM('1.  LRAMVA Summary'!L$70:L$71)*(MONTH($E113)-1)/12)*$H113</f>
        <v>0</v>
      </c>
      <c r="R113" s="230">
        <f>(SUM('1.  LRAMVA Summary'!M$52:M$69)+SUM('1.  LRAMVA Summary'!M$70:M$71)*(MONTH($E113)-1)/12)*$H113</f>
        <v>0</v>
      </c>
      <c r="S113" s="230">
        <f>(SUM('1.  LRAMVA Summary'!N$52:N$69)+SUM('1.  LRAMVA Summary'!N$70:N$71)*(MONTH($E113)-1)/12)*$H113</f>
        <v>0</v>
      </c>
      <c r="T113" s="230">
        <f>(SUM('1.  LRAMVA Summary'!O$52:O$69)+SUM('1.  LRAMVA Summary'!O$70:O$71)*(MONTH($E113)-1)/12)*$H113</f>
        <v>0</v>
      </c>
      <c r="U113" s="230">
        <f>(SUM('1.  LRAMVA Summary'!P$52:P$69)+SUM('1.  LRAMVA Summary'!P$70:P$71)*(MONTH($E113)-1)/12)*$H113</f>
        <v>0</v>
      </c>
      <c r="V113" s="230">
        <f>(SUM('1.  LRAMVA Summary'!Q$52:Q$69)+SUM('1.  LRAMVA Summary'!Q$70:Q$71)*(MONTH($E113)-1)/12)*$H113</f>
        <v>0</v>
      </c>
      <c r="W113" s="231">
        <f t="shared" si="48"/>
        <v>5909.8976805654211</v>
      </c>
    </row>
    <row r="114" spans="2:23" s="9" customFormat="1">
      <c r="B114" s="67"/>
      <c r="E114" s="214">
        <v>43009</v>
      </c>
      <c r="F114" s="214" t="s">
        <v>185</v>
      </c>
      <c r="G114" s="215" t="s">
        <v>69</v>
      </c>
      <c r="H114" s="240">
        <f>$C$42/12</f>
        <v>9.1666666666666665E-4</v>
      </c>
      <c r="I114" s="230">
        <f>(SUM('1.  LRAMVA Summary'!D$52:D$69)+SUM('1.  LRAMVA Summary'!D$70:D$71)*(MONTH($E114)-1)/12)*$H114</f>
        <v>1821.6740773664758</v>
      </c>
      <c r="J114" s="230">
        <f>(SUM('1.  LRAMVA Summary'!E$52:E$69)+SUM('1.  LRAMVA Summary'!E$70:E$71)*(MONTH($E114)-1)/12)*$H114</f>
        <v>139.69696456750003</v>
      </c>
      <c r="K114" s="230">
        <f>(SUM('1.  LRAMVA Summary'!F$52:F$69)+SUM('1.  LRAMVA Summary'!F$70:F$71)*(MONTH($E114)-1)/12)*$H114</f>
        <v>-400.70893027350434</v>
      </c>
      <c r="L114" s="230">
        <f>(SUM('1.  LRAMVA Summary'!G$52:G$69)+SUM('1.  LRAMVA Summary'!G$70:G$71)*(MONTH($E114)-1)/12)*$H114</f>
        <v>2030.9628073532997</v>
      </c>
      <c r="M114" s="230">
        <f>(SUM('1.  LRAMVA Summary'!H$52:H$69)+SUM('1.  LRAMVA Summary'!H$70:H$71)*(MONTH($E114)-1)/12)*$H114</f>
        <v>1013.6243285643508</v>
      </c>
      <c r="N114" s="230">
        <f>(SUM('1.  LRAMVA Summary'!I$52:I$69)+SUM('1.  LRAMVA Summary'!I$70:I$71)*(MONTH($E114)-1)/12)*$H114</f>
        <v>1304.648432987299</v>
      </c>
      <c r="O114" s="230">
        <f>(SUM('1.  LRAMVA Summary'!J$52:J$69)+SUM('1.  LRAMVA Summary'!J$70:J$71)*(MONTH($E114)-1)/12)*$H114</f>
        <v>0</v>
      </c>
      <c r="P114" s="230">
        <f>(SUM('1.  LRAMVA Summary'!K$52:K$69)+SUM('1.  LRAMVA Summary'!K$70:K$71)*(MONTH($E114)-1)/12)*$H114</f>
        <v>0</v>
      </c>
      <c r="Q114" s="230">
        <f>(SUM('1.  LRAMVA Summary'!L$52:L$69)+SUM('1.  LRAMVA Summary'!L$70:L$71)*(MONTH($E114)-1)/12)*$H114</f>
        <v>0</v>
      </c>
      <c r="R114" s="230">
        <f>(SUM('1.  LRAMVA Summary'!M$52:M$69)+SUM('1.  LRAMVA Summary'!M$70:M$71)*(MONTH($E114)-1)/12)*$H114</f>
        <v>0</v>
      </c>
      <c r="S114" s="230">
        <f>(SUM('1.  LRAMVA Summary'!N$52:N$69)+SUM('1.  LRAMVA Summary'!N$70:N$71)*(MONTH($E114)-1)/12)*$H114</f>
        <v>0</v>
      </c>
      <c r="T114" s="230">
        <f>(SUM('1.  LRAMVA Summary'!O$52:O$69)+SUM('1.  LRAMVA Summary'!O$70:O$71)*(MONTH($E114)-1)/12)*$H114</f>
        <v>0</v>
      </c>
      <c r="U114" s="230">
        <f>(SUM('1.  LRAMVA Summary'!P$52:P$69)+SUM('1.  LRAMVA Summary'!P$70:P$71)*(MONTH($E114)-1)/12)*$H114</f>
        <v>0</v>
      </c>
      <c r="V114" s="230">
        <f>(SUM('1.  LRAMVA Summary'!Q$52:Q$69)+SUM('1.  LRAMVA Summary'!Q$70:Q$71)*(MONTH($E114)-1)/12)*$H114</f>
        <v>0</v>
      </c>
      <c r="W114" s="231">
        <f t="shared" si="48"/>
        <v>5909.8976805654211</v>
      </c>
    </row>
    <row r="115" spans="2:23" s="9" customFormat="1">
      <c r="B115" s="67"/>
      <c r="E115" s="214">
        <v>43040</v>
      </c>
      <c r="F115" s="214" t="s">
        <v>185</v>
      </c>
      <c r="G115" s="215" t="s">
        <v>69</v>
      </c>
      <c r="H115" s="240">
        <f t="shared" ref="H115:H116" si="52">$C$42/12</f>
        <v>9.1666666666666665E-4</v>
      </c>
      <c r="I115" s="230">
        <f>(SUM('1.  LRAMVA Summary'!D$52:D$69)+SUM('1.  LRAMVA Summary'!D$70:D$71)*(MONTH($E115)-1)/12)*$H115</f>
        <v>1821.6740773664758</v>
      </c>
      <c r="J115" s="230">
        <f>(SUM('1.  LRAMVA Summary'!E$52:E$69)+SUM('1.  LRAMVA Summary'!E$70:E$71)*(MONTH($E115)-1)/12)*$H115</f>
        <v>139.69696456750003</v>
      </c>
      <c r="K115" s="230">
        <f>(SUM('1.  LRAMVA Summary'!F$52:F$69)+SUM('1.  LRAMVA Summary'!F$70:F$71)*(MONTH($E115)-1)/12)*$H115</f>
        <v>-400.70893027350434</v>
      </c>
      <c r="L115" s="230">
        <f>(SUM('1.  LRAMVA Summary'!G$52:G$69)+SUM('1.  LRAMVA Summary'!G$70:G$71)*(MONTH($E115)-1)/12)*$H115</f>
        <v>2030.9628073532997</v>
      </c>
      <c r="M115" s="230">
        <f>(SUM('1.  LRAMVA Summary'!H$52:H$69)+SUM('1.  LRAMVA Summary'!H$70:H$71)*(MONTH($E115)-1)/12)*$H115</f>
        <v>1013.6243285643508</v>
      </c>
      <c r="N115" s="230">
        <f>(SUM('1.  LRAMVA Summary'!I$52:I$69)+SUM('1.  LRAMVA Summary'!I$70:I$71)*(MONTH($E115)-1)/12)*$H115</f>
        <v>1304.648432987299</v>
      </c>
      <c r="O115" s="230">
        <f>(SUM('1.  LRAMVA Summary'!J$52:J$69)+SUM('1.  LRAMVA Summary'!J$70:J$71)*(MONTH($E115)-1)/12)*$H115</f>
        <v>0</v>
      </c>
      <c r="P115" s="230">
        <f>(SUM('1.  LRAMVA Summary'!K$52:K$69)+SUM('1.  LRAMVA Summary'!K$70:K$71)*(MONTH($E115)-1)/12)*$H115</f>
        <v>0</v>
      </c>
      <c r="Q115" s="230">
        <f>(SUM('1.  LRAMVA Summary'!L$52:L$69)+SUM('1.  LRAMVA Summary'!L$70:L$71)*(MONTH($E115)-1)/12)*$H115</f>
        <v>0</v>
      </c>
      <c r="R115" s="230">
        <f>(SUM('1.  LRAMVA Summary'!M$52:M$69)+SUM('1.  LRAMVA Summary'!M$70:M$71)*(MONTH($E115)-1)/12)*$H115</f>
        <v>0</v>
      </c>
      <c r="S115" s="230">
        <f>(SUM('1.  LRAMVA Summary'!N$52:N$69)+SUM('1.  LRAMVA Summary'!N$70:N$71)*(MONTH($E115)-1)/12)*$H115</f>
        <v>0</v>
      </c>
      <c r="T115" s="230">
        <f>(SUM('1.  LRAMVA Summary'!O$52:O$69)+SUM('1.  LRAMVA Summary'!O$70:O$71)*(MONTH($E115)-1)/12)*$H115</f>
        <v>0</v>
      </c>
      <c r="U115" s="230">
        <f>(SUM('1.  LRAMVA Summary'!P$52:P$69)+SUM('1.  LRAMVA Summary'!P$70:P$71)*(MONTH($E115)-1)/12)*$H115</f>
        <v>0</v>
      </c>
      <c r="V115" s="230">
        <f>(SUM('1.  LRAMVA Summary'!Q$52:Q$69)+SUM('1.  LRAMVA Summary'!Q$70:Q$71)*(MONTH($E115)-1)/12)*$H115</f>
        <v>0</v>
      </c>
      <c r="W115" s="231">
        <f t="shared" si="48"/>
        <v>5909.8976805654211</v>
      </c>
    </row>
    <row r="116" spans="2:23" s="9" customFormat="1">
      <c r="B116" s="67"/>
      <c r="E116" s="214">
        <v>43070</v>
      </c>
      <c r="F116" s="214" t="s">
        <v>185</v>
      </c>
      <c r="G116" s="215" t="s">
        <v>69</v>
      </c>
      <c r="H116" s="240">
        <f t="shared" si="52"/>
        <v>9.1666666666666665E-4</v>
      </c>
      <c r="I116" s="230">
        <f>(SUM('1.  LRAMVA Summary'!D$52:D$69)+SUM('1.  LRAMVA Summary'!D$70:D$71)*(MONTH($E116)-1)/12)*$H116</f>
        <v>1821.6740773664758</v>
      </c>
      <c r="J116" s="230">
        <f>(SUM('1.  LRAMVA Summary'!E$52:E$69)+SUM('1.  LRAMVA Summary'!E$70:E$71)*(MONTH($E116)-1)/12)*$H116</f>
        <v>139.69696456750003</v>
      </c>
      <c r="K116" s="230">
        <f>(SUM('1.  LRAMVA Summary'!F$52:F$69)+SUM('1.  LRAMVA Summary'!F$70:F$71)*(MONTH($E116)-1)/12)*$H116</f>
        <v>-400.70893027350434</v>
      </c>
      <c r="L116" s="230">
        <f>(SUM('1.  LRAMVA Summary'!G$52:G$69)+SUM('1.  LRAMVA Summary'!G$70:G$71)*(MONTH($E116)-1)/12)*$H116</f>
        <v>2030.9628073532997</v>
      </c>
      <c r="M116" s="230">
        <f>(SUM('1.  LRAMVA Summary'!H$52:H$69)+SUM('1.  LRAMVA Summary'!H$70:H$71)*(MONTH($E116)-1)/12)*$H116</f>
        <v>1013.6243285643508</v>
      </c>
      <c r="N116" s="230">
        <f>(SUM('1.  LRAMVA Summary'!I$52:I$69)+SUM('1.  LRAMVA Summary'!I$70:I$71)*(MONTH($E116)-1)/12)*$H116</f>
        <v>1304.648432987299</v>
      </c>
      <c r="O116" s="230">
        <f>(SUM('1.  LRAMVA Summary'!J$52:J$69)+SUM('1.  LRAMVA Summary'!J$70:J$71)*(MONTH($E116)-1)/12)*$H116</f>
        <v>0</v>
      </c>
      <c r="P116" s="230">
        <f>(SUM('1.  LRAMVA Summary'!K$52:K$69)+SUM('1.  LRAMVA Summary'!K$70:K$71)*(MONTH($E116)-1)/12)*$H116</f>
        <v>0</v>
      </c>
      <c r="Q116" s="230">
        <f>(SUM('1.  LRAMVA Summary'!L$52:L$69)+SUM('1.  LRAMVA Summary'!L$70:L$71)*(MONTH($E116)-1)/12)*$H116</f>
        <v>0</v>
      </c>
      <c r="R116" s="230">
        <f>(SUM('1.  LRAMVA Summary'!M$52:M$69)+SUM('1.  LRAMVA Summary'!M$70:M$71)*(MONTH($E116)-1)/12)*$H116</f>
        <v>0</v>
      </c>
      <c r="S116" s="230">
        <f>(SUM('1.  LRAMVA Summary'!N$52:N$69)+SUM('1.  LRAMVA Summary'!N$70:N$71)*(MONTH($E116)-1)/12)*$H116</f>
        <v>0</v>
      </c>
      <c r="T116" s="230">
        <f>(SUM('1.  LRAMVA Summary'!O$52:O$69)+SUM('1.  LRAMVA Summary'!O$70:O$71)*(MONTH($E116)-1)/12)*$H116</f>
        <v>0</v>
      </c>
      <c r="U116" s="230">
        <f>(SUM('1.  LRAMVA Summary'!P$52:P$69)+SUM('1.  LRAMVA Summary'!P$70:P$71)*(MONTH($E116)-1)/12)*$H116</f>
        <v>0</v>
      </c>
      <c r="V116" s="230">
        <f>(SUM('1.  LRAMVA Summary'!Q$52:Q$69)+SUM('1.  LRAMVA Summary'!Q$70:Q$71)*(MONTH($E116)-1)/12)*$H116</f>
        <v>0</v>
      </c>
      <c r="W116" s="231">
        <f t="shared" si="48"/>
        <v>5909.8976805654211</v>
      </c>
    </row>
    <row r="117" spans="2:23" s="9" customFormat="1" ht="15.75" thickBot="1">
      <c r="B117" s="67"/>
      <c r="E117" s="216" t="s">
        <v>469</v>
      </c>
      <c r="F117" s="216"/>
      <c r="G117" s="217"/>
      <c r="H117" s="218"/>
      <c r="I117" s="219">
        <f>SUM(I104:I116)</f>
        <v>34022.205167842047</v>
      </c>
      <c r="J117" s="219">
        <f>SUM(J104:J116)</f>
        <v>2664.9431590163445</v>
      </c>
      <c r="K117" s="219">
        <f t="shared" ref="K117:O117" si="53">SUM(K104:K116)</f>
        <v>-10294.890090593086</v>
      </c>
      <c r="L117" s="219">
        <f>SUM(L104:L116)</f>
        <v>39438.292644469562</v>
      </c>
      <c r="M117" s="219">
        <f t="shared" si="53"/>
        <v>21125.664748500141</v>
      </c>
      <c r="N117" s="219">
        <f t="shared" si="53"/>
        <v>28402.038102166334</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115358.25373140139</v>
      </c>
    </row>
    <row r="118" spans="2:23" s="9" customFormat="1" ht="15.75" thickTop="1">
      <c r="B118" s="67"/>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hidden="1" outlineLevel="1">
      <c r="B119" s="67"/>
      <c r="E119" s="225" t="s">
        <v>433</v>
      </c>
      <c r="F119" s="225"/>
      <c r="G119" s="226"/>
      <c r="H119" s="227"/>
      <c r="I119" s="228">
        <f>I117+I118</f>
        <v>34022.205167842047</v>
      </c>
      <c r="J119" s="228">
        <f t="shared" ref="J119" si="55">J117+J118</f>
        <v>2664.9431590163445</v>
      </c>
      <c r="K119" s="228">
        <f t="shared" ref="K119" si="56">K117+K118</f>
        <v>-10294.890090593086</v>
      </c>
      <c r="L119" s="228">
        <f t="shared" ref="L119" si="57">L117+L118</f>
        <v>39438.292644469562</v>
      </c>
      <c r="M119" s="228">
        <f t="shared" ref="M119" si="58">M117+M118</f>
        <v>21125.664748500141</v>
      </c>
      <c r="N119" s="228">
        <f t="shared" ref="N119" si="59">N117+N118</f>
        <v>28402.038102166334</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115358.25373140139</v>
      </c>
    </row>
    <row r="120" spans="2:23" s="9" customFormat="1" hidden="1" outlineLevel="1">
      <c r="B120" s="67"/>
      <c r="E120" s="214">
        <v>43101</v>
      </c>
      <c r="F120" s="214" t="s">
        <v>186</v>
      </c>
      <c r="G120" s="215" t="s">
        <v>65</v>
      </c>
      <c r="H120" s="240">
        <f>$C$43/12</f>
        <v>0</v>
      </c>
      <c r="I120" s="230">
        <f>(SUM('1.  LRAMVA Summary'!D$52:D$72)+SUM('1.  LRAMVA Summary'!D$73:D$74)*(MONTH($E120)-1)/12)*$H120</f>
        <v>0</v>
      </c>
      <c r="J120" s="230">
        <f>(SUM('1.  LRAMVA Summary'!E$52:E$72)+SUM('1.  LRAMVA Summary'!E$73:E$74)*(MONTH($E120)-1)/12)*$H120</f>
        <v>0</v>
      </c>
      <c r="K120" s="230">
        <f>(SUM('1.  LRAMVA Summary'!F$52:F$72)+SUM('1.  LRAMVA Summary'!F$73:F$74)*(MONTH($E120)-1)/12)*$H120</f>
        <v>0</v>
      </c>
      <c r="L120" s="230">
        <f>(SUM('1.  LRAMVA Summary'!G$52:G$72)+SUM('1.  LRAMVA Summary'!G$73:G$74)*(MONTH($E120)-1)/12)*$H120</f>
        <v>0</v>
      </c>
      <c r="M120" s="230">
        <f>(SUM('1.  LRAMVA Summary'!H$52:H$72)+SUM('1.  LRAMVA Summary'!H$73:H$74)*(MONTH($E120)-1)/12)*$H120</f>
        <v>0</v>
      </c>
      <c r="N120" s="230">
        <f>(SUM('1.  LRAMVA Summary'!I$52:I$72)+SUM('1.  LRAMVA Summary'!I$73:I$74)*(MONTH($E120)-1)/12)*$H120</f>
        <v>0</v>
      </c>
      <c r="O120" s="230">
        <f>(SUM('1.  LRAMVA Summary'!J$52:J$72)+SUM('1.  LRAMVA Summary'!J$73:J$74)*(MONTH($E120)-1)/12)*$H120</f>
        <v>0</v>
      </c>
      <c r="P120" s="230">
        <f>(SUM('1.  LRAMVA Summary'!K$52:K$72)+SUM('1.  LRAMVA Summary'!K$73:K$74)*(MONTH($E120)-1)/12)*$H120</f>
        <v>0</v>
      </c>
      <c r="Q120" s="230">
        <f>(SUM('1.  LRAMVA Summary'!L$52:L$72)+SUM('1.  LRAMVA Summary'!L$73:L$74)*(MONTH($E120)-1)/12)*$H120</f>
        <v>0</v>
      </c>
      <c r="R120" s="230">
        <f>(SUM('1.  LRAMVA Summary'!M$52:M$72)+SUM('1.  LRAMVA Summary'!M$73:M$74)*(MONTH($E120)-1)/12)*$H120</f>
        <v>0</v>
      </c>
      <c r="S120" s="230">
        <f>(SUM('1.  LRAMVA Summary'!N$52:N$72)+SUM('1.  LRAMVA Summary'!N$73:N$74)*(MONTH($E120)-1)/12)*$H120</f>
        <v>0</v>
      </c>
      <c r="T120" s="230">
        <f>(SUM('1.  LRAMVA Summary'!O$52:O$72)+SUM('1.  LRAMVA Summary'!O$73:O$74)*(MONTH($E120)-1)/12)*$H120</f>
        <v>0</v>
      </c>
      <c r="U120" s="230">
        <f>(SUM('1.  LRAMVA Summary'!P$52:P$72)+SUM('1.  LRAMVA Summary'!P$73:P$74)*(MONTH($E120)-1)/12)*$H120</f>
        <v>0</v>
      </c>
      <c r="V120" s="230">
        <f>(SUM('1.  LRAMVA Summary'!Q$52:Q$72)+SUM('1.  LRAMVA Summary'!Q$73:Q$74)*(MONTH($E120)-1)/12)*$H120</f>
        <v>0</v>
      </c>
      <c r="W120" s="231">
        <f>SUM(I120:V120)</f>
        <v>0</v>
      </c>
    </row>
    <row r="121" spans="2:23" s="9" customFormat="1" hidden="1" outlineLevel="1">
      <c r="B121" s="67"/>
      <c r="E121" s="214">
        <v>43132</v>
      </c>
      <c r="F121" s="214" t="s">
        <v>186</v>
      </c>
      <c r="G121" s="215" t="s">
        <v>65</v>
      </c>
      <c r="H121" s="240">
        <f t="shared" ref="H121:H122" si="62">$C$43/12</f>
        <v>0</v>
      </c>
      <c r="I121" s="230">
        <f>(SUM('1.  LRAMVA Summary'!D$52:D$72)+SUM('1.  LRAMVA Summary'!D$73:D$74)*(MONTH($E121)-1)/12)*$H121</f>
        <v>0</v>
      </c>
      <c r="J121" s="230">
        <f>(SUM('1.  LRAMVA Summary'!E$52:E$72)+SUM('1.  LRAMVA Summary'!E$73:E$74)*(MONTH($E121)-1)/12)*$H121</f>
        <v>0</v>
      </c>
      <c r="K121" s="230">
        <f>(SUM('1.  LRAMVA Summary'!F$52:F$72)+SUM('1.  LRAMVA Summary'!F$73:F$74)*(MONTH($E121)-1)/12)*$H121</f>
        <v>0</v>
      </c>
      <c r="L121" s="230">
        <f>(SUM('1.  LRAMVA Summary'!G$52:G$72)+SUM('1.  LRAMVA Summary'!G$73:G$74)*(MONTH($E121)-1)/12)*$H121</f>
        <v>0</v>
      </c>
      <c r="M121" s="230">
        <f>(SUM('1.  LRAMVA Summary'!H$52:H$72)+SUM('1.  LRAMVA Summary'!H$73:H$74)*(MONTH($E121)-1)/12)*$H121</f>
        <v>0</v>
      </c>
      <c r="N121" s="230">
        <f>(SUM('1.  LRAMVA Summary'!I$52:I$72)+SUM('1.  LRAMVA Summary'!I$73:I$74)*(MONTH($E121)-1)/12)*$H121</f>
        <v>0</v>
      </c>
      <c r="O121" s="230">
        <f>(SUM('1.  LRAMVA Summary'!J$52:J$72)+SUM('1.  LRAMVA Summary'!J$73:J$74)*(MONTH($E121)-1)/12)*$H121</f>
        <v>0</v>
      </c>
      <c r="P121" s="230">
        <f>(SUM('1.  LRAMVA Summary'!K$52:K$72)+SUM('1.  LRAMVA Summary'!K$73:K$74)*(MONTH($E121)-1)/12)*$H121</f>
        <v>0</v>
      </c>
      <c r="Q121" s="230">
        <f>(SUM('1.  LRAMVA Summary'!L$52:L$72)+SUM('1.  LRAMVA Summary'!L$73:L$74)*(MONTH($E121)-1)/12)*$H121</f>
        <v>0</v>
      </c>
      <c r="R121" s="230">
        <f>(SUM('1.  LRAMVA Summary'!M$52:M$72)+SUM('1.  LRAMVA Summary'!M$73:M$74)*(MONTH($E121)-1)/12)*$H121</f>
        <v>0</v>
      </c>
      <c r="S121" s="230">
        <f>(SUM('1.  LRAMVA Summary'!N$52:N$72)+SUM('1.  LRAMVA Summary'!N$73:N$74)*(MONTH($E121)-1)/12)*$H121</f>
        <v>0</v>
      </c>
      <c r="T121" s="230">
        <f>(SUM('1.  LRAMVA Summary'!O$52:O$72)+SUM('1.  LRAMVA Summary'!O$73:O$74)*(MONTH($E121)-1)/12)*$H121</f>
        <v>0</v>
      </c>
      <c r="U121" s="230">
        <f>(SUM('1.  LRAMVA Summary'!P$52:P$72)+SUM('1.  LRAMVA Summary'!P$73:P$74)*(MONTH($E121)-1)/12)*$H121</f>
        <v>0</v>
      </c>
      <c r="V121" s="230">
        <f>(SUM('1.  LRAMVA Summary'!Q$52:Q$72)+SUM('1.  LRAMVA Summary'!Q$73:Q$74)*(MONTH($E121)-1)/12)*$H121</f>
        <v>0</v>
      </c>
      <c r="W121" s="231">
        <f t="shared" ref="W121:W131" si="63">SUM(I121:V121)</f>
        <v>0</v>
      </c>
    </row>
    <row r="122" spans="2:23" s="9" customFormat="1" hidden="1" outlineLevel="1">
      <c r="B122" s="67"/>
      <c r="E122" s="214">
        <v>43160</v>
      </c>
      <c r="F122" s="214" t="s">
        <v>186</v>
      </c>
      <c r="G122" s="215" t="s">
        <v>65</v>
      </c>
      <c r="H122" s="240">
        <f t="shared" si="62"/>
        <v>0</v>
      </c>
      <c r="I122" s="230">
        <f>(SUM('1.  LRAMVA Summary'!D$52:D$72)+SUM('1.  LRAMVA Summary'!D$73:D$74)*(MONTH($E122)-1)/12)*$H122</f>
        <v>0</v>
      </c>
      <c r="J122" s="230">
        <f>(SUM('1.  LRAMVA Summary'!E$52:E$72)+SUM('1.  LRAMVA Summary'!E$73:E$74)*(MONTH($E122)-1)/12)*$H122</f>
        <v>0</v>
      </c>
      <c r="K122" s="230">
        <f>(SUM('1.  LRAMVA Summary'!F$52:F$72)+SUM('1.  LRAMVA Summary'!F$73:F$74)*(MONTH($E122)-1)/12)*$H122</f>
        <v>0</v>
      </c>
      <c r="L122" s="230">
        <f>(SUM('1.  LRAMVA Summary'!G$52:G$72)+SUM('1.  LRAMVA Summary'!G$73:G$74)*(MONTH($E122)-1)/12)*$H122</f>
        <v>0</v>
      </c>
      <c r="M122" s="230">
        <f>(SUM('1.  LRAMVA Summary'!H$52:H$72)+SUM('1.  LRAMVA Summary'!H$73:H$74)*(MONTH($E122)-1)/12)*$H122</f>
        <v>0</v>
      </c>
      <c r="N122" s="230">
        <f>(SUM('1.  LRAMVA Summary'!I$52:I$72)+SUM('1.  LRAMVA Summary'!I$73:I$74)*(MONTH($E122)-1)/12)*$H122</f>
        <v>0</v>
      </c>
      <c r="O122" s="230">
        <f>(SUM('1.  LRAMVA Summary'!J$52:J$72)+SUM('1.  LRAMVA Summary'!J$73:J$74)*(MONTH($E122)-1)/12)*$H122</f>
        <v>0</v>
      </c>
      <c r="P122" s="230">
        <f>(SUM('1.  LRAMVA Summary'!K$52:K$72)+SUM('1.  LRAMVA Summary'!K$73:K$74)*(MONTH($E122)-1)/12)*$H122</f>
        <v>0</v>
      </c>
      <c r="Q122" s="230">
        <f>(SUM('1.  LRAMVA Summary'!L$52:L$72)+SUM('1.  LRAMVA Summary'!L$73:L$74)*(MONTH($E122)-1)/12)*$H122</f>
        <v>0</v>
      </c>
      <c r="R122" s="230">
        <f>(SUM('1.  LRAMVA Summary'!M$52:M$72)+SUM('1.  LRAMVA Summary'!M$73:M$74)*(MONTH($E122)-1)/12)*$H122</f>
        <v>0</v>
      </c>
      <c r="S122" s="230">
        <f>(SUM('1.  LRAMVA Summary'!N$52:N$72)+SUM('1.  LRAMVA Summary'!N$73:N$74)*(MONTH($E122)-1)/12)*$H122</f>
        <v>0</v>
      </c>
      <c r="T122" s="230">
        <f>(SUM('1.  LRAMVA Summary'!O$52:O$72)+SUM('1.  LRAMVA Summary'!O$73:O$74)*(MONTH($E122)-1)/12)*$H122</f>
        <v>0</v>
      </c>
      <c r="U122" s="230">
        <f>(SUM('1.  LRAMVA Summary'!P$52:P$72)+SUM('1.  LRAMVA Summary'!P$73:P$74)*(MONTH($E122)-1)/12)*$H122</f>
        <v>0</v>
      </c>
      <c r="V122" s="230">
        <f>(SUM('1.  LRAMVA Summary'!Q$52:Q$72)+SUM('1.  LRAMVA Summary'!Q$73:Q$74)*(MONTH($E122)-1)/12)*$H122</f>
        <v>0</v>
      </c>
      <c r="W122" s="231">
        <f t="shared" si="63"/>
        <v>0</v>
      </c>
    </row>
    <row r="123" spans="2:23" s="8" customFormat="1" hidden="1" outlineLevel="1">
      <c r="B123" s="239"/>
      <c r="E123" s="214">
        <v>43191</v>
      </c>
      <c r="F123" s="214" t="s">
        <v>186</v>
      </c>
      <c r="G123" s="215" t="s">
        <v>66</v>
      </c>
      <c r="H123" s="240">
        <f>$C$44/12</f>
        <v>0</v>
      </c>
      <c r="I123" s="230">
        <f>(SUM('1.  LRAMVA Summary'!D$52:D$72)+SUM('1.  LRAMVA Summary'!D$73:D$74)*(MONTH($E123)-1)/12)*$H123</f>
        <v>0</v>
      </c>
      <c r="J123" s="230">
        <f>(SUM('1.  LRAMVA Summary'!E$52:E$72)+SUM('1.  LRAMVA Summary'!E$73:E$74)*(MONTH($E123)-1)/12)*$H123</f>
        <v>0</v>
      </c>
      <c r="K123" s="230">
        <f>(SUM('1.  LRAMVA Summary'!F$52:F$72)+SUM('1.  LRAMVA Summary'!F$73:F$74)*(MONTH($E123)-1)/12)*$H123</f>
        <v>0</v>
      </c>
      <c r="L123" s="230">
        <f>(SUM('1.  LRAMVA Summary'!G$52:G$72)+SUM('1.  LRAMVA Summary'!G$73:G$74)*(MONTH($E123)-1)/12)*$H123</f>
        <v>0</v>
      </c>
      <c r="M123" s="230">
        <f>(SUM('1.  LRAMVA Summary'!H$52:H$72)+SUM('1.  LRAMVA Summary'!H$73:H$74)*(MONTH($E123)-1)/12)*$H123</f>
        <v>0</v>
      </c>
      <c r="N123" s="230">
        <f>(SUM('1.  LRAMVA Summary'!I$52:I$72)+SUM('1.  LRAMVA Summary'!I$73:I$74)*(MONTH($E123)-1)/12)*$H123</f>
        <v>0</v>
      </c>
      <c r="O123" s="230">
        <f>(SUM('1.  LRAMVA Summary'!J$52:J$72)+SUM('1.  LRAMVA Summary'!J$73:J$74)*(MONTH($E123)-1)/12)*$H123</f>
        <v>0</v>
      </c>
      <c r="P123" s="230">
        <f>(SUM('1.  LRAMVA Summary'!K$52:K$72)+SUM('1.  LRAMVA Summary'!K$73:K$74)*(MONTH($E123)-1)/12)*$H123</f>
        <v>0</v>
      </c>
      <c r="Q123" s="230">
        <f>(SUM('1.  LRAMVA Summary'!L$52:L$72)+SUM('1.  LRAMVA Summary'!L$73:L$74)*(MONTH($E123)-1)/12)*$H123</f>
        <v>0</v>
      </c>
      <c r="R123" s="230">
        <f>(SUM('1.  LRAMVA Summary'!M$52:M$72)+SUM('1.  LRAMVA Summary'!M$73:M$74)*(MONTH($E123)-1)/12)*$H123</f>
        <v>0</v>
      </c>
      <c r="S123" s="230">
        <f>(SUM('1.  LRAMVA Summary'!N$52:N$72)+SUM('1.  LRAMVA Summary'!N$73:N$74)*(MONTH($E123)-1)/12)*$H123</f>
        <v>0</v>
      </c>
      <c r="T123" s="230">
        <f>(SUM('1.  LRAMVA Summary'!O$52:O$72)+SUM('1.  LRAMVA Summary'!O$73:O$74)*(MONTH($E123)-1)/12)*$H123</f>
        <v>0</v>
      </c>
      <c r="U123" s="230">
        <f>(SUM('1.  LRAMVA Summary'!P$52:P$72)+SUM('1.  LRAMVA Summary'!P$73:P$74)*(MONTH($E123)-1)/12)*$H123</f>
        <v>0</v>
      </c>
      <c r="V123" s="230">
        <f>(SUM('1.  LRAMVA Summary'!Q$52:Q$72)+SUM('1.  LRAMVA Summary'!Q$73:Q$74)*(MONTH($E123)-1)/12)*$H123</f>
        <v>0</v>
      </c>
      <c r="W123" s="231">
        <f t="shared" si="63"/>
        <v>0</v>
      </c>
    </row>
    <row r="124" spans="2:23" s="9" customFormat="1" hidden="1" outlineLevel="1">
      <c r="B124" s="67"/>
      <c r="E124" s="214">
        <v>43221</v>
      </c>
      <c r="F124" s="214" t="s">
        <v>186</v>
      </c>
      <c r="G124" s="215" t="s">
        <v>66</v>
      </c>
      <c r="H124" s="240">
        <f t="shared" ref="H124:H125" si="64">$C$44/12</f>
        <v>0</v>
      </c>
      <c r="I124" s="230">
        <f>(SUM('1.  LRAMVA Summary'!D$52:D$72)+SUM('1.  LRAMVA Summary'!D$73:D$74)*(MONTH($E124)-1)/12)*$H124</f>
        <v>0</v>
      </c>
      <c r="J124" s="230">
        <f>(SUM('1.  LRAMVA Summary'!E$52:E$72)+SUM('1.  LRAMVA Summary'!E$73:E$74)*(MONTH($E124)-1)/12)*$H124</f>
        <v>0</v>
      </c>
      <c r="K124" s="230">
        <f>(SUM('1.  LRAMVA Summary'!F$52:F$72)+SUM('1.  LRAMVA Summary'!F$73:F$74)*(MONTH($E124)-1)/12)*$H124</f>
        <v>0</v>
      </c>
      <c r="L124" s="230">
        <f>(SUM('1.  LRAMVA Summary'!G$52:G$72)+SUM('1.  LRAMVA Summary'!G$73:G$74)*(MONTH($E124)-1)/12)*$H124</f>
        <v>0</v>
      </c>
      <c r="M124" s="230">
        <f>(SUM('1.  LRAMVA Summary'!H$52:H$72)+SUM('1.  LRAMVA Summary'!H$73:H$74)*(MONTH($E124)-1)/12)*$H124</f>
        <v>0</v>
      </c>
      <c r="N124" s="230">
        <f>(SUM('1.  LRAMVA Summary'!I$52:I$72)+SUM('1.  LRAMVA Summary'!I$73:I$74)*(MONTH($E124)-1)/12)*$H124</f>
        <v>0</v>
      </c>
      <c r="O124" s="230">
        <f>(SUM('1.  LRAMVA Summary'!J$52:J$72)+SUM('1.  LRAMVA Summary'!J$73:J$74)*(MONTH($E124)-1)/12)*$H124</f>
        <v>0</v>
      </c>
      <c r="P124" s="230">
        <f>(SUM('1.  LRAMVA Summary'!K$52:K$72)+SUM('1.  LRAMVA Summary'!K$73:K$74)*(MONTH($E124)-1)/12)*$H124</f>
        <v>0</v>
      </c>
      <c r="Q124" s="230">
        <f>(SUM('1.  LRAMVA Summary'!L$52:L$72)+SUM('1.  LRAMVA Summary'!L$73:L$74)*(MONTH($E124)-1)/12)*$H124</f>
        <v>0</v>
      </c>
      <c r="R124" s="230">
        <f>(SUM('1.  LRAMVA Summary'!M$52:M$72)+SUM('1.  LRAMVA Summary'!M$73:M$74)*(MONTH($E124)-1)/12)*$H124</f>
        <v>0</v>
      </c>
      <c r="S124" s="230">
        <f>(SUM('1.  LRAMVA Summary'!N$52:N$72)+SUM('1.  LRAMVA Summary'!N$73:N$74)*(MONTH($E124)-1)/12)*$H124</f>
        <v>0</v>
      </c>
      <c r="T124" s="230">
        <f>(SUM('1.  LRAMVA Summary'!O$52:O$72)+SUM('1.  LRAMVA Summary'!O$73:O$74)*(MONTH($E124)-1)/12)*$H124</f>
        <v>0</v>
      </c>
      <c r="U124" s="230">
        <f>(SUM('1.  LRAMVA Summary'!P$52:P$72)+SUM('1.  LRAMVA Summary'!P$73:P$74)*(MONTH($E124)-1)/12)*$H124</f>
        <v>0</v>
      </c>
      <c r="V124" s="230">
        <f>(SUM('1.  LRAMVA Summary'!Q$52:Q$72)+SUM('1.  LRAMVA Summary'!Q$73:Q$74)*(MONTH($E124)-1)/12)*$H124</f>
        <v>0</v>
      </c>
      <c r="W124" s="231">
        <f t="shared" si="63"/>
        <v>0</v>
      </c>
    </row>
    <row r="125" spans="2:23" s="238" customFormat="1" hidden="1" outlineLevel="1">
      <c r="B125" s="237"/>
      <c r="E125" s="214">
        <v>43252</v>
      </c>
      <c r="F125" s="214" t="s">
        <v>186</v>
      </c>
      <c r="G125" s="215" t="s">
        <v>66</v>
      </c>
      <c r="H125" s="240">
        <f t="shared" si="64"/>
        <v>0</v>
      </c>
      <c r="I125" s="230">
        <f>(SUM('1.  LRAMVA Summary'!D$52:D$72)+SUM('1.  LRAMVA Summary'!D$73:D$74)*(MONTH($E125)-1)/12)*$H125</f>
        <v>0</v>
      </c>
      <c r="J125" s="230">
        <f>(SUM('1.  LRAMVA Summary'!E$52:E$72)+SUM('1.  LRAMVA Summary'!E$73:E$74)*(MONTH($E125)-1)/12)*$H125</f>
        <v>0</v>
      </c>
      <c r="K125" s="230">
        <f>(SUM('1.  LRAMVA Summary'!F$52:F$72)+SUM('1.  LRAMVA Summary'!F$73:F$74)*(MONTH($E125)-1)/12)*$H125</f>
        <v>0</v>
      </c>
      <c r="L125" s="230">
        <f>(SUM('1.  LRAMVA Summary'!G$52:G$72)+SUM('1.  LRAMVA Summary'!G$73:G$74)*(MONTH($E125)-1)/12)*$H125</f>
        <v>0</v>
      </c>
      <c r="M125" s="230">
        <f>(SUM('1.  LRAMVA Summary'!H$52:H$72)+SUM('1.  LRAMVA Summary'!H$73:H$74)*(MONTH($E125)-1)/12)*$H125</f>
        <v>0</v>
      </c>
      <c r="N125" s="230">
        <f>(SUM('1.  LRAMVA Summary'!I$52:I$72)+SUM('1.  LRAMVA Summary'!I$73:I$74)*(MONTH($E125)-1)/12)*$H125</f>
        <v>0</v>
      </c>
      <c r="O125" s="230">
        <f>(SUM('1.  LRAMVA Summary'!J$52:J$72)+SUM('1.  LRAMVA Summary'!J$73:J$74)*(MONTH($E125)-1)/12)*$H125</f>
        <v>0</v>
      </c>
      <c r="P125" s="230">
        <f>(SUM('1.  LRAMVA Summary'!K$52:K$72)+SUM('1.  LRAMVA Summary'!K$73:K$74)*(MONTH($E125)-1)/12)*$H125</f>
        <v>0</v>
      </c>
      <c r="Q125" s="230">
        <f>(SUM('1.  LRAMVA Summary'!L$52:L$72)+SUM('1.  LRAMVA Summary'!L$73:L$74)*(MONTH($E125)-1)/12)*$H125</f>
        <v>0</v>
      </c>
      <c r="R125" s="230">
        <f>(SUM('1.  LRAMVA Summary'!M$52:M$72)+SUM('1.  LRAMVA Summary'!M$73:M$74)*(MONTH($E125)-1)/12)*$H125</f>
        <v>0</v>
      </c>
      <c r="S125" s="230">
        <f>(SUM('1.  LRAMVA Summary'!N$52:N$72)+SUM('1.  LRAMVA Summary'!N$73:N$74)*(MONTH($E125)-1)/12)*$H125</f>
        <v>0</v>
      </c>
      <c r="T125" s="230">
        <f>(SUM('1.  LRAMVA Summary'!O$52:O$72)+SUM('1.  LRAMVA Summary'!O$73:O$74)*(MONTH($E125)-1)/12)*$H125</f>
        <v>0</v>
      </c>
      <c r="U125" s="230">
        <f>(SUM('1.  LRAMVA Summary'!P$52:P$72)+SUM('1.  LRAMVA Summary'!P$73:P$74)*(MONTH($E125)-1)/12)*$H125</f>
        <v>0</v>
      </c>
      <c r="V125" s="230">
        <f>(SUM('1.  LRAMVA Summary'!Q$52:Q$72)+SUM('1.  LRAMVA Summary'!Q$73:Q$74)*(MONTH($E125)-1)/12)*$H125</f>
        <v>0</v>
      </c>
      <c r="W125" s="231">
        <f t="shared" si="63"/>
        <v>0</v>
      </c>
    </row>
    <row r="126" spans="2:23" s="9" customFormat="1" hidden="1" outlineLevel="1">
      <c r="B126" s="67"/>
      <c r="E126" s="214">
        <v>43282</v>
      </c>
      <c r="F126" s="214" t="s">
        <v>186</v>
      </c>
      <c r="G126" s="215" t="s">
        <v>68</v>
      </c>
      <c r="H126" s="240">
        <f>$C$45/12</f>
        <v>0</v>
      </c>
      <c r="I126" s="230">
        <f>(SUM('1.  LRAMVA Summary'!D$52:D$72)+SUM('1.  LRAMVA Summary'!D$73:D$74)*(MONTH($E126)-1)/12)*$H126</f>
        <v>0</v>
      </c>
      <c r="J126" s="230">
        <f>(SUM('1.  LRAMVA Summary'!E$52:E$72)+SUM('1.  LRAMVA Summary'!E$73:E$74)*(MONTH($E126)-1)/12)*$H126</f>
        <v>0</v>
      </c>
      <c r="K126" s="230">
        <f>(SUM('1.  LRAMVA Summary'!F$52:F$72)+SUM('1.  LRAMVA Summary'!F$73:F$74)*(MONTH($E126)-1)/12)*$H126</f>
        <v>0</v>
      </c>
      <c r="L126" s="230">
        <f>(SUM('1.  LRAMVA Summary'!G$52:G$72)+SUM('1.  LRAMVA Summary'!G$73:G$74)*(MONTH($E126)-1)/12)*$H126</f>
        <v>0</v>
      </c>
      <c r="M126" s="230">
        <f>(SUM('1.  LRAMVA Summary'!H$52:H$72)+SUM('1.  LRAMVA Summary'!H$73:H$74)*(MONTH($E126)-1)/12)*$H126</f>
        <v>0</v>
      </c>
      <c r="N126" s="230">
        <f>(SUM('1.  LRAMVA Summary'!I$52:I$72)+SUM('1.  LRAMVA Summary'!I$73:I$74)*(MONTH($E126)-1)/12)*$H126</f>
        <v>0</v>
      </c>
      <c r="O126" s="230">
        <f>(SUM('1.  LRAMVA Summary'!J$52:J$72)+SUM('1.  LRAMVA Summary'!J$73:J$74)*(MONTH($E126)-1)/12)*$H126</f>
        <v>0</v>
      </c>
      <c r="P126" s="230">
        <f>(SUM('1.  LRAMVA Summary'!K$52:K$72)+SUM('1.  LRAMVA Summary'!K$73:K$74)*(MONTH($E126)-1)/12)*$H126</f>
        <v>0</v>
      </c>
      <c r="Q126" s="230">
        <f>(SUM('1.  LRAMVA Summary'!L$52:L$72)+SUM('1.  LRAMVA Summary'!L$73:L$74)*(MONTH($E126)-1)/12)*$H126</f>
        <v>0</v>
      </c>
      <c r="R126" s="230">
        <f>(SUM('1.  LRAMVA Summary'!M$52:M$72)+SUM('1.  LRAMVA Summary'!M$73:M$74)*(MONTH($E126)-1)/12)*$H126</f>
        <v>0</v>
      </c>
      <c r="S126" s="230">
        <f>(SUM('1.  LRAMVA Summary'!N$52:N$72)+SUM('1.  LRAMVA Summary'!N$73:N$74)*(MONTH($E126)-1)/12)*$H126</f>
        <v>0</v>
      </c>
      <c r="T126" s="230">
        <f>(SUM('1.  LRAMVA Summary'!O$52:O$72)+SUM('1.  LRAMVA Summary'!O$73:O$74)*(MONTH($E126)-1)/12)*$H126</f>
        <v>0</v>
      </c>
      <c r="U126" s="230">
        <f>(SUM('1.  LRAMVA Summary'!P$52:P$72)+SUM('1.  LRAMVA Summary'!P$73:P$74)*(MONTH($E126)-1)/12)*$H126</f>
        <v>0</v>
      </c>
      <c r="V126" s="230">
        <f>(SUM('1.  LRAMVA Summary'!Q$52:Q$72)+SUM('1.  LRAMVA Summary'!Q$73:Q$74)*(MONTH($E126)-1)/12)*$H126</f>
        <v>0</v>
      </c>
      <c r="W126" s="231">
        <f t="shared" si="63"/>
        <v>0</v>
      </c>
    </row>
    <row r="127" spans="2:23" s="9" customFormat="1" hidden="1" outlineLevel="1">
      <c r="B127" s="67"/>
      <c r="E127" s="214">
        <v>43313</v>
      </c>
      <c r="F127" s="214" t="s">
        <v>186</v>
      </c>
      <c r="G127" s="215" t="s">
        <v>68</v>
      </c>
      <c r="H127" s="240">
        <f t="shared" ref="H127:H128" si="65">$C$45/12</f>
        <v>0</v>
      </c>
      <c r="I127" s="230">
        <f>(SUM('1.  LRAMVA Summary'!D$52:D$72)+SUM('1.  LRAMVA Summary'!D$73:D$74)*(MONTH($E127)-1)/12)*$H127</f>
        <v>0</v>
      </c>
      <c r="J127" s="230">
        <f>(SUM('1.  LRAMVA Summary'!E$52:E$72)+SUM('1.  LRAMVA Summary'!E$73:E$74)*(MONTH($E127)-1)/12)*$H127</f>
        <v>0</v>
      </c>
      <c r="K127" s="230">
        <f>(SUM('1.  LRAMVA Summary'!F$52:F$72)+SUM('1.  LRAMVA Summary'!F$73:F$74)*(MONTH($E127)-1)/12)*$H127</f>
        <v>0</v>
      </c>
      <c r="L127" s="230">
        <f>(SUM('1.  LRAMVA Summary'!G$52:G$72)+SUM('1.  LRAMVA Summary'!G$73:G$74)*(MONTH($E127)-1)/12)*$H127</f>
        <v>0</v>
      </c>
      <c r="M127" s="230">
        <f>(SUM('1.  LRAMVA Summary'!H$52:H$72)+SUM('1.  LRAMVA Summary'!H$73:H$74)*(MONTH($E127)-1)/12)*$H127</f>
        <v>0</v>
      </c>
      <c r="N127" s="230">
        <f>(SUM('1.  LRAMVA Summary'!I$52:I$72)+SUM('1.  LRAMVA Summary'!I$73:I$74)*(MONTH($E127)-1)/12)*$H127</f>
        <v>0</v>
      </c>
      <c r="O127" s="230">
        <f>(SUM('1.  LRAMVA Summary'!J$52:J$72)+SUM('1.  LRAMVA Summary'!J$73:J$74)*(MONTH($E127)-1)/12)*$H127</f>
        <v>0</v>
      </c>
      <c r="P127" s="230">
        <f>(SUM('1.  LRAMVA Summary'!K$52:K$72)+SUM('1.  LRAMVA Summary'!K$73:K$74)*(MONTH($E127)-1)/12)*$H127</f>
        <v>0</v>
      </c>
      <c r="Q127" s="230">
        <f>(SUM('1.  LRAMVA Summary'!L$52:L$72)+SUM('1.  LRAMVA Summary'!L$73:L$74)*(MONTH($E127)-1)/12)*$H127</f>
        <v>0</v>
      </c>
      <c r="R127" s="230">
        <f>(SUM('1.  LRAMVA Summary'!M$52:M$72)+SUM('1.  LRAMVA Summary'!M$73:M$74)*(MONTH($E127)-1)/12)*$H127</f>
        <v>0</v>
      </c>
      <c r="S127" s="230">
        <f>(SUM('1.  LRAMVA Summary'!N$52:N$72)+SUM('1.  LRAMVA Summary'!N$73:N$74)*(MONTH($E127)-1)/12)*$H127</f>
        <v>0</v>
      </c>
      <c r="T127" s="230">
        <f>(SUM('1.  LRAMVA Summary'!O$52:O$72)+SUM('1.  LRAMVA Summary'!O$73:O$74)*(MONTH($E127)-1)/12)*$H127</f>
        <v>0</v>
      </c>
      <c r="U127" s="230">
        <f>(SUM('1.  LRAMVA Summary'!P$52:P$72)+SUM('1.  LRAMVA Summary'!P$73:P$74)*(MONTH($E127)-1)/12)*$H127</f>
        <v>0</v>
      </c>
      <c r="V127" s="230">
        <f>(SUM('1.  LRAMVA Summary'!Q$52:Q$72)+SUM('1.  LRAMVA Summary'!Q$73:Q$74)*(MONTH($E127)-1)/12)*$H127</f>
        <v>0</v>
      </c>
      <c r="W127" s="231">
        <f t="shared" si="63"/>
        <v>0</v>
      </c>
    </row>
    <row r="128" spans="2:23" s="9" customFormat="1" hidden="1" outlineLevel="1">
      <c r="B128" s="67"/>
      <c r="E128" s="214">
        <v>43344</v>
      </c>
      <c r="F128" s="214" t="s">
        <v>186</v>
      </c>
      <c r="G128" s="215" t="s">
        <v>68</v>
      </c>
      <c r="H128" s="240">
        <f t="shared" si="65"/>
        <v>0</v>
      </c>
      <c r="I128" s="230">
        <f>(SUM('1.  LRAMVA Summary'!D$52:D$72)+SUM('1.  LRAMVA Summary'!D$73:D$74)*(MONTH($E128)-1)/12)*$H128</f>
        <v>0</v>
      </c>
      <c r="J128" s="230">
        <f>(SUM('1.  LRAMVA Summary'!E$52:E$72)+SUM('1.  LRAMVA Summary'!E$73:E$74)*(MONTH($E128)-1)/12)*$H128</f>
        <v>0</v>
      </c>
      <c r="K128" s="230">
        <f>(SUM('1.  LRAMVA Summary'!F$52:F$72)+SUM('1.  LRAMVA Summary'!F$73:F$74)*(MONTH($E128)-1)/12)*$H128</f>
        <v>0</v>
      </c>
      <c r="L128" s="230">
        <f>(SUM('1.  LRAMVA Summary'!G$52:G$72)+SUM('1.  LRAMVA Summary'!G$73:G$74)*(MONTH($E128)-1)/12)*$H128</f>
        <v>0</v>
      </c>
      <c r="M128" s="230">
        <f>(SUM('1.  LRAMVA Summary'!H$52:H$72)+SUM('1.  LRAMVA Summary'!H$73:H$74)*(MONTH($E128)-1)/12)*$H128</f>
        <v>0</v>
      </c>
      <c r="N128" s="230">
        <f>(SUM('1.  LRAMVA Summary'!I$52:I$72)+SUM('1.  LRAMVA Summary'!I$73:I$74)*(MONTH($E128)-1)/12)*$H128</f>
        <v>0</v>
      </c>
      <c r="O128" s="230">
        <f>(SUM('1.  LRAMVA Summary'!J$52:J$72)+SUM('1.  LRAMVA Summary'!J$73:J$74)*(MONTH($E128)-1)/12)*$H128</f>
        <v>0</v>
      </c>
      <c r="P128" s="230">
        <f>(SUM('1.  LRAMVA Summary'!K$52:K$72)+SUM('1.  LRAMVA Summary'!K$73:K$74)*(MONTH($E128)-1)/12)*$H128</f>
        <v>0</v>
      </c>
      <c r="Q128" s="230">
        <f>(SUM('1.  LRAMVA Summary'!L$52:L$72)+SUM('1.  LRAMVA Summary'!L$73:L$74)*(MONTH($E128)-1)/12)*$H128</f>
        <v>0</v>
      </c>
      <c r="R128" s="230">
        <f>(SUM('1.  LRAMVA Summary'!M$52:M$72)+SUM('1.  LRAMVA Summary'!M$73:M$74)*(MONTH($E128)-1)/12)*$H128</f>
        <v>0</v>
      </c>
      <c r="S128" s="230">
        <f>(SUM('1.  LRAMVA Summary'!N$52:N$72)+SUM('1.  LRAMVA Summary'!N$73:N$74)*(MONTH($E128)-1)/12)*$H128</f>
        <v>0</v>
      </c>
      <c r="T128" s="230">
        <f>(SUM('1.  LRAMVA Summary'!O$52:O$72)+SUM('1.  LRAMVA Summary'!O$73:O$74)*(MONTH($E128)-1)/12)*$H128</f>
        <v>0</v>
      </c>
      <c r="U128" s="230">
        <f>(SUM('1.  LRAMVA Summary'!P$52:P$72)+SUM('1.  LRAMVA Summary'!P$73:P$74)*(MONTH($E128)-1)/12)*$H128</f>
        <v>0</v>
      </c>
      <c r="V128" s="230">
        <f>(SUM('1.  LRAMVA Summary'!Q$52:Q$72)+SUM('1.  LRAMVA Summary'!Q$73:Q$74)*(MONTH($E128)-1)/12)*$H128</f>
        <v>0</v>
      </c>
      <c r="W128" s="231">
        <f t="shared" si="63"/>
        <v>0</v>
      </c>
    </row>
    <row r="129" spans="2:23" s="9" customFormat="1" hidden="1" outlineLevel="1">
      <c r="B129" s="67"/>
      <c r="E129" s="214">
        <v>43374</v>
      </c>
      <c r="F129" s="214" t="s">
        <v>186</v>
      </c>
      <c r="G129" s="215" t="s">
        <v>69</v>
      </c>
      <c r="H129" s="240">
        <f>$C$46/12</f>
        <v>0</v>
      </c>
      <c r="I129" s="230">
        <f>(SUM('1.  LRAMVA Summary'!D$52:D$72)+SUM('1.  LRAMVA Summary'!D$73:D$74)*(MONTH($E129)-1)/12)*$H129</f>
        <v>0</v>
      </c>
      <c r="J129" s="230">
        <f>(SUM('1.  LRAMVA Summary'!E$52:E$72)+SUM('1.  LRAMVA Summary'!E$73:E$74)*(MONTH($E129)-1)/12)*$H129</f>
        <v>0</v>
      </c>
      <c r="K129" s="230">
        <f>(SUM('1.  LRAMVA Summary'!F$52:F$72)+SUM('1.  LRAMVA Summary'!F$73:F$74)*(MONTH($E129)-1)/12)*$H129</f>
        <v>0</v>
      </c>
      <c r="L129" s="230">
        <f>(SUM('1.  LRAMVA Summary'!G$52:G$72)+SUM('1.  LRAMVA Summary'!G$73:G$74)*(MONTH($E129)-1)/12)*$H129</f>
        <v>0</v>
      </c>
      <c r="M129" s="230">
        <f>(SUM('1.  LRAMVA Summary'!H$52:H$72)+SUM('1.  LRAMVA Summary'!H$73:H$74)*(MONTH($E129)-1)/12)*$H129</f>
        <v>0</v>
      </c>
      <c r="N129" s="230">
        <f>(SUM('1.  LRAMVA Summary'!I$52:I$72)+SUM('1.  LRAMVA Summary'!I$73:I$74)*(MONTH($E129)-1)/12)*$H129</f>
        <v>0</v>
      </c>
      <c r="O129" s="230">
        <f>(SUM('1.  LRAMVA Summary'!J$52:J$72)+SUM('1.  LRAMVA Summary'!J$73:J$74)*(MONTH($E129)-1)/12)*$H129</f>
        <v>0</v>
      </c>
      <c r="P129" s="230">
        <f>(SUM('1.  LRAMVA Summary'!K$52:K$72)+SUM('1.  LRAMVA Summary'!K$73:K$74)*(MONTH($E129)-1)/12)*$H129</f>
        <v>0</v>
      </c>
      <c r="Q129" s="230">
        <f>(SUM('1.  LRAMVA Summary'!L$52:L$72)+SUM('1.  LRAMVA Summary'!L$73:L$74)*(MONTH($E129)-1)/12)*$H129</f>
        <v>0</v>
      </c>
      <c r="R129" s="230">
        <f>(SUM('1.  LRAMVA Summary'!M$52:M$72)+SUM('1.  LRAMVA Summary'!M$73:M$74)*(MONTH($E129)-1)/12)*$H129</f>
        <v>0</v>
      </c>
      <c r="S129" s="230">
        <f>(SUM('1.  LRAMVA Summary'!N$52:N$72)+SUM('1.  LRAMVA Summary'!N$73:N$74)*(MONTH($E129)-1)/12)*$H129</f>
        <v>0</v>
      </c>
      <c r="T129" s="230">
        <f>(SUM('1.  LRAMVA Summary'!O$52:O$72)+SUM('1.  LRAMVA Summary'!O$73:O$74)*(MONTH($E129)-1)/12)*$H129</f>
        <v>0</v>
      </c>
      <c r="U129" s="230">
        <f>(SUM('1.  LRAMVA Summary'!P$52:P$72)+SUM('1.  LRAMVA Summary'!P$73:P$74)*(MONTH($E129)-1)/12)*$H129</f>
        <v>0</v>
      </c>
      <c r="V129" s="230">
        <f>(SUM('1.  LRAMVA Summary'!Q$52:Q$72)+SUM('1.  LRAMVA Summary'!Q$73:Q$74)*(MONTH($E129)-1)/12)*$H129</f>
        <v>0</v>
      </c>
      <c r="W129" s="231">
        <f t="shared" si="63"/>
        <v>0</v>
      </c>
    </row>
    <row r="130" spans="2:23" s="9" customFormat="1" hidden="1" outlineLevel="1">
      <c r="B130" s="67"/>
      <c r="E130" s="214">
        <v>43405</v>
      </c>
      <c r="F130" s="214" t="s">
        <v>186</v>
      </c>
      <c r="G130" s="215" t="s">
        <v>69</v>
      </c>
      <c r="H130" s="240">
        <f t="shared" ref="H130:H131" si="66">$C$46/12</f>
        <v>0</v>
      </c>
      <c r="I130" s="230">
        <f>(SUM('1.  LRAMVA Summary'!D$52:D$72)+SUM('1.  LRAMVA Summary'!D$73:D$74)*(MONTH($E130)-1)/12)*$H130</f>
        <v>0</v>
      </c>
      <c r="J130" s="230">
        <f>(SUM('1.  LRAMVA Summary'!E$52:E$72)+SUM('1.  LRAMVA Summary'!E$73:E$74)*(MONTH($E130)-1)/12)*$H130</f>
        <v>0</v>
      </c>
      <c r="K130" s="230">
        <f>(SUM('1.  LRAMVA Summary'!F$52:F$72)+SUM('1.  LRAMVA Summary'!F$73:F$74)*(MONTH($E130)-1)/12)*$H130</f>
        <v>0</v>
      </c>
      <c r="L130" s="230">
        <f>(SUM('1.  LRAMVA Summary'!G$52:G$72)+SUM('1.  LRAMVA Summary'!G$73:G$74)*(MONTH($E130)-1)/12)*$H130</f>
        <v>0</v>
      </c>
      <c r="M130" s="230">
        <f>(SUM('1.  LRAMVA Summary'!H$52:H$72)+SUM('1.  LRAMVA Summary'!H$73:H$74)*(MONTH($E130)-1)/12)*$H130</f>
        <v>0</v>
      </c>
      <c r="N130" s="230">
        <f>(SUM('1.  LRAMVA Summary'!I$52:I$72)+SUM('1.  LRAMVA Summary'!I$73:I$74)*(MONTH($E130)-1)/12)*$H130</f>
        <v>0</v>
      </c>
      <c r="O130" s="230">
        <f>(SUM('1.  LRAMVA Summary'!J$52:J$72)+SUM('1.  LRAMVA Summary'!J$73:J$74)*(MONTH($E130)-1)/12)*$H130</f>
        <v>0</v>
      </c>
      <c r="P130" s="230">
        <f>(SUM('1.  LRAMVA Summary'!K$52:K$72)+SUM('1.  LRAMVA Summary'!K$73:K$74)*(MONTH($E130)-1)/12)*$H130</f>
        <v>0</v>
      </c>
      <c r="Q130" s="230">
        <f>(SUM('1.  LRAMVA Summary'!L$52:L$72)+SUM('1.  LRAMVA Summary'!L$73:L$74)*(MONTH($E130)-1)/12)*$H130</f>
        <v>0</v>
      </c>
      <c r="R130" s="230">
        <f>(SUM('1.  LRAMVA Summary'!M$52:M$72)+SUM('1.  LRAMVA Summary'!M$73:M$74)*(MONTH($E130)-1)/12)*$H130</f>
        <v>0</v>
      </c>
      <c r="S130" s="230">
        <f>(SUM('1.  LRAMVA Summary'!N$52:N$72)+SUM('1.  LRAMVA Summary'!N$73:N$74)*(MONTH($E130)-1)/12)*$H130</f>
        <v>0</v>
      </c>
      <c r="T130" s="230">
        <f>(SUM('1.  LRAMVA Summary'!O$52:O$72)+SUM('1.  LRAMVA Summary'!O$73:O$74)*(MONTH($E130)-1)/12)*$H130</f>
        <v>0</v>
      </c>
      <c r="U130" s="230">
        <f>(SUM('1.  LRAMVA Summary'!P$52:P$72)+SUM('1.  LRAMVA Summary'!P$73:P$74)*(MONTH($E130)-1)/12)*$H130</f>
        <v>0</v>
      </c>
      <c r="V130" s="230">
        <f>(SUM('1.  LRAMVA Summary'!Q$52:Q$72)+SUM('1.  LRAMVA Summary'!Q$73:Q$74)*(MONTH($E130)-1)/12)*$H130</f>
        <v>0</v>
      </c>
      <c r="W130" s="231">
        <f t="shared" si="63"/>
        <v>0</v>
      </c>
    </row>
    <row r="131" spans="2:23" s="9" customFormat="1" hidden="1" outlineLevel="1">
      <c r="B131" s="67"/>
      <c r="E131" s="214">
        <v>43435</v>
      </c>
      <c r="F131" s="214" t="s">
        <v>186</v>
      </c>
      <c r="G131" s="215" t="s">
        <v>69</v>
      </c>
      <c r="H131" s="240">
        <f t="shared" si="66"/>
        <v>0</v>
      </c>
      <c r="I131" s="230">
        <f>(SUM('1.  LRAMVA Summary'!D$52:D$72)+SUM('1.  LRAMVA Summary'!D$73:D$74)*(MONTH($E131)-1)/12)*$H131</f>
        <v>0</v>
      </c>
      <c r="J131" s="230">
        <f>(SUM('1.  LRAMVA Summary'!E$52:E$72)+SUM('1.  LRAMVA Summary'!E$73:E$74)*(MONTH($E131)-1)/12)*$H131</f>
        <v>0</v>
      </c>
      <c r="K131" s="230">
        <f>(SUM('1.  LRAMVA Summary'!F$52:F$72)+SUM('1.  LRAMVA Summary'!F$73:F$74)*(MONTH($E131)-1)/12)*$H131</f>
        <v>0</v>
      </c>
      <c r="L131" s="230">
        <f>(SUM('1.  LRAMVA Summary'!G$52:G$72)+SUM('1.  LRAMVA Summary'!G$73:G$74)*(MONTH($E131)-1)/12)*$H131</f>
        <v>0</v>
      </c>
      <c r="M131" s="230">
        <f>(SUM('1.  LRAMVA Summary'!H$52:H$72)+SUM('1.  LRAMVA Summary'!H$73:H$74)*(MONTH($E131)-1)/12)*$H131</f>
        <v>0</v>
      </c>
      <c r="N131" s="230">
        <f>(SUM('1.  LRAMVA Summary'!I$52:I$72)+SUM('1.  LRAMVA Summary'!I$73:I$74)*(MONTH($E131)-1)/12)*$H131</f>
        <v>0</v>
      </c>
      <c r="O131" s="230">
        <f>(SUM('1.  LRAMVA Summary'!J$52:J$72)+SUM('1.  LRAMVA Summary'!J$73:J$74)*(MONTH($E131)-1)/12)*$H131</f>
        <v>0</v>
      </c>
      <c r="P131" s="230">
        <f>(SUM('1.  LRAMVA Summary'!K$52:K$72)+SUM('1.  LRAMVA Summary'!K$73:K$74)*(MONTH($E131)-1)/12)*$H131</f>
        <v>0</v>
      </c>
      <c r="Q131" s="230">
        <f>(SUM('1.  LRAMVA Summary'!L$52:L$72)+SUM('1.  LRAMVA Summary'!L$73:L$74)*(MONTH($E131)-1)/12)*$H131</f>
        <v>0</v>
      </c>
      <c r="R131" s="230">
        <f>(SUM('1.  LRAMVA Summary'!M$52:M$72)+SUM('1.  LRAMVA Summary'!M$73:M$74)*(MONTH($E131)-1)/12)*$H131</f>
        <v>0</v>
      </c>
      <c r="S131" s="230">
        <f>(SUM('1.  LRAMVA Summary'!N$52:N$72)+SUM('1.  LRAMVA Summary'!N$73:N$74)*(MONTH($E131)-1)/12)*$H131</f>
        <v>0</v>
      </c>
      <c r="T131" s="230">
        <f>(SUM('1.  LRAMVA Summary'!O$52:O$72)+SUM('1.  LRAMVA Summary'!O$73:O$74)*(MONTH($E131)-1)/12)*$H131</f>
        <v>0</v>
      </c>
      <c r="U131" s="230">
        <f>(SUM('1.  LRAMVA Summary'!P$52:P$72)+SUM('1.  LRAMVA Summary'!P$73:P$74)*(MONTH($E131)-1)/12)*$H131</f>
        <v>0</v>
      </c>
      <c r="V131" s="230">
        <f>(SUM('1.  LRAMVA Summary'!Q$52:Q$72)+SUM('1.  LRAMVA Summary'!Q$73:Q$74)*(MONTH($E131)-1)/12)*$H131</f>
        <v>0</v>
      </c>
      <c r="W131" s="231">
        <f t="shared" si="63"/>
        <v>0</v>
      </c>
    </row>
    <row r="132" spans="2:23" s="9" customFormat="1" ht="15.75" hidden="1" outlineLevel="1" thickBot="1">
      <c r="B132" s="67"/>
      <c r="E132" s="216" t="s">
        <v>470</v>
      </c>
      <c r="F132" s="216"/>
      <c r="G132" s="217"/>
      <c r="H132" s="218"/>
      <c r="I132" s="219">
        <f>SUM(I119:I131)</f>
        <v>34022.205167842047</v>
      </c>
      <c r="J132" s="219">
        <f>SUM(J119:J131)</f>
        <v>2664.9431590163445</v>
      </c>
      <c r="K132" s="219">
        <f t="shared" ref="K132:O132" si="67">SUM(K119:K131)</f>
        <v>-10294.890090593086</v>
      </c>
      <c r="L132" s="219">
        <f t="shared" si="67"/>
        <v>39438.292644469562</v>
      </c>
      <c r="M132" s="219">
        <f t="shared" si="67"/>
        <v>21125.664748500141</v>
      </c>
      <c r="N132" s="219">
        <f t="shared" si="67"/>
        <v>28402.038102166334</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115358.25373140139</v>
      </c>
    </row>
    <row r="133" spans="2:23" s="9" customFormat="1" ht="15.75" hidden="1" outlineLevel="1" thickTop="1">
      <c r="B133" s="67"/>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hidden="1" outlineLevel="1">
      <c r="B134" s="67"/>
      <c r="E134" s="225" t="s">
        <v>434</v>
      </c>
      <c r="F134" s="225"/>
      <c r="G134" s="226"/>
      <c r="H134" s="227"/>
      <c r="I134" s="228">
        <f>I132+I133</f>
        <v>34022.205167842047</v>
      </c>
      <c r="J134" s="228">
        <f t="shared" ref="J134" si="69">J132+J133</f>
        <v>2664.9431590163445</v>
      </c>
      <c r="K134" s="228">
        <f t="shared" ref="K134" si="70">K132+K133</f>
        <v>-10294.890090593086</v>
      </c>
      <c r="L134" s="228">
        <f t="shared" ref="L134" si="71">L132+L133</f>
        <v>39438.292644469562</v>
      </c>
      <c r="M134" s="228">
        <f t="shared" ref="M134" si="72">M132+M133</f>
        <v>21125.664748500141</v>
      </c>
      <c r="N134" s="228">
        <f t="shared" ref="N134" si="73">N132+N133</f>
        <v>28402.038102166334</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115358.25373140139</v>
      </c>
    </row>
    <row r="135" spans="2:23" s="9" customFormat="1" hidden="1" outlineLevel="1">
      <c r="B135" s="67"/>
      <c r="E135" s="214">
        <v>43466</v>
      </c>
      <c r="F135" s="214" t="s">
        <v>187</v>
      </c>
      <c r="G135" s="215" t="s">
        <v>65</v>
      </c>
      <c r="H135" s="240">
        <f>$C$47/12</f>
        <v>0</v>
      </c>
      <c r="I135" s="230">
        <f>(SUM('1.  LRAMVA Summary'!D$52:D$75)+SUM('1.  LRAMVA Summary'!D$76:D$77)*(MONTH($E135)-1)/12)*$H135</f>
        <v>0</v>
      </c>
      <c r="J135" s="230">
        <f>(SUM('1.  LRAMVA Summary'!E$52:E$75)+SUM('1.  LRAMVA Summary'!E$76:E$77)*(MONTH($E135)-1)/12)*$H135</f>
        <v>0</v>
      </c>
      <c r="K135" s="230">
        <f>(SUM('1.  LRAMVA Summary'!F$52:F$75)+SUM('1.  LRAMVA Summary'!F$76:F$77)*(MONTH($E135)-1)/12)*$H135</f>
        <v>0</v>
      </c>
      <c r="L135" s="230">
        <f>(SUM('1.  LRAMVA Summary'!G$52:G$75)+SUM('1.  LRAMVA Summary'!G$76:G$77)*(MONTH($E135)-1)/12)*$H135</f>
        <v>0</v>
      </c>
      <c r="M135" s="230">
        <f>(SUM('1.  LRAMVA Summary'!H$52:H$75)+SUM('1.  LRAMVA Summary'!H$76:H$77)*(MONTH($E135)-1)/12)*$H135</f>
        <v>0</v>
      </c>
      <c r="N135" s="230">
        <f>(SUM('1.  LRAMVA Summary'!I$52:I$75)+SUM('1.  LRAMVA Summary'!I$76:I$77)*(MONTH($E135)-1)/12)*$H135</f>
        <v>0</v>
      </c>
      <c r="O135" s="230">
        <f>(SUM('1.  LRAMVA Summary'!J$52:J$75)+SUM('1.  LRAMVA Summary'!J$76:J$77)*(MONTH($E135)-1)/12)*$H135</f>
        <v>0</v>
      </c>
      <c r="P135" s="230">
        <f>(SUM('1.  LRAMVA Summary'!K$52:K$75)+SUM('1.  LRAMVA Summary'!K$76:K$77)*(MONTH($E135)-1)/12)*$H135</f>
        <v>0</v>
      </c>
      <c r="Q135" s="230">
        <f>(SUM('1.  LRAMVA Summary'!L$52:L$75)+SUM('1.  LRAMVA Summary'!L$76:L$77)*(MONTH($E135)-1)/12)*$H135</f>
        <v>0</v>
      </c>
      <c r="R135" s="230">
        <f>(SUM('1.  LRAMVA Summary'!M$52:M$75)+SUM('1.  LRAMVA Summary'!M$76:M$77)*(MONTH($E135)-1)/12)*$H135</f>
        <v>0</v>
      </c>
      <c r="S135" s="230">
        <f>(SUM('1.  LRAMVA Summary'!N$52:N$75)+SUM('1.  LRAMVA Summary'!N$76:N$77)*(MONTH($E135)-1)/12)*$H135</f>
        <v>0</v>
      </c>
      <c r="T135" s="230">
        <f>(SUM('1.  LRAMVA Summary'!O$52:O$75)+SUM('1.  LRAMVA Summary'!O$76:O$77)*(MONTH($E135)-1)/12)*$H135</f>
        <v>0</v>
      </c>
      <c r="U135" s="230">
        <f>(SUM('1.  LRAMVA Summary'!P$52:P$75)+SUM('1.  LRAMVA Summary'!P$76:P$77)*(MONTH($E135)-1)/12)*$H135</f>
        <v>0</v>
      </c>
      <c r="V135" s="230">
        <f>(SUM('1.  LRAMVA Summary'!Q$52:Q$75)+SUM('1.  LRAMVA Summary'!Q$76:Q$77)*(MONTH($E135)-1)/12)*$H135</f>
        <v>0</v>
      </c>
      <c r="W135" s="231">
        <f>SUM(I135:V135)</f>
        <v>0</v>
      </c>
    </row>
    <row r="136" spans="2:23" s="9" customFormat="1" hidden="1" outlineLevel="1">
      <c r="B136" s="67"/>
      <c r="E136" s="214">
        <v>43497</v>
      </c>
      <c r="F136" s="214" t="s">
        <v>187</v>
      </c>
      <c r="G136" s="215" t="s">
        <v>65</v>
      </c>
      <c r="H136" s="240">
        <f t="shared" ref="H136:H137" si="75">$C$47/12</f>
        <v>0</v>
      </c>
      <c r="I136" s="230">
        <f>(SUM('1.  LRAMVA Summary'!D$52:D$75)+SUM('1.  LRAMVA Summary'!D$76:D$77)*(MONTH($E136)-1)/12)*$H136</f>
        <v>0</v>
      </c>
      <c r="J136" s="230">
        <f>(SUM('1.  LRAMVA Summary'!E$52:E$75)+SUM('1.  LRAMVA Summary'!E$76:E$77)*(MONTH($E136)-1)/12)*$H136</f>
        <v>0</v>
      </c>
      <c r="K136" s="230">
        <f>(SUM('1.  LRAMVA Summary'!F$52:F$75)+SUM('1.  LRAMVA Summary'!F$76:F$77)*(MONTH($E136)-1)/12)*$H136</f>
        <v>0</v>
      </c>
      <c r="L136" s="230">
        <f>(SUM('1.  LRAMVA Summary'!G$52:G$75)+SUM('1.  LRAMVA Summary'!G$76:G$77)*(MONTH($E136)-1)/12)*$H136</f>
        <v>0</v>
      </c>
      <c r="M136" s="230">
        <f>(SUM('1.  LRAMVA Summary'!H$52:H$75)+SUM('1.  LRAMVA Summary'!H$76:H$77)*(MONTH($E136)-1)/12)*$H136</f>
        <v>0</v>
      </c>
      <c r="N136" s="230">
        <f>(SUM('1.  LRAMVA Summary'!I$52:I$75)+SUM('1.  LRAMVA Summary'!I$76:I$77)*(MONTH($E136)-1)/12)*$H136</f>
        <v>0</v>
      </c>
      <c r="O136" s="230">
        <f>(SUM('1.  LRAMVA Summary'!J$52:J$75)+SUM('1.  LRAMVA Summary'!J$76:J$77)*(MONTH($E136)-1)/12)*$H136</f>
        <v>0</v>
      </c>
      <c r="P136" s="230">
        <f>(SUM('1.  LRAMVA Summary'!K$52:K$75)+SUM('1.  LRAMVA Summary'!K$76:K$77)*(MONTH($E136)-1)/12)*$H136</f>
        <v>0</v>
      </c>
      <c r="Q136" s="230">
        <f>(SUM('1.  LRAMVA Summary'!L$52:L$75)+SUM('1.  LRAMVA Summary'!L$76:L$77)*(MONTH($E136)-1)/12)*$H136</f>
        <v>0</v>
      </c>
      <c r="R136" s="230">
        <f>(SUM('1.  LRAMVA Summary'!M$52:M$75)+SUM('1.  LRAMVA Summary'!M$76:M$77)*(MONTH($E136)-1)/12)*$H136</f>
        <v>0</v>
      </c>
      <c r="S136" s="230">
        <f>(SUM('1.  LRAMVA Summary'!N$52:N$75)+SUM('1.  LRAMVA Summary'!N$76:N$77)*(MONTH($E136)-1)/12)*$H136</f>
        <v>0</v>
      </c>
      <c r="T136" s="230">
        <f>(SUM('1.  LRAMVA Summary'!O$52:O$75)+SUM('1.  LRAMVA Summary'!O$76:O$77)*(MONTH($E136)-1)/12)*$H136</f>
        <v>0</v>
      </c>
      <c r="U136" s="230">
        <f>(SUM('1.  LRAMVA Summary'!P$52:P$75)+SUM('1.  LRAMVA Summary'!P$76:P$77)*(MONTH($E136)-1)/12)*$H136</f>
        <v>0</v>
      </c>
      <c r="V136" s="230">
        <f>(SUM('1.  LRAMVA Summary'!Q$52:Q$75)+SUM('1.  LRAMVA Summary'!Q$76:Q$77)*(MONTH($E136)-1)/12)*$H136</f>
        <v>0</v>
      </c>
      <c r="W136" s="231">
        <f t="shared" ref="W136:W146" si="76">SUM(I136:V136)</f>
        <v>0</v>
      </c>
    </row>
    <row r="137" spans="2:23" s="9" customFormat="1" hidden="1" outlineLevel="1">
      <c r="B137" s="67"/>
      <c r="E137" s="214">
        <v>43525</v>
      </c>
      <c r="F137" s="214" t="s">
        <v>187</v>
      </c>
      <c r="G137" s="215" t="s">
        <v>65</v>
      </c>
      <c r="H137" s="240">
        <f t="shared" si="75"/>
        <v>0</v>
      </c>
      <c r="I137" s="230">
        <f>(SUM('1.  LRAMVA Summary'!D$52:D$75)+SUM('1.  LRAMVA Summary'!D$76:D$77)*(MONTH($E137)-1)/12)*$H137</f>
        <v>0</v>
      </c>
      <c r="J137" s="230">
        <f>(SUM('1.  LRAMVA Summary'!E$52:E$75)+SUM('1.  LRAMVA Summary'!E$76:E$77)*(MONTH($E137)-1)/12)*$H137</f>
        <v>0</v>
      </c>
      <c r="K137" s="230">
        <f>(SUM('1.  LRAMVA Summary'!F$52:F$75)+SUM('1.  LRAMVA Summary'!F$76:F$77)*(MONTH($E137)-1)/12)*$H137</f>
        <v>0</v>
      </c>
      <c r="L137" s="230">
        <f>(SUM('1.  LRAMVA Summary'!G$52:G$75)+SUM('1.  LRAMVA Summary'!G$76:G$77)*(MONTH($E137)-1)/12)*$H137</f>
        <v>0</v>
      </c>
      <c r="M137" s="230">
        <f>(SUM('1.  LRAMVA Summary'!H$52:H$75)+SUM('1.  LRAMVA Summary'!H$76:H$77)*(MONTH($E137)-1)/12)*$H137</f>
        <v>0</v>
      </c>
      <c r="N137" s="230">
        <f>(SUM('1.  LRAMVA Summary'!I$52:I$75)+SUM('1.  LRAMVA Summary'!I$76:I$77)*(MONTH($E137)-1)/12)*$H137</f>
        <v>0</v>
      </c>
      <c r="O137" s="230">
        <f>(SUM('1.  LRAMVA Summary'!J$52:J$75)+SUM('1.  LRAMVA Summary'!J$76:J$77)*(MONTH($E137)-1)/12)*$H137</f>
        <v>0</v>
      </c>
      <c r="P137" s="230">
        <f>(SUM('1.  LRAMVA Summary'!K$52:K$75)+SUM('1.  LRAMVA Summary'!K$76:K$77)*(MONTH($E137)-1)/12)*$H137</f>
        <v>0</v>
      </c>
      <c r="Q137" s="230">
        <f>(SUM('1.  LRAMVA Summary'!L$52:L$75)+SUM('1.  LRAMVA Summary'!L$76:L$77)*(MONTH($E137)-1)/12)*$H137</f>
        <v>0</v>
      </c>
      <c r="R137" s="230">
        <f>(SUM('1.  LRAMVA Summary'!M$52:M$75)+SUM('1.  LRAMVA Summary'!M$76:M$77)*(MONTH($E137)-1)/12)*$H137</f>
        <v>0</v>
      </c>
      <c r="S137" s="230">
        <f>(SUM('1.  LRAMVA Summary'!N$52:N$75)+SUM('1.  LRAMVA Summary'!N$76:N$77)*(MONTH($E137)-1)/12)*$H137</f>
        <v>0</v>
      </c>
      <c r="T137" s="230">
        <f>(SUM('1.  LRAMVA Summary'!O$52:O$75)+SUM('1.  LRAMVA Summary'!O$76:O$77)*(MONTH($E137)-1)/12)*$H137</f>
        <v>0</v>
      </c>
      <c r="U137" s="230">
        <f>(SUM('1.  LRAMVA Summary'!P$52:P$75)+SUM('1.  LRAMVA Summary'!P$76:P$77)*(MONTH($E137)-1)/12)*$H137</f>
        <v>0</v>
      </c>
      <c r="V137" s="230">
        <f>(SUM('1.  LRAMVA Summary'!Q$52:Q$75)+SUM('1.  LRAMVA Summary'!Q$76:Q$77)*(MONTH($E137)-1)/12)*$H137</f>
        <v>0</v>
      </c>
      <c r="W137" s="231">
        <f t="shared" si="76"/>
        <v>0</v>
      </c>
    </row>
    <row r="138" spans="2:23" s="8" customFormat="1" hidden="1" outlineLevel="1">
      <c r="B138" s="239"/>
      <c r="E138" s="214">
        <v>43556</v>
      </c>
      <c r="F138" s="214" t="s">
        <v>187</v>
      </c>
      <c r="G138" s="215" t="s">
        <v>66</v>
      </c>
      <c r="H138" s="240">
        <f>$C$48/12</f>
        <v>0</v>
      </c>
      <c r="I138" s="230">
        <f>(SUM('1.  LRAMVA Summary'!D$52:D$75)+SUM('1.  LRAMVA Summary'!D$76:D$77)*(MONTH($E138)-1)/12)*$H138</f>
        <v>0</v>
      </c>
      <c r="J138" s="230">
        <f>(SUM('1.  LRAMVA Summary'!E$52:E$75)+SUM('1.  LRAMVA Summary'!E$76:E$77)*(MONTH($E138)-1)/12)*$H138</f>
        <v>0</v>
      </c>
      <c r="K138" s="230">
        <f>(SUM('1.  LRAMVA Summary'!F$52:F$75)+SUM('1.  LRAMVA Summary'!F$76:F$77)*(MONTH($E138)-1)/12)*$H138</f>
        <v>0</v>
      </c>
      <c r="L138" s="230">
        <f>(SUM('1.  LRAMVA Summary'!G$52:G$75)+SUM('1.  LRAMVA Summary'!G$76:G$77)*(MONTH($E138)-1)/12)*$H138</f>
        <v>0</v>
      </c>
      <c r="M138" s="230">
        <f>(SUM('1.  LRAMVA Summary'!H$52:H$75)+SUM('1.  LRAMVA Summary'!H$76:H$77)*(MONTH($E138)-1)/12)*$H138</f>
        <v>0</v>
      </c>
      <c r="N138" s="230">
        <f>(SUM('1.  LRAMVA Summary'!I$52:I$75)+SUM('1.  LRAMVA Summary'!I$76:I$77)*(MONTH($E138)-1)/12)*$H138</f>
        <v>0</v>
      </c>
      <c r="O138" s="230">
        <f>(SUM('1.  LRAMVA Summary'!J$52:J$75)+SUM('1.  LRAMVA Summary'!J$76:J$77)*(MONTH($E138)-1)/12)*$H138</f>
        <v>0</v>
      </c>
      <c r="P138" s="230">
        <f>(SUM('1.  LRAMVA Summary'!K$52:K$75)+SUM('1.  LRAMVA Summary'!K$76:K$77)*(MONTH($E138)-1)/12)*$H138</f>
        <v>0</v>
      </c>
      <c r="Q138" s="230">
        <f>(SUM('1.  LRAMVA Summary'!L$52:L$75)+SUM('1.  LRAMVA Summary'!L$76:L$77)*(MONTH($E138)-1)/12)*$H138</f>
        <v>0</v>
      </c>
      <c r="R138" s="230">
        <f>(SUM('1.  LRAMVA Summary'!M$52:M$75)+SUM('1.  LRAMVA Summary'!M$76:M$77)*(MONTH($E138)-1)/12)*$H138</f>
        <v>0</v>
      </c>
      <c r="S138" s="230">
        <f>(SUM('1.  LRAMVA Summary'!N$52:N$75)+SUM('1.  LRAMVA Summary'!N$76:N$77)*(MONTH($E138)-1)/12)*$H138</f>
        <v>0</v>
      </c>
      <c r="T138" s="230">
        <f>(SUM('1.  LRAMVA Summary'!O$52:O$75)+SUM('1.  LRAMVA Summary'!O$76:O$77)*(MONTH($E138)-1)/12)*$H138</f>
        <v>0</v>
      </c>
      <c r="U138" s="230">
        <f>(SUM('1.  LRAMVA Summary'!P$52:P$75)+SUM('1.  LRAMVA Summary'!P$76:P$77)*(MONTH($E138)-1)/12)*$H138</f>
        <v>0</v>
      </c>
      <c r="V138" s="230">
        <f>(SUM('1.  LRAMVA Summary'!Q$52:Q$75)+SUM('1.  LRAMVA Summary'!Q$76:Q$77)*(MONTH($E138)-1)/12)*$H138</f>
        <v>0</v>
      </c>
      <c r="W138" s="231">
        <f t="shared" si="76"/>
        <v>0</v>
      </c>
    </row>
    <row r="139" spans="2:23" s="9" customFormat="1" hidden="1" outlineLevel="1">
      <c r="B139" s="67"/>
      <c r="E139" s="214">
        <v>43586</v>
      </c>
      <c r="F139" s="214" t="s">
        <v>187</v>
      </c>
      <c r="G139" s="215" t="s">
        <v>66</v>
      </c>
      <c r="H139" s="240">
        <f>$C$48/12</f>
        <v>0</v>
      </c>
      <c r="I139" s="230">
        <f>(SUM('1.  LRAMVA Summary'!D$52:D$75)+SUM('1.  LRAMVA Summary'!D$76:D$77)*(MONTH($E139)-1)/12)*$H139</f>
        <v>0</v>
      </c>
      <c r="J139" s="230">
        <f>(SUM('1.  LRAMVA Summary'!E$52:E$75)+SUM('1.  LRAMVA Summary'!E$76:E$77)*(MONTH($E139)-1)/12)*$H139</f>
        <v>0</v>
      </c>
      <c r="K139" s="230">
        <f>(SUM('1.  LRAMVA Summary'!F$52:F$75)+SUM('1.  LRAMVA Summary'!F$76:F$77)*(MONTH($E139)-1)/12)*$H139</f>
        <v>0</v>
      </c>
      <c r="L139" s="230">
        <f>(SUM('1.  LRAMVA Summary'!G$52:G$75)+SUM('1.  LRAMVA Summary'!G$76:G$77)*(MONTH($E139)-1)/12)*$H139</f>
        <v>0</v>
      </c>
      <c r="M139" s="230">
        <f>(SUM('1.  LRAMVA Summary'!H$52:H$75)+SUM('1.  LRAMVA Summary'!H$76:H$77)*(MONTH($E139)-1)/12)*$H139</f>
        <v>0</v>
      </c>
      <c r="N139" s="230">
        <f>(SUM('1.  LRAMVA Summary'!I$52:I$75)+SUM('1.  LRAMVA Summary'!I$76:I$77)*(MONTH($E139)-1)/12)*$H139</f>
        <v>0</v>
      </c>
      <c r="O139" s="230">
        <f>(SUM('1.  LRAMVA Summary'!J$52:J$75)+SUM('1.  LRAMVA Summary'!J$76:J$77)*(MONTH($E139)-1)/12)*$H139</f>
        <v>0</v>
      </c>
      <c r="P139" s="230">
        <f>(SUM('1.  LRAMVA Summary'!K$52:K$75)+SUM('1.  LRAMVA Summary'!K$76:K$77)*(MONTH($E139)-1)/12)*$H139</f>
        <v>0</v>
      </c>
      <c r="Q139" s="230">
        <f>(SUM('1.  LRAMVA Summary'!L$52:L$75)+SUM('1.  LRAMVA Summary'!L$76:L$77)*(MONTH($E139)-1)/12)*$H139</f>
        <v>0</v>
      </c>
      <c r="R139" s="230">
        <f>(SUM('1.  LRAMVA Summary'!M$52:M$75)+SUM('1.  LRAMVA Summary'!M$76:M$77)*(MONTH($E139)-1)/12)*$H139</f>
        <v>0</v>
      </c>
      <c r="S139" s="230">
        <f>(SUM('1.  LRAMVA Summary'!N$52:N$75)+SUM('1.  LRAMVA Summary'!N$76:N$77)*(MONTH($E139)-1)/12)*$H139</f>
        <v>0</v>
      </c>
      <c r="T139" s="230">
        <f>(SUM('1.  LRAMVA Summary'!O$52:O$75)+SUM('1.  LRAMVA Summary'!O$76:O$77)*(MONTH($E139)-1)/12)*$H139</f>
        <v>0</v>
      </c>
      <c r="U139" s="230">
        <f>(SUM('1.  LRAMVA Summary'!P$52:P$75)+SUM('1.  LRAMVA Summary'!P$76:P$77)*(MONTH($E139)-1)/12)*$H139</f>
        <v>0</v>
      </c>
      <c r="V139" s="230">
        <f>(SUM('1.  LRAMVA Summary'!Q$52:Q$75)+SUM('1.  LRAMVA Summary'!Q$76:Q$77)*(MONTH($E139)-1)/12)*$H139</f>
        <v>0</v>
      </c>
      <c r="W139" s="231">
        <f t="shared" si="76"/>
        <v>0</v>
      </c>
    </row>
    <row r="140" spans="2:23" s="9" customFormat="1" hidden="1" outlineLevel="1">
      <c r="B140" s="67"/>
      <c r="E140" s="214">
        <v>43617</v>
      </c>
      <c r="F140" s="214" t="s">
        <v>187</v>
      </c>
      <c r="G140" s="215" t="s">
        <v>66</v>
      </c>
      <c r="H140" s="240">
        <f t="shared" ref="H140" si="77">$C$48/12</f>
        <v>0</v>
      </c>
      <c r="I140" s="230">
        <f>(SUM('1.  LRAMVA Summary'!D$52:D$75)+SUM('1.  LRAMVA Summary'!D$76:D$77)*(MONTH($E140)-1)/12)*$H140</f>
        <v>0</v>
      </c>
      <c r="J140" s="230">
        <f>(SUM('1.  LRAMVA Summary'!E$52:E$75)+SUM('1.  LRAMVA Summary'!E$76:E$77)*(MONTH($E140)-1)/12)*$H140</f>
        <v>0</v>
      </c>
      <c r="K140" s="230">
        <f>(SUM('1.  LRAMVA Summary'!F$52:F$75)+SUM('1.  LRAMVA Summary'!F$76:F$77)*(MONTH($E140)-1)/12)*$H140</f>
        <v>0</v>
      </c>
      <c r="L140" s="230">
        <f>(SUM('1.  LRAMVA Summary'!G$52:G$75)+SUM('1.  LRAMVA Summary'!G$76:G$77)*(MONTH($E140)-1)/12)*$H140</f>
        <v>0</v>
      </c>
      <c r="M140" s="230">
        <f>(SUM('1.  LRAMVA Summary'!H$52:H$75)+SUM('1.  LRAMVA Summary'!H$76:H$77)*(MONTH($E140)-1)/12)*$H140</f>
        <v>0</v>
      </c>
      <c r="N140" s="230">
        <f>(SUM('1.  LRAMVA Summary'!I$52:I$75)+SUM('1.  LRAMVA Summary'!I$76:I$77)*(MONTH($E140)-1)/12)*$H140</f>
        <v>0</v>
      </c>
      <c r="O140" s="230">
        <f>(SUM('1.  LRAMVA Summary'!J$52:J$75)+SUM('1.  LRAMVA Summary'!J$76:J$77)*(MONTH($E140)-1)/12)*$H140</f>
        <v>0</v>
      </c>
      <c r="P140" s="230">
        <f>(SUM('1.  LRAMVA Summary'!K$52:K$75)+SUM('1.  LRAMVA Summary'!K$76:K$77)*(MONTH($E140)-1)/12)*$H140</f>
        <v>0</v>
      </c>
      <c r="Q140" s="230">
        <f>(SUM('1.  LRAMVA Summary'!L$52:L$75)+SUM('1.  LRAMVA Summary'!L$76:L$77)*(MONTH($E140)-1)/12)*$H140</f>
        <v>0</v>
      </c>
      <c r="R140" s="230">
        <f>(SUM('1.  LRAMVA Summary'!M$52:M$75)+SUM('1.  LRAMVA Summary'!M$76:M$77)*(MONTH($E140)-1)/12)*$H140</f>
        <v>0</v>
      </c>
      <c r="S140" s="230">
        <f>(SUM('1.  LRAMVA Summary'!N$52:N$75)+SUM('1.  LRAMVA Summary'!N$76:N$77)*(MONTH($E140)-1)/12)*$H140</f>
        <v>0</v>
      </c>
      <c r="T140" s="230">
        <f>(SUM('1.  LRAMVA Summary'!O$52:O$75)+SUM('1.  LRAMVA Summary'!O$76:O$77)*(MONTH($E140)-1)/12)*$H140</f>
        <v>0</v>
      </c>
      <c r="U140" s="230">
        <f>(SUM('1.  LRAMVA Summary'!P$52:P$75)+SUM('1.  LRAMVA Summary'!P$76:P$77)*(MONTH($E140)-1)/12)*$H140</f>
        <v>0</v>
      </c>
      <c r="V140" s="230">
        <f>(SUM('1.  LRAMVA Summary'!Q$52:Q$75)+SUM('1.  LRAMVA Summary'!Q$76:Q$77)*(MONTH($E140)-1)/12)*$H140</f>
        <v>0</v>
      </c>
      <c r="W140" s="231">
        <f t="shared" si="76"/>
        <v>0</v>
      </c>
    </row>
    <row r="141" spans="2:23" s="9" customFormat="1" hidden="1" outlineLevel="1">
      <c r="B141" s="67"/>
      <c r="E141" s="214">
        <v>43647</v>
      </c>
      <c r="F141" s="214" t="s">
        <v>187</v>
      </c>
      <c r="G141" s="215" t="s">
        <v>68</v>
      </c>
      <c r="H141" s="240">
        <f>$C$49/12</f>
        <v>0</v>
      </c>
      <c r="I141" s="230">
        <f>(SUM('1.  LRAMVA Summary'!D$52:D$75)+SUM('1.  LRAMVA Summary'!D$76:D$77)*(MONTH($E141)-1)/12)*$H141</f>
        <v>0</v>
      </c>
      <c r="J141" s="230">
        <f>(SUM('1.  LRAMVA Summary'!E$52:E$75)+SUM('1.  LRAMVA Summary'!E$76:E$77)*(MONTH($E141)-1)/12)*$H141</f>
        <v>0</v>
      </c>
      <c r="K141" s="230">
        <f>(SUM('1.  LRAMVA Summary'!F$52:F$75)+SUM('1.  LRAMVA Summary'!F$76:F$77)*(MONTH($E141)-1)/12)*$H141</f>
        <v>0</v>
      </c>
      <c r="L141" s="230">
        <f>(SUM('1.  LRAMVA Summary'!G$52:G$75)+SUM('1.  LRAMVA Summary'!G$76:G$77)*(MONTH($E141)-1)/12)*$H141</f>
        <v>0</v>
      </c>
      <c r="M141" s="230">
        <f>(SUM('1.  LRAMVA Summary'!H$52:H$75)+SUM('1.  LRAMVA Summary'!H$76:H$77)*(MONTH($E141)-1)/12)*$H141</f>
        <v>0</v>
      </c>
      <c r="N141" s="230">
        <f>(SUM('1.  LRAMVA Summary'!I$52:I$75)+SUM('1.  LRAMVA Summary'!I$76:I$77)*(MONTH($E141)-1)/12)*$H141</f>
        <v>0</v>
      </c>
      <c r="O141" s="230">
        <f>(SUM('1.  LRAMVA Summary'!J$52:J$75)+SUM('1.  LRAMVA Summary'!J$76:J$77)*(MONTH($E141)-1)/12)*$H141</f>
        <v>0</v>
      </c>
      <c r="P141" s="230">
        <f>(SUM('1.  LRAMVA Summary'!K$52:K$75)+SUM('1.  LRAMVA Summary'!K$76:K$77)*(MONTH($E141)-1)/12)*$H141</f>
        <v>0</v>
      </c>
      <c r="Q141" s="230">
        <f>(SUM('1.  LRAMVA Summary'!L$52:L$75)+SUM('1.  LRAMVA Summary'!L$76:L$77)*(MONTH($E141)-1)/12)*$H141</f>
        <v>0</v>
      </c>
      <c r="R141" s="230">
        <f>(SUM('1.  LRAMVA Summary'!M$52:M$75)+SUM('1.  LRAMVA Summary'!M$76:M$77)*(MONTH($E141)-1)/12)*$H141</f>
        <v>0</v>
      </c>
      <c r="S141" s="230">
        <f>(SUM('1.  LRAMVA Summary'!N$52:N$75)+SUM('1.  LRAMVA Summary'!N$76:N$77)*(MONTH($E141)-1)/12)*$H141</f>
        <v>0</v>
      </c>
      <c r="T141" s="230">
        <f>(SUM('1.  LRAMVA Summary'!O$52:O$75)+SUM('1.  LRAMVA Summary'!O$76:O$77)*(MONTH($E141)-1)/12)*$H141</f>
        <v>0</v>
      </c>
      <c r="U141" s="230">
        <f>(SUM('1.  LRAMVA Summary'!P$52:P$75)+SUM('1.  LRAMVA Summary'!P$76:P$77)*(MONTH($E141)-1)/12)*$H141</f>
        <v>0</v>
      </c>
      <c r="V141" s="230">
        <f>(SUM('1.  LRAMVA Summary'!Q$52:Q$75)+SUM('1.  LRAMVA Summary'!Q$76:Q$77)*(MONTH($E141)-1)/12)*$H141</f>
        <v>0</v>
      </c>
      <c r="W141" s="231">
        <f t="shared" si="76"/>
        <v>0</v>
      </c>
    </row>
    <row r="142" spans="2:23" s="9" customFormat="1" hidden="1" outlineLevel="1">
      <c r="B142" s="67"/>
      <c r="E142" s="214">
        <v>43678</v>
      </c>
      <c r="F142" s="214" t="s">
        <v>187</v>
      </c>
      <c r="G142" s="215" t="s">
        <v>68</v>
      </c>
      <c r="H142" s="240">
        <f t="shared" ref="H142" si="78">$C$49/12</f>
        <v>0</v>
      </c>
      <c r="I142" s="230">
        <f>(SUM('1.  LRAMVA Summary'!D$52:D$75)+SUM('1.  LRAMVA Summary'!D$76:D$77)*(MONTH($E142)-1)/12)*$H142</f>
        <v>0</v>
      </c>
      <c r="J142" s="230">
        <f>(SUM('1.  LRAMVA Summary'!E$52:E$75)+SUM('1.  LRAMVA Summary'!E$76:E$77)*(MONTH($E142)-1)/12)*$H142</f>
        <v>0</v>
      </c>
      <c r="K142" s="230">
        <f>(SUM('1.  LRAMVA Summary'!F$52:F$75)+SUM('1.  LRAMVA Summary'!F$76:F$77)*(MONTH($E142)-1)/12)*$H142</f>
        <v>0</v>
      </c>
      <c r="L142" s="230">
        <f>(SUM('1.  LRAMVA Summary'!G$52:G$75)+SUM('1.  LRAMVA Summary'!G$76:G$77)*(MONTH($E142)-1)/12)*$H142</f>
        <v>0</v>
      </c>
      <c r="M142" s="230">
        <f>(SUM('1.  LRAMVA Summary'!H$52:H$75)+SUM('1.  LRAMVA Summary'!H$76:H$77)*(MONTH($E142)-1)/12)*$H142</f>
        <v>0</v>
      </c>
      <c r="N142" s="230">
        <f>(SUM('1.  LRAMVA Summary'!I$52:I$75)+SUM('1.  LRAMVA Summary'!I$76:I$77)*(MONTH($E142)-1)/12)*$H142</f>
        <v>0</v>
      </c>
      <c r="O142" s="230">
        <f>(SUM('1.  LRAMVA Summary'!J$52:J$75)+SUM('1.  LRAMVA Summary'!J$76:J$77)*(MONTH($E142)-1)/12)*$H142</f>
        <v>0</v>
      </c>
      <c r="P142" s="230">
        <f>(SUM('1.  LRAMVA Summary'!K$52:K$75)+SUM('1.  LRAMVA Summary'!K$76:K$77)*(MONTH($E142)-1)/12)*$H142</f>
        <v>0</v>
      </c>
      <c r="Q142" s="230">
        <f>(SUM('1.  LRAMVA Summary'!L$52:L$75)+SUM('1.  LRAMVA Summary'!L$76:L$77)*(MONTH($E142)-1)/12)*$H142</f>
        <v>0</v>
      </c>
      <c r="R142" s="230">
        <f>(SUM('1.  LRAMVA Summary'!M$52:M$75)+SUM('1.  LRAMVA Summary'!M$76:M$77)*(MONTH($E142)-1)/12)*$H142</f>
        <v>0</v>
      </c>
      <c r="S142" s="230">
        <f>(SUM('1.  LRAMVA Summary'!N$52:N$75)+SUM('1.  LRAMVA Summary'!N$76:N$77)*(MONTH($E142)-1)/12)*$H142</f>
        <v>0</v>
      </c>
      <c r="T142" s="230">
        <f>(SUM('1.  LRAMVA Summary'!O$52:O$75)+SUM('1.  LRAMVA Summary'!O$76:O$77)*(MONTH($E142)-1)/12)*$H142</f>
        <v>0</v>
      </c>
      <c r="U142" s="230">
        <f>(SUM('1.  LRAMVA Summary'!P$52:P$75)+SUM('1.  LRAMVA Summary'!P$76:P$77)*(MONTH($E142)-1)/12)*$H142</f>
        <v>0</v>
      </c>
      <c r="V142" s="230">
        <f>(SUM('1.  LRAMVA Summary'!Q$52:Q$75)+SUM('1.  LRAMVA Summary'!Q$76:Q$77)*(MONTH($E142)-1)/12)*$H142</f>
        <v>0</v>
      </c>
      <c r="W142" s="231">
        <f t="shared" si="76"/>
        <v>0</v>
      </c>
    </row>
    <row r="143" spans="2:23" s="9" customFormat="1" hidden="1" outlineLevel="1">
      <c r="B143" s="67"/>
      <c r="E143" s="214">
        <v>43709</v>
      </c>
      <c r="F143" s="214" t="s">
        <v>187</v>
      </c>
      <c r="G143" s="215" t="s">
        <v>68</v>
      </c>
      <c r="H143" s="240">
        <f>$C$49/12</f>
        <v>0</v>
      </c>
      <c r="I143" s="230">
        <f>(SUM('1.  LRAMVA Summary'!D$52:D$75)+SUM('1.  LRAMVA Summary'!D$76:D$77)*(MONTH($E143)-1)/12)*$H143</f>
        <v>0</v>
      </c>
      <c r="J143" s="230">
        <f>(SUM('1.  LRAMVA Summary'!E$52:E$75)+SUM('1.  LRAMVA Summary'!E$76:E$77)*(MONTH($E143)-1)/12)*$H143</f>
        <v>0</v>
      </c>
      <c r="K143" s="230">
        <f>(SUM('1.  LRAMVA Summary'!F$52:F$75)+SUM('1.  LRAMVA Summary'!F$76:F$77)*(MONTH($E143)-1)/12)*$H143</f>
        <v>0</v>
      </c>
      <c r="L143" s="230">
        <f>(SUM('1.  LRAMVA Summary'!G$52:G$75)+SUM('1.  LRAMVA Summary'!G$76:G$77)*(MONTH($E143)-1)/12)*$H143</f>
        <v>0</v>
      </c>
      <c r="M143" s="230">
        <f>(SUM('1.  LRAMVA Summary'!H$52:H$75)+SUM('1.  LRAMVA Summary'!H$76:H$77)*(MONTH($E143)-1)/12)*$H143</f>
        <v>0</v>
      </c>
      <c r="N143" s="230">
        <f>(SUM('1.  LRAMVA Summary'!I$52:I$75)+SUM('1.  LRAMVA Summary'!I$76:I$77)*(MONTH($E143)-1)/12)*$H143</f>
        <v>0</v>
      </c>
      <c r="O143" s="230">
        <f>(SUM('1.  LRAMVA Summary'!J$52:J$75)+SUM('1.  LRAMVA Summary'!J$76:J$77)*(MONTH($E143)-1)/12)*$H143</f>
        <v>0</v>
      </c>
      <c r="P143" s="230">
        <f>(SUM('1.  LRAMVA Summary'!K$52:K$75)+SUM('1.  LRAMVA Summary'!K$76:K$77)*(MONTH($E143)-1)/12)*$H143</f>
        <v>0</v>
      </c>
      <c r="Q143" s="230">
        <f>(SUM('1.  LRAMVA Summary'!L$52:L$75)+SUM('1.  LRAMVA Summary'!L$76:L$77)*(MONTH($E143)-1)/12)*$H143</f>
        <v>0</v>
      </c>
      <c r="R143" s="230">
        <f>(SUM('1.  LRAMVA Summary'!M$52:M$75)+SUM('1.  LRAMVA Summary'!M$76:M$77)*(MONTH($E143)-1)/12)*$H143</f>
        <v>0</v>
      </c>
      <c r="S143" s="230">
        <f>(SUM('1.  LRAMVA Summary'!N$52:N$75)+SUM('1.  LRAMVA Summary'!N$76:N$77)*(MONTH($E143)-1)/12)*$H143</f>
        <v>0</v>
      </c>
      <c r="T143" s="230">
        <f>(SUM('1.  LRAMVA Summary'!O$52:O$75)+SUM('1.  LRAMVA Summary'!O$76:O$77)*(MONTH($E143)-1)/12)*$H143</f>
        <v>0</v>
      </c>
      <c r="U143" s="230">
        <f>(SUM('1.  LRAMVA Summary'!P$52:P$75)+SUM('1.  LRAMVA Summary'!P$76:P$77)*(MONTH($E143)-1)/12)*$H143</f>
        <v>0</v>
      </c>
      <c r="V143" s="230">
        <f>(SUM('1.  LRAMVA Summary'!Q$52:Q$75)+SUM('1.  LRAMVA Summary'!Q$76:Q$77)*(MONTH($E143)-1)/12)*$H143</f>
        <v>0</v>
      </c>
      <c r="W143" s="231">
        <f t="shared" si="76"/>
        <v>0</v>
      </c>
    </row>
    <row r="144" spans="2:23" s="9" customFormat="1" hidden="1" outlineLevel="1">
      <c r="B144" s="67"/>
      <c r="E144" s="214">
        <v>43739</v>
      </c>
      <c r="F144" s="214" t="s">
        <v>187</v>
      </c>
      <c r="G144" s="215" t="s">
        <v>69</v>
      </c>
      <c r="H144" s="240">
        <f>$C$50/12</f>
        <v>0</v>
      </c>
      <c r="I144" s="230">
        <f>(SUM('1.  LRAMVA Summary'!D$52:D$75)+SUM('1.  LRAMVA Summary'!D$76:D$77)*(MONTH($E144)-1)/12)*$H144</f>
        <v>0</v>
      </c>
      <c r="J144" s="230">
        <f>(SUM('1.  LRAMVA Summary'!E$52:E$75)+SUM('1.  LRAMVA Summary'!E$76:E$77)*(MONTH($E144)-1)/12)*$H144</f>
        <v>0</v>
      </c>
      <c r="K144" s="230">
        <f>(SUM('1.  LRAMVA Summary'!F$52:F$75)+SUM('1.  LRAMVA Summary'!F$76:F$77)*(MONTH($E144)-1)/12)*$H144</f>
        <v>0</v>
      </c>
      <c r="L144" s="230">
        <f>(SUM('1.  LRAMVA Summary'!G$52:G$75)+SUM('1.  LRAMVA Summary'!G$76:G$77)*(MONTH($E144)-1)/12)*$H144</f>
        <v>0</v>
      </c>
      <c r="M144" s="230">
        <f>(SUM('1.  LRAMVA Summary'!H$52:H$75)+SUM('1.  LRAMVA Summary'!H$76:H$77)*(MONTH($E144)-1)/12)*$H144</f>
        <v>0</v>
      </c>
      <c r="N144" s="230">
        <f>(SUM('1.  LRAMVA Summary'!I$52:I$75)+SUM('1.  LRAMVA Summary'!I$76:I$77)*(MONTH($E144)-1)/12)*$H144</f>
        <v>0</v>
      </c>
      <c r="O144" s="230">
        <f>(SUM('1.  LRAMVA Summary'!J$52:J$75)+SUM('1.  LRAMVA Summary'!J$76:J$77)*(MONTH($E144)-1)/12)*$H144</f>
        <v>0</v>
      </c>
      <c r="P144" s="230">
        <f>(SUM('1.  LRAMVA Summary'!K$52:K$75)+SUM('1.  LRAMVA Summary'!K$76:K$77)*(MONTH($E144)-1)/12)*$H144</f>
        <v>0</v>
      </c>
      <c r="Q144" s="230">
        <f>(SUM('1.  LRAMVA Summary'!L$52:L$75)+SUM('1.  LRAMVA Summary'!L$76:L$77)*(MONTH($E144)-1)/12)*$H144</f>
        <v>0</v>
      </c>
      <c r="R144" s="230">
        <f>(SUM('1.  LRAMVA Summary'!M$52:M$75)+SUM('1.  LRAMVA Summary'!M$76:M$77)*(MONTH($E144)-1)/12)*$H144</f>
        <v>0</v>
      </c>
      <c r="S144" s="230">
        <f>(SUM('1.  LRAMVA Summary'!N$52:N$75)+SUM('1.  LRAMVA Summary'!N$76:N$77)*(MONTH($E144)-1)/12)*$H144</f>
        <v>0</v>
      </c>
      <c r="T144" s="230">
        <f>(SUM('1.  LRAMVA Summary'!O$52:O$75)+SUM('1.  LRAMVA Summary'!O$76:O$77)*(MONTH($E144)-1)/12)*$H144</f>
        <v>0</v>
      </c>
      <c r="U144" s="230">
        <f>(SUM('1.  LRAMVA Summary'!P$52:P$75)+SUM('1.  LRAMVA Summary'!P$76:P$77)*(MONTH($E144)-1)/12)*$H144</f>
        <v>0</v>
      </c>
      <c r="V144" s="230">
        <f>(SUM('1.  LRAMVA Summary'!Q$52:Q$75)+SUM('1.  LRAMVA Summary'!Q$76:Q$77)*(MONTH($E144)-1)/12)*$H144</f>
        <v>0</v>
      </c>
      <c r="W144" s="231">
        <f t="shared" si="76"/>
        <v>0</v>
      </c>
    </row>
    <row r="145" spans="2:23" s="9" customFormat="1" hidden="1" outlineLevel="1">
      <c r="B145" s="67"/>
      <c r="E145" s="214">
        <v>43770</v>
      </c>
      <c r="F145" s="214" t="s">
        <v>187</v>
      </c>
      <c r="G145" s="215" t="s">
        <v>69</v>
      </c>
      <c r="H145" s="240">
        <f t="shared" ref="H145:H146" si="79">$C$50/12</f>
        <v>0</v>
      </c>
      <c r="I145" s="230">
        <f>(SUM('1.  LRAMVA Summary'!D$52:D$75)+SUM('1.  LRAMVA Summary'!D$76:D$77)*(MONTH($E145)-1)/12)*$H145</f>
        <v>0</v>
      </c>
      <c r="J145" s="230">
        <f>(SUM('1.  LRAMVA Summary'!E$52:E$75)+SUM('1.  LRAMVA Summary'!E$76:E$77)*(MONTH($E145)-1)/12)*$H145</f>
        <v>0</v>
      </c>
      <c r="K145" s="230">
        <f>(SUM('1.  LRAMVA Summary'!F$52:F$75)+SUM('1.  LRAMVA Summary'!F$76:F$77)*(MONTH($E145)-1)/12)*$H145</f>
        <v>0</v>
      </c>
      <c r="L145" s="230">
        <f>(SUM('1.  LRAMVA Summary'!G$52:G$75)+SUM('1.  LRAMVA Summary'!G$76:G$77)*(MONTH($E145)-1)/12)*$H145</f>
        <v>0</v>
      </c>
      <c r="M145" s="230">
        <f>(SUM('1.  LRAMVA Summary'!H$52:H$75)+SUM('1.  LRAMVA Summary'!H$76:H$77)*(MONTH($E145)-1)/12)*$H145</f>
        <v>0</v>
      </c>
      <c r="N145" s="230">
        <f>(SUM('1.  LRAMVA Summary'!I$52:I$75)+SUM('1.  LRAMVA Summary'!I$76:I$77)*(MONTH($E145)-1)/12)*$H145</f>
        <v>0</v>
      </c>
      <c r="O145" s="230">
        <f>(SUM('1.  LRAMVA Summary'!J$52:J$75)+SUM('1.  LRAMVA Summary'!J$76:J$77)*(MONTH($E145)-1)/12)*$H145</f>
        <v>0</v>
      </c>
      <c r="P145" s="230">
        <f>(SUM('1.  LRAMVA Summary'!K$52:K$75)+SUM('1.  LRAMVA Summary'!K$76:K$77)*(MONTH($E145)-1)/12)*$H145</f>
        <v>0</v>
      </c>
      <c r="Q145" s="230">
        <f>(SUM('1.  LRAMVA Summary'!L$52:L$75)+SUM('1.  LRAMVA Summary'!L$76:L$77)*(MONTH($E145)-1)/12)*$H145</f>
        <v>0</v>
      </c>
      <c r="R145" s="230">
        <f>(SUM('1.  LRAMVA Summary'!M$52:M$75)+SUM('1.  LRAMVA Summary'!M$76:M$77)*(MONTH($E145)-1)/12)*$H145</f>
        <v>0</v>
      </c>
      <c r="S145" s="230">
        <f>(SUM('1.  LRAMVA Summary'!N$52:N$75)+SUM('1.  LRAMVA Summary'!N$76:N$77)*(MONTH($E145)-1)/12)*$H145</f>
        <v>0</v>
      </c>
      <c r="T145" s="230">
        <f>(SUM('1.  LRAMVA Summary'!O$52:O$75)+SUM('1.  LRAMVA Summary'!O$76:O$77)*(MONTH($E145)-1)/12)*$H145</f>
        <v>0</v>
      </c>
      <c r="U145" s="230">
        <f>(SUM('1.  LRAMVA Summary'!P$52:P$75)+SUM('1.  LRAMVA Summary'!P$76:P$77)*(MONTH($E145)-1)/12)*$H145</f>
        <v>0</v>
      </c>
      <c r="V145" s="230">
        <f>(SUM('1.  LRAMVA Summary'!Q$52:Q$75)+SUM('1.  LRAMVA Summary'!Q$76:Q$77)*(MONTH($E145)-1)/12)*$H145</f>
        <v>0</v>
      </c>
      <c r="W145" s="231">
        <f t="shared" si="76"/>
        <v>0</v>
      </c>
    </row>
    <row r="146" spans="2:23" s="9" customFormat="1" hidden="1" outlineLevel="1">
      <c r="B146" s="67"/>
      <c r="E146" s="214">
        <v>43800</v>
      </c>
      <c r="F146" s="214" t="s">
        <v>187</v>
      </c>
      <c r="G146" s="215" t="s">
        <v>69</v>
      </c>
      <c r="H146" s="240">
        <f t="shared" si="79"/>
        <v>0</v>
      </c>
      <c r="I146" s="230">
        <f>(SUM('1.  LRAMVA Summary'!D$52:D$75)+SUM('1.  LRAMVA Summary'!D$76:D$77)*(MONTH($E146)-1)/12)*$H146</f>
        <v>0</v>
      </c>
      <c r="J146" s="230">
        <f>(SUM('1.  LRAMVA Summary'!E$52:E$75)+SUM('1.  LRAMVA Summary'!E$76:E$77)*(MONTH($E146)-1)/12)*$H146</f>
        <v>0</v>
      </c>
      <c r="K146" s="230">
        <f>(SUM('1.  LRAMVA Summary'!F$52:F$75)+SUM('1.  LRAMVA Summary'!F$76:F$77)*(MONTH($E146)-1)/12)*$H146</f>
        <v>0</v>
      </c>
      <c r="L146" s="230">
        <f>(SUM('1.  LRAMVA Summary'!G$52:G$75)+SUM('1.  LRAMVA Summary'!G$76:G$77)*(MONTH($E146)-1)/12)*$H146</f>
        <v>0</v>
      </c>
      <c r="M146" s="230">
        <f>(SUM('1.  LRAMVA Summary'!H$52:H$75)+SUM('1.  LRAMVA Summary'!H$76:H$77)*(MONTH($E146)-1)/12)*$H146</f>
        <v>0</v>
      </c>
      <c r="N146" s="230">
        <f>(SUM('1.  LRAMVA Summary'!I$52:I$75)+SUM('1.  LRAMVA Summary'!I$76:I$77)*(MONTH($E146)-1)/12)*$H146</f>
        <v>0</v>
      </c>
      <c r="O146" s="230">
        <f>(SUM('1.  LRAMVA Summary'!J$52:J$75)+SUM('1.  LRAMVA Summary'!J$76:J$77)*(MONTH($E146)-1)/12)*$H146</f>
        <v>0</v>
      </c>
      <c r="P146" s="230">
        <f>(SUM('1.  LRAMVA Summary'!K$52:K$75)+SUM('1.  LRAMVA Summary'!K$76:K$77)*(MONTH($E146)-1)/12)*$H146</f>
        <v>0</v>
      </c>
      <c r="Q146" s="230">
        <f>(SUM('1.  LRAMVA Summary'!L$52:L$75)+SUM('1.  LRAMVA Summary'!L$76:L$77)*(MONTH($E146)-1)/12)*$H146</f>
        <v>0</v>
      </c>
      <c r="R146" s="230">
        <f>(SUM('1.  LRAMVA Summary'!M$52:M$75)+SUM('1.  LRAMVA Summary'!M$76:M$77)*(MONTH($E146)-1)/12)*$H146</f>
        <v>0</v>
      </c>
      <c r="S146" s="230">
        <f>(SUM('1.  LRAMVA Summary'!N$52:N$75)+SUM('1.  LRAMVA Summary'!N$76:N$77)*(MONTH($E146)-1)/12)*$H146</f>
        <v>0</v>
      </c>
      <c r="T146" s="230">
        <f>(SUM('1.  LRAMVA Summary'!O$52:O$75)+SUM('1.  LRAMVA Summary'!O$76:O$77)*(MONTH($E146)-1)/12)*$H146</f>
        <v>0</v>
      </c>
      <c r="U146" s="230">
        <f>(SUM('1.  LRAMVA Summary'!P$52:P$75)+SUM('1.  LRAMVA Summary'!P$76:P$77)*(MONTH($E146)-1)/12)*$H146</f>
        <v>0</v>
      </c>
      <c r="V146" s="230">
        <f>(SUM('1.  LRAMVA Summary'!Q$52:Q$75)+SUM('1.  LRAMVA Summary'!Q$76:Q$77)*(MONTH($E146)-1)/12)*$H146</f>
        <v>0</v>
      </c>
      <c r="W146" s="231">
        <f t="shared" si="76"/>
        <v>0</v>
      </c>
    </row>
    <row r="147" spans="2:23" s="9" customFormat="1" ht="15.75" hidden="1" outlineLevel="1" thickBot="1">
      <c r="B147" s="67"/>
      <c r="E147" s="216" t="s">
        <v>471</v>
      </c>
      <c r="F147" s="216"/>
      <c r="G147" s="217"/>
      <c r="H147" s="218"/>
      <c r="I147" s="219">
        <f>SUM(I134:I146)</f>
        <v>34022.205167842047</v>
      </c>
      <c r="J147" s="219">
        <f>SUM(J134:J146)</f>
        <v>2664.9431590163445</v>
      </c>
      <c r="K147" s="219">
        <f t="shared" ref="K147:O147" si="80">SUM(K134:K146)</f>
        <v>-10294.890090593086</v>
      </c>
      <c r="L147" s="219">
        <f t="shared" si="80"/>
        <v>39438.292644469562</v>
      </c>
      <c r="M147" s="219">
        <f t="shared" si="80"/>
        <v>21125.664748500141</v>
      </c>
      <c r="N147" s="219">
        <f t="shared" si="80"/>
        <v>28402.038102166334</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115358.25373140139</v>
      </c>
    </row>
    <row r="148" spans="2:23" s="9" customFormat="1" ht="15.75" hidden="1" outlineLevel="1" thickTop="1">
      <c r="B148" s="67"/>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hidden="1" outlineLevel="1">
      <c r="B149" s="67"/>
      <c r="E149" s="225" t="s">
        <v>435</v>
      </c>
      <c r="F149" s="225"/>
      <c r="G149" s="226"/>
      <c r="H149" s="227"/>
      <c r="I149" s="228">
        <f>I147+I148</f>
        <v>34022.205167842047</v>
      </c>
      <c r="J149" s="228">
        <f t="shared" ref="J149" si="82">J147+J148</f>
        <v>2664.9431590163445</v>
      </c>
      <c r="K149" s="228">
        <f t="shared" ref="K149" si="83">K147+K148</f>
        <v>-10294.890090593086</v>
      </c>
      <c r="L149" s="228">
        <f t="shared" ref="L149" si="84">L147+L148</f>
        <v>39438.292644469562</v>
      </c>
      <c r="M149" s="228">
        <f t="shared" ref="M149" si="85">M147+M148</f>
        <v>21125.664748500141</v>
      </c>
      <c r="N149" s="228">
        <f t="shared" ref="N149" si="86">N147+N148</f>
        <v>28402.038102166334</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115358.25373140139</v>
      </c>
    </row>
    <row r="150" spans="2:23" s="9" customFormat="1" hidden="1" outlineLevel="1">
      <c r="B150" s="67"/>
      <c r="E150" s="214">
        <v>43831</v>
      </c>
      <c r="F150" s="214" t="s">
        <v>188</v>
      </c>
      <c r="G150" s="215" t="s">
        <v>65</v>
      </c>
      <c r="H150" s="240">
        <f>$C$51/12</f>
        <v>0</v>
      </c>
      <c r="I150" s="230">
        <f>(SUM('1.  LRAMVA Summary'!D$52:D$78)+SUM('1.  LRAMVA Summary'!D$79:D$80)*(MONTH($E150)-1)/12)*$H150</f>
        <v>0</v>
      </c>
      <c r="J150" s="230">
        <f>(SUM('1.  LRAMVA Summary'!E$52:E$78)+SUM('1.  LRAMVA Summary'!E$79:E$80)*(MONTH($E150)-1)/12)*$H150</f>
        <v>0</v>
      </c>
      <c r="K150" s="230">
        <f>(SUM('1.  LRAMVA Summary'!F$52:F$78)+SUM('1.  LRAMVA Summary'!F$79:F$80)*(MONTH($E150)-1)/12)*$H150</f>
        <v>0</v>
      </c>
      <c r="L150" s="230">
        <f>(SUM('1.  LRAMVA Summary'!G$52:G$78)+SUM('1.  LRAMVA Summary'!G$79:G$80)*(MONTH($E150)-1)/12)*$H150</f>
        <v>0</v>
      </c>
      <c r="M150" s="230">
        <f>(SUM('1.  LRAMVA Summary'!H$52:H$78)+SUM('1.  LRAMVA Summary'!H$79:H$80)*(MONTH($E150)-1)/12)*$H150</f>
        <v>0</v>
      </c>
      <c r="N150" s="230">
        <f>(SUM('1.  LRAMVA Summary'!I$52:I$78)+SUM('1.  LRAMVA Summary'!I$79:I$80)*(MONTH($E150)-1)/12)*$H150</f>
        <v>0</v>
      </c>
      <c r="O150" s="230">
        <f>(SUM('1.  LRAMVA Summary'!J$52:J$78)+SUM('1.  LRAMVA Summary'!J$79:J$80)*(MONTH($E150)-1)/12)*$H150</f>
        <v>0</v>
      </c>
      <c r="P150" s="230">
        <f>(SUM('1.  LRAMVA Summary'!K$52:K$78)+SUM('1.  LRAMVA Summary'!K$79:K$80)*(MONTH($E150)-1)/12)*$H150</f>
        <v>0</v>
      </c>
      <c r="Q150" s="230">
        <f>(SUM('1.  LRAMVA Summary'!L$52:L$78)+SUM('1.  LRAMVA Summary'!L$79:L$80)*(MONTH($E150)-1)/12)*$H150</f>
        <v>0</v>
      </c>
      <c r="R150" s="230">
        <f>(SUM('1.  LRAMVA Summary'!M$52:M$78)+SUM('1.  LRAMVA Summary'!M$79:M$80)*(MONTH($E150)-1)/12)*$H150</f>
        <v>0</v>
      </c>
      <c r="S150" s="230">
        <f>(SUM('1.  LRAMVA Summary'!N$52:N$78)+SUM('1.  LRAMVA Summary'!N$79:N$80)*(MONTH($E150)-1)/12)*$H150</f>
        <v>0</v>
      </c>
      <c r="T150" s="230">
        <f>(SUM('1.  LRAMVA Summary'!O$52:O$78)+SUM('1.  LRAMVA Summary'!O$79:O$80)*(MONTH($E150)-1)/12)*$H150</f>
        <v>0</v>
      </c>
      <c r="U150" s="230">
        <f>(SUM('1.  LRAMVA Summary'!P$52:P$78)+SUM('1.  LRAMVA Summary'!P$79:P$80)*(MONTH($E150)-1)/12)*$H150</f>
        <v>0</v>
      </c>
      <c r="V150" s="230">
        <f>(SUM('1.  LRAMVA Summary'!Q$52:Q$78)+SUM('1.  LRAMVA Summary'!Q$79:Q$80)*(MONTH($E150)-1)/12)*$H150</f>
        <v>0</v>
      </c>
      <c r="W150" s="231">
        <f>SUM(I150:V150)</f>
        <v>0</v>
      </c>
    </row>
    <row r="151" spans="2:23" s="9" customFormat="1" hidden="1" outlineLevel="1">
      <c r="B151" s="67"/>
      <c r="E151" s="214">
        <v>43862</v>
      </c>
      <c r="F151" s="214" t="s">
        <v>188</v>
      </c>
      <c r="G151" s="215" t="s">
        <v>65</v>
      </c>
      <c r="H151" s="240">
        <f t="shared" ref="H151:H152" si="88">$C$51/12</f>
        <v>0</v>
      </c>
      <c r="I151" s="230">
        <f>(SUM('1.  LRAMVA Summary'!D$52:D$78)+SUM('1.  LRAMVA Summary'!D$79:D$80)*(MONTH($E151)-1)/12)*$H151</f>
        <v>0</v>
      </c>
      <c r="J151" s="230">
        <f>(SUM('1.  LRAMVA Summary'!E$52:E$78)+SUM('1.  LRAMVA Summary'!E$79:E$80)*(MONTH($E151)-1)/12)*$H151</f>
        <v>0</v>
      </c>
      <c r="K151" s="230">
        <f>(SUM('1.  LRAMVA Summary'!F$52:F$78)+SUM('1.  LRAMVA Summary'!F$79:F$80)*(MONTH($E151)-1)/12)*$H151</f>
        <v>0</v>
      </c>
      <c r="L151" s="230">
        <f>(SUM('1.  LRAMVA Summary'!G$52:G$78)+SUM('1.  LRAMVA Summary'!G$79:G$80)*(MONTH($E151)-1)/12)*$H151</f>
        <v>0</v>
      </c>
      <c r="M151" s="230">
        <f>(SUM('1.  LRAMVA Summary'!H$52:H$78)+SUM('1.  LRAMVA Summary'!H$79:H$80)*(MONTH($E151)-1)/12)*$H151</f>
        <v>0</v>
      </c>
      <c r="N151" s="230">
        <f>(SUM('1.  LRAMVA Summary'!I$52:I$78)+SUM('1.  LRAMVA Summary'!I$79:I$80)*(MONTH($E151)-1)/12)*$H151</f>
        <v>0</v>
      </c>
      <c r="O151" s="230">
        <f>(SUM('1.  LRAMVA Summary'!J$52:J$78)+SUM('1.  LRAMVA Summary'!J$79:J$80)*(MONTH($E151)-1)/12)*$H151</f>
        <v>0</v>
      </c>
      <c r="P151" s="230">
        <f>(SUM('1.  LRAMVA Summary'!K$52:K$78)+SUM('1.  LRAMVA Summary'!K$79:K$80)*(MONTH($E151)-1)/12)*$H151</f>
        <v>0</v>
      </c>
      <c r="Q151" s="230">
        <f>(SUM('1.  LRAMVA Summary'!L$52:L$78)+SUM('1.  LRAMVA Summary'!L$79:L$80)*(MONTH($E151)-1)/12)*$H151</f>
        <v>0</v>
      </c>
      <c r="R151" s="230">
        <f>(SUM('1.  LRAMVA Summary'!M$52:M$78)+SUM('1.  LRAMVA Summary'!M$79:M$80)*(MONTH($E151)-1)/12)*$H151</f>
        <v>0</v>
      </c>
      <c r="S151" s="230">
        <f>(SUM('1.  LRAMVA Summary'!N$52:N$78)+SUM('1.  LRAMVA Summary'!N$79:N$80)*(MONTH($E151)-1)/12)*$H151</f>
        <v>0</v>
      </c>
      <c r="T151" s="230">
        <f>(SUM('1.  LRAMVA Summary'!O$52:O$78)+SUM('1.  LRAMVA Summary'!O$79:O$80)*(MONTH($E151)-1)/12)*$H151</f>
        <v>0</v>
      </c>
      <c r="U151" s="230">
        <f>(SUM('1.  LRAMVA Summary'!P$52:P$78)+SUM('1.  LRAMVA Summary'!P$79:P$80)*(MONTH($E151)-1)/12)*$H151</f>
        <v>0</v>
      </c>
      <c r="V151" s="230">
        <f>(SUM('1.  LRAMVA Summary'!Q$52:Q$78)+SUM('1.  LRAMVA Summary'!Q$79:Q$80)*(MONTH($E151)-1)/12)*$H151</f>
        <v>0</v>
      </c>
      <c r="W151" s="231">
        <f t="shared" ref="W151:W160" si="89">SUM(I151:V151)</f>
        <v>0</v>
      </c>
    </row>
    <row r="152" spans="2:23" s="9" customFormat="1" hidden="1" outlineLevel="1">
      <c r="B152" s="67"/>
      <c r="E152" s="214">
        <v>43891</v>
      </c>
      <c r="F152" s="214" t="s">
        <v>188</v>
      </c>
      <c r="G152" s="215" t="s">
        <v>65</v>
      </c>
      <c r="H152" s="240">
        <f t="shared" si="88"/>
        <v>0</v>
      </c>
      <c r="I152" s="230">
        <f>(SUM('1.  LRAMVA Summary'!D$52:D$78)+SUM('1.  LRAMVA Summary'!D$79:D$80)*(MONTH($E152)-1)/12)*$H152</f>
        <v>0</v>
      </c>
      <c r="J152" s="230">
        <f>(SUM('1.  LRAMVA Summary'!E$52:E$78)+SUM('1.  LRAMVA Summary'!E$79:E$80)*(MONTH($E152)-1)/12)*$H152</f>
        <v>0</v>
      </c>
      <c r="K152" s="230">
        <f>(SUM('1.  LRAMVA Summary'!F$52:F$78)+SUM('1.  LRAMVA Summary'!F$79:F$80)*(MONTH($E152)-1)/12)*$H152</f>
        <v>0</v>
      </c>
      <c r="L152" s="230">
        <f>(SUM('1.  LRAMVA Summary'!G$52:G$78)+SUM('1.  LRAMVA Summary'!G$79:G$80)*(MONTH($E152)-1)/12)*$H152</f>
        <v>0</v>
      </c>
      <c r="M152" s="230">
        <f>(SUM('1.  LRAMVA Summary'!H$52:H$78)+SUM('1.  LRAMVA Summary'!H$79:H$80)*(MONTH($E152)-1)/12)*$H152</f>
        <v>0</v>
      </c>
      <c r="N152" s="230">
        <f>(SUM('1.  LRAMVA Summary'!I$52:I$78)+SUM('1.  LRAMVA Summary'!I$79:I$80)*(MONTH($E152)-1)/12)*$H152</f>
        <v>0</v>
      </c>
      <c r="O152" s="230">
        <f>(SUM('1.  LRAMVA Summary'!J$52:J$78)+SUM('1.  LRAMVA Summary'!J$79:J$80)*(MONTH($E152)-1)/12)*$H152</f>
        <v>0</v>
      </c>
      <c r="P152" s="230">
        <f>(SUM('1.  LRAMVA Summary'!K$52:K$78)+SUM('1.  LRAMVA Summary'!K$79:K$80)*(MONTH($E152)-1)/12)*$H152</f>
        <v>0</v>
      </c>
      <c r="Q152" s="230">
        <f>(SUM('1.  LRAMVA Summary'!L$52:L$78)+SUM('1.  LRAMVA Summary'!L$79:L$80)*(MONTH($E152)-1)/12)*$H152</f>
        <v>0</v>
      </c>
      <c r="R152" s="230">
        <f>(SUM('1.  LRAMVA Summary'!M$52:M$78)+SUM('1.  LRAMVA Summary'!M$79:M$80)*(MONTH($E152)-1)/12)*$H152</f>
        <v>0</v>
      </c>
      <c r="S152" s="230">
        <f>(SUM('1.  LRAMVA Summary'!N$52:N$78)+SUM('1.  LRAMVA Summary'!N$79:N$80)*(MONTH($E152)-1)/12)*$H152</f>
        <v>0</v>
      </c>
      <c r="T152" s="230">
        <f>(SUM('1.  LRAMVA Summary'!O$52:O$78)+SUM('1.  LRAMVA Summary'!O$79:O$80)*(MONTH($E152)-1)/12)*$H152</f>
        <v>0</v>
      </c>
      <c r="U152" s="230">
        <f>(SUM('1.  LRAMVA Summary'!P$52:P$78)+SUM('1.  LRAMVA Summary'!P$79:P$80)*(MONTH($E152)-1)/12)*$H152</f>
        <v>0</v>
      </c>
      <c r="V152" s="230">
        <f>(SUM('1.  LRAMVA Summary'!Q$52:Q$78)+SUM('1.  LRAMVA Summary'!Q$79:Q$80)*(MONTH($E152)-1)/12)*$H152</f>
        <v>0</v>
      </c>
      <c r="W152" s="231">
        <f t="shared" si="89"/>
        <v>0</v>
      </c>
    </row>
    <row r="153" spans="2:23" s="9" customFormat="1" hidden="1" outlineLevel="1">
      <c r="B153" s="67"/>
      <c r="E153" s="214">
        <v>43922</v>
      </c>
      <c r="F153" s="214" t="s">
        <v>188</v>
      </c>
      <c r="G153" s="215" t="s">
        <v>66</v>
      </c>
      <c r="H153" s="240">
        <f>$C$52/12</f>
        <v>0</v>
      </c>
      <c r="I153" s="230">
        <f>(SUM('1.  LRAMVA Summary'!D$52:D$78)+SUM('1.  LRAMVA Summary'!D$79:D$80)*(MONTH($E153)-1)/12)*$H153</f>
        <v>0</v>
      </c>
      <c r="J153" s="230">
        <f>(SUM('1.  LRAMVA Summary'!E$52:E$78)+SUM('1.  LRAMVA Summary'!E$79:E$80)*(MONTH($E153)-1)/12)*$H153</f>
        <v>0</v>
      </c>
      <c r="K153" s="230">
        <f>(SUM('1.  LRAMVA Summary'!F$52:F$78)+SUM('1.  LRAMVA Summary'!F$79:F$80)*(MONTH($E153)-1)/12)*$H153</f>
        <v>0</v>
      </c>
      <c r="L153" s="230">
        <f>(SUM('1.  LRAMVA Summary'!G$52:G$78)+SUM('1.  LRAMVA Summary'!G$79:G$80)*(MONTH($E153)-1)/12)*$H153</f>
        <v>0</v>
      </c>
      <c r="M153" s="230">
        <f>(SUM('1.  LRAMVA Summary'!H$52:H$78)+SUM('1.  LRAMVA Summary'!H$79:H$80)*(MONTH($E153)-1)/12)*$H153</f>
        <v>0</v>
      </c>
      <c r="N153" s="230">
        <f>(SUM('1.  LRAMVA Summary'!I$52:I$78)+SUM('1.  LRAMVA Summary'!I$79:I$80)*(MONTH($E153)-1)/12)*$H153</f>
        <v>0</v>
      </c>
      <c r="O153" s="230">
        <f>(SUM('1.  LRAMVA Summary'!J$52:J$78)+SUM('1.  LRAMVA Summary'!J$79:J$80)*(MONTH($E153)-1)/12)*$H153</f>
        <v>0</v>
      </c>
      <c r="P153" s="230">
        <f>(SUM('1.  LRAMVA Summary'!K$52:K$78)+SUM('1.  LRAMVA Summary'!K$79:K$80)*(MONTH($E153)-1)/12)*$H153</f>
        <v>0</v>
      </c>
      <c r="Q153" s="230">
        <f>(SUM('1.  LRAMVA Summary'!L$52:L$78)+SUM('1.  LRAMVA Summary'!L$79:L$80)*(MONTH($E153)-1)/12)*$H153</f>
        <v>0</v>
      </c>
      <c r="R153" s="230">
        <f>(SUM('1.  LRAMVA Summary'!M$52:M$78)+SUM('1.  LRAMVA Summary'!M$79:M$80)*(MONTH($E153)-1)/12)*$H153</f>
        <v>0</v>
      </c>
      <c r="S153" s="230">
        <f>(SUM('1.  LRAMVA Summary'!N$52:N$78)+SUM('1.  LRAMVA Summary'!N$79:N$80)*(MONTH($E153)-1)/12)*$H153</f>
        <v>0</v>
      </c>
      <c r="T153" s="230">
        <f>(SUM('1.  LRAMVA Summary'!O$52:O$78)+SUM('1.  LRAMVA Summary'!O$79:O$80)*(MONTH($E153)-1)/12)*$H153</f>
        <v>0</v>
      </c>
      <c r="U153" s="230">
        <f>(SUM('1.  LRAMVA Summary'!P$52:P$78)+SUM('1.  LRAMVA Summary'!P$79:P$80)*(MONTH($E153)-1)/12)*$H153</f>
        <v>0</v>
      </c>
      <c r="V153" s="230">
        <f>(SUM('1.  LRAMVA Summary'!Q$52:Q$78)+SUM('1.  LRAMVA Summary'!Q$79:Q$80)*(MONTH($E153)-1)/12)*$H153</f>
        <v>0</v>
      </c>
      <c r="W153" s="231">
        <f t="shared" si="89"/>
        <v>0</v>
      </c>
    </row>
    <row r="154" spans="2:23" s="9" customFormat="1" hidden="1" outlineLevel="1">
      <c r="B154" s="67"/>
      <c r="E154" s="214">
        <v>43952</v>
      </c>
      <c r="F154" s="214" t="s">
        <v>188</v>
      </c>
      <c r="G154" s="215" t="s">
        <v>66</v>
      </c>
      <c r="H154" s="240">
        <f t="shared" ref="H154:H155" si="90">$C$52/12</f>
        <v>0</v>
      </c>
      <c r="I154" s="230">
        <f>(SUM('1.  LRAMVA Summary'!D$52:D$78)+SUM('1.  LRAMVA Summary'!D$79:D$80)*(MONTH($E154)-1)/12)*$H154</f>
        <v>0</v>
      </c>
      <c r="J154" s="230">
        <f>(SUM('1.  LRAMVA Summary'!E$52:E$78)+SUM('1.  LRAMVA Summary'!E$79:E$80)*(MONTH($E154)-1)/12)*$H154</f>
        <v>0</v>
      </c>
      <c r="K154" s="230">
        <f>(SUM('1.  LRAMVA Summary'!F$52:F$78)+SUM('1.  LRAMVA Summary'!F$79:F$80)*(MONTH($E154)-1)/12)*$H154</f>
        <v>0</v>
      </c>
      <c r="L154" s="230">
        <f>(SUM('1.  LRAMVA Summary'!G$52:G$78)+SUM('1.  LRAMVA Summary'!G$79:G$80)*(MONTH($E154)-1)/12)*$H154</f>
        <v>0</v>
      </c>
      <c r="M154" s="230">
        <f>(SUM('1.  LRAMVA Summary'!H$52:H$78)+SUM('1.  LRAMVA Summary'!H$79:H$80)*(MONTH($E154)-1)/12)*$H154</f>
        <v>0</v>
      </c>
      <c r="N154" s="230">
        <f>(SUM('1.  LRAMVA Summary'!I$52:I$78)+SUM('1.  LRAMVA Summary'!I$79:I$80)*(MONTH($E154)-1)/12)*$H154</f>
        <v>0</v>
      </c>
      <c r="O154" s="230">
        <f>(SUM('1.  LRAMVA Summary'!J$52:J$78)+SUM('1.  LRAMVA Summary'!J$79:J$80)*(MONTH($E154)-1)/12)*$H154</f>
        <v>0</v>
      </c>
      <c r="P154" s="230">
        <f>(SUM('1.  LRAMVA Summary'!K$52:K$78)+SUM('1.  LRAMVA Summary'!K$79:K$80)*(MONTH($E154)-1)/12)*$H154</f>
        <v>0</v>
      </c>
      <c r="Q154" s="230">
        <f>(SUM('1.  LRAMVA Summary'!L$52:L$78)+SUM('1.  LRAMVA Summary'!L$79:L$80)*(MONTH($E154)-1)/12)*$H154</f>
        <v>0</v>
      </c>
      <c r="R154" s="230">
        <f>(SUM('1.  LRAMVA Summary'!M$52:M$78)+SUM('1.  LRAMVA Summary'!M$79:M$80)*(MONTH($E154)-1)/12)*$H154</f>
        <v>0</v>
      </c>
      <c r="S154" s="230">
        <f>(SUM('1.  LRAMVA Summary'!N$52:N$78)+SUM('1.  LRAMVA Summary'!N$79:N$80)*(MONTH($E154)-1)/12)*$H154</f>
        <v>0</v>
      </c>
      <c r="T154" s="230">
        <f>(SUM('1.  LRAMVA Summary'!O$52:O$78)+SUM('1.  LRAMVA Summary'!O$79:O$80)*(MONTH($E154)-1)/12)*$H154</f>
        <v>0</v>
      </c>
      <c r="U154" s="230">
        <f>(SUM('1.  LRAMVA Summary'!P$52:P$78)+SUM('1.  LRAMVA Summary'!P$79:P$80)*(MONTH($E154)-1)/12)*$H154</f>
        <v>0</v>
      </c>
      <c r="V154" s="230">
        <f>(SUM('1.  LRAMVA Summary'!Q$52:Q$78)+SUM('1.  LRAMVA Summary'!Q$79:Q$80)*(MONTH($E154)-1)/12)*$H154</f>
        <v>0</v>
      </c>
      <c r="W154" s="231">
        <f t="shared" si="89"/>
        <v>0</v>
      </c>
    </row>
    <row r="155" spans="2:23" s="9" customFormat="1" hidden="1" outlineLevel="1">
      <c r="B155" s="67"/>
      <c r="E155" s="214">
        <v>43983</v>
      </c>
      <c r="F155" s="214" t="s">
        <v>188</v>
      </c>
      <c r="G155" s="215" t="s">
        <v>66</v>
      </c>
      <c r="H155" s="240">
        <f t="shared" si="90"/>
        <v>0</v>
      </c>
      <c r="I155" s="230">
        <f>(SUM('1.  LRAMVA Summary'!D$52:D$78)+SUM('1.  LRAMVA Summary'!D$79:D$80)*(MONTH($E155)-1)/12)*$H155</f>
        <v>0</v>
      </c>
      <c r="J155" s="230">
        <f>(SUM('1.  LRAMVA Summary'!E$52:E$78)+SUM('1.  LRAMVA Summary'!E$79:E$80)*(MONTH($E155)-1)/12)*$H155</f>
        <v>0</v>
      </c>
      <c r="K155" s="230">
        <f>(SUM('1.  LRAMVA Summary'!F$52:F$78)+SUM('1.  LRAMVA Summary'!F$79:F$80)*(MONTH($E155)-1)/12)*$H155</f>
        <v>0</v>
      </c>
      <c r="L155" s="230">
        <f>(SUM('1.  LRAMVA Summary'!G$52:G$78)+SUM('1.  LRAMVA Summary'!G$79:G$80)*(MONTH($E155)-1)/12)*$H155</f>
        <v>0</v>
      </c>
      <c r="M155" s="230">
        <f>(SUM('1.  LRAMVA Summary'!H$52:H$78)+SUM('1.  LRAMVA Summary'!H$79:H$80)*(MONTH($E155)-1)/12)*$H155</f>
        <v>0</v>
      </c>
      <c r="N155" s="230">
        <f>(SUM('1.  LRAMVA Summary'!I$52:I$78)+SUM('1.  LRAMVA Summary'!I$79:I$80)*(MONTH($E155)-1)/12)*$H155</f>
        <v>0</v>
      </c>
      <c r="O155" s="230">
        <f>(SUM('1.  LRAMVA Summary'!J$52:J$78)+SUM('1.  LRAMVA Summary'!J$79:J$80)*(MONTH($E155)-1)/12)*$H155</f>
        <v>0</v>
      </c>
      <c r="P155" s="230">
        <f>(SUM('1.  LRAMVA Summary'!K$52:K$78)+SUM('1.  LRAMVA Summary'!K$79:K$80)*(MONTH($E155)-1)/12)*$H155</f>
        <v>0</v>
      </c>
      <c r="Q155" s="230">
        <f>(SUM('1.  LRAMVA Summary'!L$52:L$78)+SUM('1.  LRAMVA Summary'!L$79:L$80)*(MONTH($E155)-1)/12)*$H155</f>
        <v>0</v>
      </c>
      <c r="R155" s="230">
        <f>(SUM('1.  LRAMVA Summary'!M$52:M$78)+SUM('1.  LRAMVA Summary'!M$79:M$80)*(MONTH($E155)-1)/12)*$H155</f>
        <v>0</v>
      </c>
      <c r="S155" s="230">
        <f>(SUM('1.  LRAMVA Summary'!N$52:N$78)+SUM('1.  LRAMVA Summary'!N$79:N$80)*(MONTH($E155)-1)/12)*$H155</f>
        <v>0</v>
      </c>
      <c r="T155" s="230">
        <f>(SUM('1.  LRAMVA Summary'!O$52:O$78)+SUM('1.  LRAMVA Summary'!O$79:O$80)*(MONTH($E155)-1)/12)*$H155</f>
        <v>0</v>
      </c>
      <c r="U155" s="230">
        <f>(SUM('1.  LRAMVA Summary'!P$52:P$78)+SUM('1.  LRAMVA Summary'!P$79:P$80)*(MONTH($E155)-1)/12)*$H155</f>
        <v>0</v>
      </c>
      <c r="V155" s="230">
        <f>(SUM('1.  LRAMVA Summary'!Q$52:Q$78)+SUM('1.  LRAMVA Summary'!Q$79:Q$80)*(MONTH($E155)-1)/12)*$H155</f>
        <v>0</v>
      </c>
      <c r="W155" s="231">
        <f t="shared" si="89"/>
        <v>0</v>
      </c>
    </row>
    <row r="156" spans="2:23" s="9" customFormat="1" hidden="1" outlineLevel="1">
      <c r="B156" s="67"/>
      <c r="E156" s="214">
        <v>44013</v>
      </c>
      <c r="F156" s="214" t="s">
        <v>188</v>
      </c>
      <c r="G156" s="215" t="s">
        <v>68</v>
      </c>
      <c r="H156" s="240">
        <f>$C$53/12</f>
        <v>0</v>
      </c>
      <c r="I156" s="230">
        <f>(SUM('1.  LRAMVA Summary'!D$52:D$78)+SUM('1.  LRAMVA Summary'!D$79:D$80)*(MONTH($E156)-1)/12)*$H156</f>
        <v>0</v>
      </c>
      <c r="J156" s="230">
        <f>(SUM('1.  LRAMVA Summary'!E$52:E$78)+SUM('1.  LRAMVA Summary'!E$79:E$80)*(MONTH($E156)-1)/12)*$H156</f>
        <v>0</v>
      </c>
      <c r="K156" s="230">
        <f>(SUM('1.  LRAMVA Summary'!F$52:F$78)+SUM('1.  LRAMVA Summary'!F$79:F$80)*(MONTH($E156)-1)/12)*$H156</f>
        <v>0</v>
      </c>
      <c r="L156" s="230">
        <f>(SUM('1.  LRAMVA Summary'!G$52:G$78)+SUM('1.  LRAMVA Summary'!G$79:G$80)*(MONTH($E156)-1)/12)*$H156</f>
        <v>0</v>
      </c>
      <c r="M156" s="230">
        <f>(SUM('1.  LRAMVA Summary'!H$52:H$78)+SUM('1.  LRAMVA Summary'!H$79:H$80)*(MONTH($E156)-1)/12)*$H156</f>
        <v>0</v>
      </c>
      <c r="N156" s="230">
        <f>(SUM('1.  LRAMVA Summary'!I$52:I$78)+SUM('1.  LRAMVA Summary'!I$79:I$80)*(MONTH($E156)-1)/12)*$H156</f>
        <v>0</v>
      </c>
      <c r="O156" s="230">
        <f>(SUM('1.  LRAMVA Summary'!J$52:J$78)+SUM('1.  LRAMVA Summary'!J$79:J$80)*(MONTH($E156)-1)/12)*$H156</f>
        <v>0</v>
      </c>
      <c r="P156" s="230">
        <f>(SUM('1.  LRAMVA Summary'!K$52:K$78)+SUM('1.  LRAMVA Summary'!K$79:K$80)*(MONTH($E156)-1)/12)*$H156</f>
        <v>0</v>
      </c>
      <c r="Q156" s="230">
        <f>(SUM('1.  LRAMVA Summary'!L$52:L$78)+SUM('1.  LRAMVA Summary'!L$79:L$80)*(MONTH($E156)-1)/12)*$H156</f>
        <v>0</v>
      </c>
      <c r="R156" s="230">
        <f>(SUM('1.  LRAMVA Summary'!M$52:M$78)+SUM('1.  LRAMVA Summary'!M$79:M$80)*(MONTH($E156)-1)/12)*$H156</f>
        <v>0</v>
      </c>
      <c r="S156" s="230">
        <f>(SUM('1.  LRAMVA Summary'!N$52:N$78)+SUM('1.  LRAMVA Summary'!N$79:N$80)*(MONTH($E156)-1)/12)*$H156</f>
        <v>0</v>
      </c>
      <c r="T156" s="230">
        <f>(SUM('1.  LRAMVA Summary'!O$52:O$78)+SUM('1.  LRAMVA Summary'!O$79:O$80)*(MONTH($E156)-1)/12)*$H156</f>
        <v>0</v>
      </c>
      <c r="U156" s="230">
        <f>(SUM('1.  LRAMVA Summary'!P$52:P$78)+SUM('1.  LRAMVA Summary'!P$79:P$80)*(MONTH($E156)-1)/12)*$H156</f>
        <v>0</v>
      </c>
      <c r="V156" s="230">
        <f>(SUM('1.  LRAMVA Summary'!Q$52:Q$78)+SUM('1.  LRAMVA Summary'!Q$79:Q$80)*(MONTH($E156)-1)/12)*$H156</f>
        <v>0</v>
      </c>
      <c r="W156" s="231">
        <f t="shared" si="89"/>
        <v>0</v>
      </c>
    </row>
    <row r="157" spans="2:23" s="9" customFormat="1" hidden="1" outlineLevel="1">
      <c r="B157" s="67"/>
      <c r="E157" s="214">
        <v>44044</v>
      </c>
      <c r="F157" s="214" t="s">
        <v>188</v>
      </c>
      <c r="G157" s="215" t="s">
        <v>68</v>
      </c>
      <c r="H157" s="240">
        <f t="shared" ref="H157:H158" si="91">$C$53/12</f>
        <v>0</v>
      </c>
      <c r="I157" s="230">
        <f>(SUM('1.  LRAMVA Summary'!D$52:D$78)+SUM('1.  LRAMVA Summary'!D$79:D$80)*(MONTH($E157)-1)/12)*$H157</f>
        <v>0</v>
      </c>
      <c r="J157" s="230">
        <f>(SUM('1.  LRAMVA Summary'!E$52:E$78)+SUM('1.  LRAMVA Summary'!E$79:E$80)*(MONTH($E157)-1)/12)*$H157</f>
        <v>0</v>
      </c>
      <c r="K157" s="230">
        <f>(SUM('1.  LRAMVA Summary'!F$52:F$78)+SUM('1.  LRAMVA Summary'!F$79:F$80)*(MONTH($E157)-1)/12)*$H157</f>
        <v>0</v>
      </c>
      <c r="L157" s="230">
        <f>(SUM('1.  LRAMVA Summary'!G$52:G$78)+SUM('1.  LRAMVA Summary'!G$79:G$80)*(MONTH($E157)-1)/12)*$H157</f>
        <v>0</v>
      </c>
      <c r="M157" s="230">
        <f>(SUM('1.  LRAMVA Summary'!H$52:H$78)+SUM('1.  LRAMVA Summary'!H$79:H$80)*(MONTH($E157)-1)/12)*$H157</f>
        <v>0</v>
      </c>
      <c r="N157" s="230">
        <f>(SUM('1.  LRAMVA Summary'!I$52:I$78)+SUM('1.  LRAMVA Summary'!I$79:I$80)*(MONTH($E157)-1)/12)*$H157</f>
        <v>0</v>
      </c>
      <c r="O157" s="230">
        <f>(SUM('1.  LRAMVA Summary'!J$52:J$78)+SUM('1.  LRAMVA Summary'!J$79:J$80)*(MONTH($E157)-1)/12)*$H157</f>
        <v>0</v>
      </c>
      <c r="P157" s="230">
        <f>(SUM('1.  LRAMVA Summary'!K$52:K$78)+SUM('1.  LRAMVA Summary'!K$79:K$80)*(MONTH($E157)-1)/12)*$H157</f>
        <v>0</v>
      </c>
      <c r="Q157" s="230">
        <f>(SUM('1.  LRAMVA Summary'!L$52:L$78)+SUM('1.  LRAMVA Summary'!L$79:L$80)*(MONTH($E157)-1)/12)*$H157</f>
        <v>0</v>
      </c>
      <c r="R157" s="230">
        <f>(SUM('1.  LRAMVA Summary'!M$52:M$78)+SUM('1.  LRAMVA Summary'!M$79:M$80)*(MONTH($E157)-1)/12)*$H157</f>
        <v>0</v>
      </c>
      <c r="S157" s="230">
        <f>(SUM('1.  LRAMVA Summary'!N$52:N$78)+SUM('1.  LRAMVA Summary'!N$79:N$80)*(MONTH($E157)-1)/12)*$H157</f>
        <v>0</v>
      </c>
      <c r="T157" s="230">
        <f>(SUM('1.  LRAMVA Summary'!O$52:O$78)+SUM('1.  LRAMVA Summary'!O$79:O$80)*(MONTH($E157)-1)/12)*$H157</f>
        <v>0</v>
      </c>
      <c r="U157" s="230">
        <f>(SUM('1.  LRAMVA Summary'!P$52:P$78)+SUM('1.  LRAMVA Summary'!P$79:P$80)*(MONTH($E157)-1)/12)*$H157</f>
        <v>0</v>
      </c>
      <c r="V157" s="230">
        <f>(SUM('1.  LRAMVA Summary'!Q$52:Q$78)+SUM('1.  LRAMVA Summary'!Q$79:Q$80)*(MONTH($E157)-1)/12)*$H157</f>
        <v>0</v>
      </c>
      <c r="W157" s="231">
        <f t="shared" si="89"/>
        <v>0</v>
      </c>
    </row>
    <row r="158" spans="2:23" s="9" customFormat="1" hidden="1" outlineLevel="1">
      <c r="B158" s="67"/>
      <c r="E158" s="214">
        <v>44075</v>
      </c>
      <c r="F158" s="214" t="s">
        <v>188</v>
      </c>
      <c r="G158" s="215" t="s">
        <v>68</v>
      </c>
      <c r="H158" s="240">
        <f t="shared" si="91"/>
        <v>0</v>
      </c>
      <c r="I158" s="230">
        <f>(SUM('1.  LRAMVA Summary'!D$52:D$78)+SUM('1.  LRAMVA Summary'!D$79:D$80)*(MONTH($E158)-1)/12)*$H158</f>
        <v>0</v>
      </c>
      <c r="J158" s="230">
        <f>(SUM('1.  LRAMVA Summary'!E$52:E$78)+SUM('1.  LRAMVA Summary'!E$79:E$80)*(MONTH($E158)-1)/12)*$H158</f>
        <v>0</v>
      </c>
      <c r="K158" s="230">
        <f>(SUM('1.  LRAMVA Summary'!F$52:F$78)+SUM('1.  LRAMVA Summary'!F$79:F$80)*(MONTH($E158)-1)/12)*$H158</f>
        <v>0</v>
      </c>
      <c r="L158" s="230">
        <f>(SUM('1.  LRAMVA Summary'!G$52:G$78)+SUM('1.  LRAMVA Summary'!G$79:G$80)*(MONTH($E158)-1)/12)*$H158</f>
        <v>0</v>
      </c>
      <c r="M158" s="230">
        <f>(SUM('1.  LRAMVA Summary'!H$52:H$78)+SUM('1.  LRAMVA Summary'!H$79:H$80)*(MONTH($E158)-1)/12)*$H158</f>
        <v>0</v>
      </c>
      <c r="N158" s="230">
        <f>(SUM('1.  LRAMVA Summary'!I$52:I$78)+SUM('1.  LRAMVA Summary'!I$79:I$80)*(MONTH($E158)-1)/12)*$H158</f>
        <v>0</v>
      </c>
      <c r="O158" s="230">
        <f>(SUM('1.  LRAMVA Summary'!J$52:J$78)+SUM('1.  LRAMVA Summary'!J$79:J$80)*(MONTH($E158)-1)/12)*$H158</f>
        <v>0</v>
      </c>
      <c r="P158" s="230">
        <f>(SUM('1.  LRAMVA Summary'!K$52:K$78)+SUM('1.  LRAMVA Summary'!K$79:K$80)*(MONTH($E158)-1)/12)*$H158</f>
        <v>0</v>
      </c>
      <c r="Q158" s="230">
        <f>(SUM('1.  LRAMVA Summary'!L$52:L$78)+SUM('1.  LRAMVA Summary'!L$79:L$80)*(MONTH($E158)-1)/12)*$H158</f>
        <v>0</v>
      </c>
      <c r="R158" s="230">
        <f>(SUM('1.  LRAMVA Summary'!M$52:M$78)+SUM('1.  LRAMVA Summary'!M$79:M$80)*(MONTH($E158)-1)/12)*$H158</f>
        <v>0</v>
      </c>
      <c r="S158" s="230">
        <f>(SUM('1.  LRAMVA Summary'!N$52:N$78)+SUM('1.  LRAMVA Summary'!N$79:N$80)*(MONTH($E158)-1)/12)*$H158</f>
        <v>0</v>
      </c>
      <c r="T158" s="230">
        <f>(SUM('1.  LRAMVA Summary'!O$52:O$78)+SUM('1.  LRAMVA Summary'!O$79:O$80)*(MONTH($E158)-1)/12)*$H158</f>
        <v>0</v>
      </c>
      <c r="U158" s="230">
        <f>(SUM('1.  LRAMVA Summary'!P$52:P$78)+SUM('1.  LRAMVA Summary'!P$79:P$80)*(MONTH($E158)-1)/12)*$H158</f>
        <v>0</v>
      </c>
      <c r="V158" s="230">
        <f>(SUM('1.  LRAMVA Summary'!Q$52:Q$78)+SUM('1.  LRAMVA Summary'!Q$79:Q$80)*(MONTH($E158)-1)/12)*$H158</f>
        <v>0</v>
      </c>
      <c r="W158" s="231">
        <f t="shared" si="89"/>
        <v>0</v>
      </c>
    </row>
    <row r="159" spans="2:23" s="9" customFormat="1" hidden="1" outlineLevel="1">
      <c r="B159" s="67"/>
      <c r="E159" s="214">
        <v>44105</v>
      </c>
      <c r="F159" s="214" t="s">
        <v>188</v>
      </c>
      <c r="G159" s="215" t="s">
        <v>69</v>
      </c>
      <c r="H159" s="240">
        <f>$C$54/12</f>
        <v>0</v>
      </c>
      <c r="I159" s="230">
        <f>(SUM('1.  LRAMVA Summary'!D$52:D$78)+SUM('1.  LRAMVA Summary'!D$79:D$80)*(MONTH($E159)-1)/12)*$H159</f>
        <v>0</v>
      </c>
      <c r="J159" s="230">
        <f>(SUM('1.  LRAMVA Summary'!E$52:E$78)+SUM('1.  LRAMVA Summary'!E$79:E$80)*(MONTH($E159)-1)/12)*$H159</f>
        <v>0</v>
      </c>
      <c r="K159" s="230">
        <f>(SUM('1.  LRAMVA Summary'!F$52:F$78)+SUM('1.  LRAMVA Summary'!F$79:F$80)*(MONTH($E159)-1)/12)*$H159</f>
        <v>0</v>
      </c>
      <c r="L159" s="230">
        <f>(SUM('1.  LRAMVA Summary'!G$52:G$78)+SUM('1.  LRAMVA Summary'!G$79:G$80)*(MONTH($E159)-1)/12)*$H159</f>
        <v>0</v>
      </c>
      <c r="M159" s="230">
        <f>(SUM('1.  LRAMVA Summary'!H$52:H$78)+SUM('1.  LRAMVA Summary'!H$79:H$80)*(MONTH($E159)-1)/12)*$H159</f>
        <v>0</v>
      </c>
      <c r="N159" s="230">
        <f>(SUM('1.  LRAMVA Summary'!I$52:I$78)+SUM('1.  LRAMVA Summary'!I$79:I$80)*(MONTH($E159)-1)/12)*$H159</f>
        <v>0</v>
      </c>
      <c r="O159" s="230">
        <f>(SUM('1.  LRAMVA Summary'!J$52:J$78)+SUM('1.  LRAMVA Summary'!J$79:J$80)*(MONTH($E159)-1)/12)*$H159</f>
        <v>0</v>
      </c>
      <c r="P159" s="230">
        <f>(SUM('1.  LRAMVA Summary'!K$52:K$78)+SUM('1.  LRAMVA Summary'!K$79:K$80)*(MONTH($E159)-1)/12)*$H159</f>
        <v>0</v>
      </c>
      <c r="Q159" s="230">
        <f>(SUM('1.  LRAMVA Summary'!L$52:L$78)+SUM('1.  LRAMVA Summary'!L$79:L$80)*(MONTH($E159)-1)/12)*$H159</f>
        <v>0</v>
      </c>
      <c r="R159" s="230">
        <f>(SUM('1.  LRAMVA Summary'!M$52:M$78)+SUM('1.  LRAMVA Summary'!M$79:M$80)*(MONTH($E159)-1)/12)*$H159</f>
        <v>0</v>
      </c>
      <c r="S159" s="230">
        <f>(SUM('1.  LRAMVA Summary'!N$52:N$78)+SUM('1.  LRAMVA Summary'!N$79:N$80)*(MONTH($E159)-1)/12)*$H159</f>
        <v>0</v>
      </c>
      <c r="T159" s="230">
        <f>(SUM('1.  LRAMVA Summary'!O$52:O$78)+SUM('1.  LRAMVA Summary'!O$79:O$80)*(MONTH($E159)-1)/12)*$H159</f>
        <v>0</v>
      </c>
      <c r="U159" s="230">
        <f>(SUM('1.  LRAMVA Summary'!P$52:P$78)+SUM('1.  LRAMVA Summary'!P$79:P$80)*(MONTH($E159)-1)/12)*$H159</f>
        <v>0</v>
      </c>
      <c r="V159" s="230">
        <f>(SUM('1.  LRAMVA Summary'!Q$52:Q$78)+SUM('1.  LRAMVA Summary'!Q$79:Q$80)*(MONTH($E159)-1)/12)*$H159</f>
        <v>0</v>
      </c>
      <c r="W159" s="231">
        <f t="shared" si="89"/>
        <v>0</v>
      </c>
    </row>
    <row r="160" spans="2:23" s="9" customFormat="1" hidden="1" outlineLevel="1">
      <c r="B160" s="67"/>
      <c r="E160" s="214">
        <v>44136</v>
      </c>
      <c r="F160" s="214" t="s">
        <v>188</v>
      </c>
      <c r="G160" s="215" t="s">
        <v>69</v>
      </c>
      <c r="H160" s="240">
        <f t="shared" ref="H160:H161" si="92">$C$54/12</f>
        <v>0</v>
      </c>
      <c r="I160" s="230">
        <f>(SUM('1.  LRAMVA Summary'!D$52:D$78)+SUM('1.  LRAMVA Summary'!D$79:D$80)*(MONTH($E160)-1)/12)*$H160</f>
        <v>0</v>
      </c>
      <c r="J160" s="230">
        <f>(SUM('1.  LRAMVA Summary'!E$52:E$78)+SUM('1.  LRAMVA Summary'!E$79:E$80)*(MONTH($E160)-1)/12)*$H160</f>
        <v>0</v>
      </c>
      <c r="K160" s="230">
        <f>(SUM('1.  LRAMVA Summary'!F$52:F$78)+SUM('1.  LRAMVA Summary'!F$79:F$80)*(MONTH($E160)-1)/12)*$H160</f>
        <v>0</v>
      </c>
      <c r="L160" s="230">
        <f>(SUM('1.  LRAMVA Summary'!G$52:G$78)+SUM('1.  LRAMVA Summary'!G$79:G$80)*(MONTH($E160)-1)/12)*$H160</f>
        <v>0</v>
      </c>
      <c r="M160" s="230">
        <f>(SUM('1.  LRAMVA Summary'!H$52:H$78)+SUM('1.  LRAMVA Summary'!H$79:H$80)*(MONTH($E160)-1)/12)*$H160</f>
        <v>0</v>
      </c>
      <c r="N160" s="230">
        <f>(SUM('1.  LRAMVA Summary'!I$52:I$78)+SUM('1.  LRAMVA Summary'!I$79:I$80)*(MONTH($E160)-1)/12)*$H160</f>
        <v>0</v>
      </c>
      <c r="O160" s="230">
        <f>(SUM('1.  LRAMVA Summary'!J$52:J$78)+SUM('1.  LRAMVA Summary'!J$79:J$80)*(MONTH($E160)-1)/12)*$H160</f>
        <v>0</v>
      </c>
      <c r="P160" s="230">
        <f>(SUM('1.  LRAMVA Summary'!K$52:K$78)+SUM('1.  LRAMVA Summary'!K$79:K$80)*(MONTH($E160)-1)/12)*$H160</f>
        <v>0</v>
      </c>
      <c r="Q160" s="230">
        <f>(SUM('1.  LRAMVA Summary'!L$52:L$78)+SUM('1.  LRAMVA Summary'!L$79:L$80)*(MONTH($E160)-1)/12)*$H160</f>
        <v>0</v>
      </c>
      <c r="R160" s="230">
        <f>(SUM('1.  LRAMVA Summary'!M$52:M$78)+SUM('1.  LRAMVA Summary'!M$79:M$80)*(MONTH($E160)-1)/12)*$H160</f>
        <v>0</v>
      </c>
      <c r="S160" s="230">
        <f>(SUM('1.  LRAMVA Summary'!N$52:N$78)+SUM('1.  LRAMVA Summary'!N$79:N$80)*(MONTH($E160)-1)/12)*$H160</f>
        <v>0</v>
      </c>
      <c r="T160" s="230">
        <f>(SUM('1.  LRAMVA Summary'!O$52:O$78)+SUM('1.  LRAMVA Summary'!O$79:O$80)*(MONTH($E160)-1)/12)*$H160</f>
        <v>0</v>
      </c>
      <c r="U160" s="230">
        <f>(SUM('1.  LRAMVA Summary'!P$52:P$78)+SUM('1.  LRAMVA Summary'!P$79:P$80)*(MONTH($E160)-1)/12)*$H160</f>
        <v>0</v>
      </c>
      <c r="V160" s="230">
        <f>(SUM('1.  LRAMVA Summary'!Q$52:Q$78)+SUM('1.  LRAMVA Summary'!Q$79:Q$80)*(MONTH($E160)-1)/12)*$H160</f>
        <v>0</v>
      </c>
      <c r="W160" s="231">
        <f t="shared" si="89"/>
        <v>0</v>
      </c>
    </row>
    <row r="161" spans="2:23" s="9" customFormat="1" hidden="1" outlineLevel="1">
      <c r="B161" s="67"/>
      <c r="E161" s="214">
        <v>44166</v>
      </c>
      <c r="F161" s="214" t="s">
        <v>188</v>
      </c>
      <c r="G161" s="215" t="s">
        <v>69</v>
      </c>
      <c r="H161" s="240">
        <f t="shared" si="92"/>
        <v>0</v>
      </c>
      <c r="I161" s="230">
        <f>(SUM('1.  LRAMVA Summary'!D$52:D$78)+SUM('1.  LRAMVA Summary'!D$79:D$80)*(MONTH($E161)-1)/12)*$H161</f>
        <v>0</v>
      </c>
      <c r="J161" s="230">
        <f>(SUM('1.  LRAMVA Summary'!E$52:E$78)+SUM('1.  LRAMVA Summary'!E$79:E$80)*(MONTH($E161)-1)/12)*$H161</f>
        <v>0</v>
      </c>
      <c r="K161" s="230">
        <f>(SUM('1.  LRAMVA Summary'!F$52:F$78)+SUM('1.  LRAMVA Summary'!F$79:F$80)*(MONTH($E161)-1)/12)*$H161</f>
        <v>0</v>
      </c>
      <c r="L161" s="230">
        <f>(SUM('1.  LRAMVA Summary'!G$52:G$78)+SUM('1.  LRAMVA Summary'!G$79:G$80)*(MONTH($E161)-1)/12)*$H161</f>
        <v>0</v>
      </c>
      <c r="M161" s="230">
        <f>(SUM('1.  LRAMVA Summary'!H$52:H$78)+SUM('1.  LRAMVA Summary'!H$79:H$80)*(MONTH($E161)-1)/12)*$H161</f>
        <v>0</v>
      </c>
      <c r="N161" s="230">
        <f>(SUM('1.  LRAMVA Summary'!I$52:I$78)+SUM('1.  LRAMVA Summary'!I$79:I$80)*(MONTH($E161)-1)/12)*$H161</f>
        <v>0</v>
      </c>
      <c r="O161" s="230">
        <f>(SUM('1.  LRAMVA Summary'!J$52:J$78)+SUM('1.  LRAMVA Summary'!J$79:J$80)*(MONTH($E161)-1)/12)*$H161</f>
        <v>0</v>
      </c>
      <c r="P161" s="230">
        <f>(SUM('1.  LRAMVA Summary'!K$52:K$78)+SUM('1.  LRAMVA Summary'!K$79:K$80)*(MONTH($E161)-1)/12)*$H161</f>
        <v>0</v>
      </c>
      <c r="Q161" s="230">
        <f>(SUM('1.  LRAMVA Summary'!L$52:L$78)+SUM('1.  LRAMVA Summary'!L$79:L$80)*(MONTH($E161)-1)/12)*$H161</f>
        <v>0</v>
      </c>
      <c r="R161" s="230">
        <f>(SUM('1.  LRAMVA Summary'!M$52:M$78)+SUM('1.  LRAMVA Summary'!M$79:M$80)*(MONTH($E161)-1)/12)*$H161</f>
        <v>0</v>
      </c>
      <c r="S161" s="230">
        <f>(SUM('1.  LRAMVA Summary'!N$52:N$78)+SUM('1.  LRAMVA Summary'!N$79:N$80)*(MONTH($E161)-1)/12)*$H161</f>
        <v>0</v>
      </c>
      <c r="T161" s="230">
        <f>(SUM('1.  LRAMVA Summary'!O$52:O$78)+SUM('1.  LRAMVA Summary'!O$79:O$80)*(MONTH($E161)-1)/12)*$H161</f>
        <v>0</v>
      </c>
      <c r="U161" s="230">
        <f>(SUM('1.  LRAMVA Summary'!P$52:P$78)+SUM('1.  LRAMVA Summary'!P$79:P$80)*(MONTH($E161)-1)/12)*$H161</f>
        <v>0</v>
      </c>
      <c r="V161" s="230">
        <f>(SUM('1.  LRAMVA Summary'!Q$52:Q$78)+SUM('1.  LRAMVA Summary'!Q$79:Q$80)*(MONTH($E161)-1)/12)*$H161</f>
        <v>0</v>
      </c>
      <c r="W161" s="231">
        <f>SUM(I161:V161)</f>
        <v>0</v>
      </c>
    </row>
    <row r="162" spans="2:23" s="9" customFormat="1" ht="15.75" hidden="1" outlineLevel="1" thickBot="1">
      <c r="B162" s="67"/>
      <c r="E162" s="216" t="s">
        <v>472</v>
      </c>
      <c r="F162" s="216"/>
      <c r="G162" s="217"/>
      <c r="H162" s="218"/>
      <c r="I162" s="219">
        <f>SUM(I149:I161)</f>
        <v>34022.205167842047</v>
      </c>
      <c r="J162" s="219">
        <f>SUM(J149:J161)</f>
        <v>2664.9431590163445</v>
      </c>
      <c r="K162" s="219">
        <f t="shared" ref="K162:O162" si="93">SUM(K149:K161)</f>
        <v>-10294.890090593086</v>
      </c>
      <c r="L162" s="219">
        <f t="shared" si="93"/>
        <v>39438.292644469562</v>
      </c>
      <c r="M162" s="219">
        <f t="shared" si="93"/>
        <v>21125.664748500141</v>
      </c>
      <c r="N162" s="219">
        <f t="shared" si="93"/>
        <v>28402.038102166334</v>
      </c>
      <c r="O162" s="219">
        <f t="shared" si="93"/>
        <v>0</v>
      </c>
      <c r="P162" s="219">
        <f t="shared" ref="P162:V162" si="94">SUM(P149:P161)</f>
        <v>0</v>
      </c>
      <c r="Q162" s="219">
        <f t="shared" si="94"/>
        <v>0</v>
      </c>
      <c r="R162" s="219">
        <f t="shared" si="94"/>
        <v>0</v>
      </c>
      <c r="S162" s="219">
        <f t="shared" si="94"/>
        <v>0</v>
      </c>
      <c r="T162" s="219">
        <f t="shared" si="94"/>
        <v>0</v>
      </c>
      <c r="U162" s="219">
        <f t="shared" si="94"/>
        <v>0</v>
      </c>
      <c r="V162" s="219">
        <f t="shared" si="94"/>
        <v>0</v>
      </c>
      <c r="W162" s="219">
        <f>SUM(W149:W161)</f>
        <v>115358.25373140139</v>
      </c>
    </row>
    <row r="163" spans="2:23" s="9" customFormat="1" ht="15.75" hidden="1" outlineLevel="1" thickTop="1">
      <c r="B163" s="67"/>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hidden="1" outlineLevel="1">
      <c r="B164" s="67"/>
      <c r="H164" s="18"/>
    </row>
    <row r="165" spans="2:23" collapsed="1">
      <c r="E165" s="588" t="s">
        <v>528</v>
      </c>
    </row>
  </sheetData>
  <mergeCells count="3">
    <mergeCell ref="B12:C12"/>
    <mergeCell ref="C8:S8"/>
    <mergeCell ref="C9:S9"/>
  </mergeCells>
  <hyperlinks>
    <hyperlink ref="B56" r:id="rId1"/>
    <hyperlink ref="E165" location="'6.  Carrying Charges'!A1" display="Return to top"/>
    <hyperlink ref="K12" location="Table_1_b.__Annual_LRAMVA_Breakdown_by_Year_and_Rate_Class" display="Go to Tab 1: Summary"/>
  </hyperlinks>
  <pageMargins left="0.70866141732283461" right="0.70866141732283461" top="1.3385826771653544" bottom="0.74803149606299213" header="0.31496062992125984" footer="0.31496062992125984"/>
  <pageSetup paperSize="17" scale="85" fitToHeight="0" orientation="landscape" horizontalDpi="1200" verticalDpi="1200" r:id="rId2"/>
  <headerFooter>
    <oddHeader>&amp;RToronto Hydro-Electric System Limited
EB-2017-0077
Tab 4, Schedule 1
Page &amp;P of &amp;N</oddHeader>
  </headerFooter>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U242"/>
  <sheetViews>
    <sheetView view="pageBreakPreview" zoomScale="70" zoomScaleNormal="85" zoomScaleSheetLayoutView="70" workbookViewId="0">
      <selection activeCell="B12" sqref="B12"/>
    </sheetView>
  </sheetViews>
  <sheetFormatPr defaultRowHeight="15" outlineLevelRow="1"/>
  <cols>
    <col min="1" max="1" width="5.85546875" style="12" customWidth="1"/>
    <col min="2" max="2" width="24.28515625" style="12" customWidth="1"/>
    <col min="3" max="3" width="11.42578125" style="12" customWidth="1"/>
    <col min="4" max="4" width="37.7109375" style="12" customWidth="1"/>
    <col min="5" max="5" width="35.140625" style="12" bestFit="1" customWidth="1"/>
    <col min="6" max="6" width="26.7109375" style="12" customWidth="1"/>
    <col min="7" max="7" width="17" style="12" customWidth="1"/>
    <col min="8" max="8" width="19.42578125" style="12" customWidth="1"/>
    <col min="9" max="10" width="23" style="634" customWidth="1"/>
    <col min="11" max="11" width="2" style="16" customWidth="1"/>
    <col min="12" max="40" width="9.140625" style="12"/>
    <col min="41" max="41" width="9.140625" style="12" customWidth="1"/>
    <col min="42" max="42" width="2.140625" style="12" customWidth="1"/>
    <col min="43" max="43" width="12.5703125" style="12" customWidth="1"/>
    <col min="44" max="46" width="12" style="12" bestFit="1" customWidth="1"/>
    <col min="47" max="47" width="14" style="12" customWidth="1"/>
    <col min="48" max="64" width="12" style="12" bestFit="1" customWidth="1"/>
    <col min="65" max="65" width="10.7109375" style="12" customWidth="1"/>
    <col min="66" max="66" width="11.42578125" style="12" customWidth="1"/>
    <col min="67"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172</v>
      </c>
      <c r="D12" s="126" t="s">
        <v>176</v>
      </c>
      <c r="E12" s="17"/>
      <c r="F12" s="177"/>
      <c r="G12" s="178"/>
      <c r="H12" s="179"/>
      <c r="K12" s="179"/>
      <c r="L12" s="177"/>
      <c r="M12" s="177"/>
      <c r="N12" s="177"/>
      <c r="O12" s="177"/>
      <c r="P12" s="177"/>
      <c r="Q12" s="180"/>
    </row>
    <row r="13" spans="2:73" s="9" customFormat="1" ht="25.5" customHeight="1" outlineLevel="1" thickBot="1">
      <c r="B13" s="550"/>
      <c r="D13" s="636" t="s">
        <v>408</v>
      </c>
      <c r="E13" s="17"/>
      <c r="F13" s="177"/>
      <c r="G13" s="178"/>
      <c r="H13" s="179"/>
      <c r="K13" s="179"/>
      <c r="L13" s="177"/>
      <c r="M13" s="177"/>
      <c r="N13" s="177"/>
      <c r="O13" s="177"/>
      <c r="P13" s="177"/>
      <c r="Q13" s="180"/>
    </row>
    <row r="14" spans="2:73" ht="30" customHeight="1" outlineLevel="1" thickBot="1">
      <c r="B14" s="91"/>
      <c r="D14" s="609" t="s">
        <v>553</v>
      </c>
      <c r="I14" s="12"/>
      <c r="J14" s="12"/>
      <c r="BU14" s="12"/>
    </row>
    <row r="15" spans="2:73" ht="26.25" customHeight="1" outlineLevel="1">
      <c r="C15" s="91"/>
      <c r="I15" s="12"/>
      <c r="J15" s="12"/>
    </row>
    <row r="16" spans="2:73" ht="23.25" customHeight="1" outlineLevel="1">
      <c r="B16" s="116" t="s">
        <v>507</v>
      </c>
      <c r="C16" s="91"/>
      <c r="D16" s="614" t="s">
        <v>624</v>
      </c>
      <c r="E16" s="604"/>
      <c r="F16" s="604"/>
      <c r="G16" s="615"/>
      <c r="H16" s="604"/>
      <c r="I16" s="604"/>
      <c r="J16" s="604"/>
      <c r="K16" s="639"/>
      <c r="L16" s="604"/>
      <c r="M16" s="604"/>
      <c r="N16" s="604"/>
      <c r="O16" s="604"/>
      <c r="P16" s="604"/>
      <c r="Q16" s="604"/>
      <c r="R16" s="604"/>
      <c r="S16" s="604"/>
      <c r="T16" s="604"/>
      <c r="U16" s="604"/>
      <c r="V16" s="604"/>
      <c r="W16" s="604"/>
      <c r="X16" s="604"/>
      <c r="Y16" s="604"/>
      <c r="Z16" s="604"/>
      <c r="AA16" s="604"/>
      <c r="AB16" s="604"/>
      <c r="AC16" s="604"/>
      <c r="AD16" s="604"/>
      <c r="AE16" s="604"/>
      <c r="AF16" s="604"/>
      <c r="AG16" s="604"/>
    </row>
    <row r="17" spans="2:73" ht="23.25" customHeight="1" outlineLevel="1">
      <c r="B17" s="689" t="s">
        <v>619</v>
      </c>
      <c r="C17" s="91"/>
      <c r="D17" s="610" t="s">
        <v>597</v>
      </c>
      <c r="E17" s="604"/>
      <c r="F17" s="604"/>
      <c r="G17" s="615"/>
      <c r="H17" s="604"/>
      <c r="I17" s="604"/>
      <c r="J17" s="604"/>
      <c r="K17" s="639"/>
      <c r="L17" s="604"/>
      <c r="M17" s="604"/>
      <c r="N17" s="604"/>
      <c r="O17" s="604"/>
      <c r="P17" s="604"/>
      <c r="Q17" s="604"/>
      <c r="R17" s="604"/>
      <c r="S17" s="604"/>
      <c r="T17" s="604"/>
      <c r="U17" s="604"/>
      <c r="V17" s="604"/>
      <c r="W17" s="604"/>
      <c r="X17" s="604"/>
      <c r="Y17" s="604"/>
      <c r="Z17" s="604"/>
      <c r="AA17" s="604"/>
      <c r="AB17" s="604"/>
      <c r="AC17" s="604"/>
      <c r="AD17" s="604"/>
      <c r="AE17" s="604"/>
      <c r="AF17" s="604"/>
      <c r="AG17" s="604"/>
    </row>
    <row r="18" spans="2:73" ht="23.25" customHeight="1" outlineLevel="1">
      <c r="C18" s="91"/>
      <c r="D18" s="610" t="s">
        <v>633</v>
      </c>
      <c r="E18" s="604"/>
      <c r="F18" s="604"/>
      <c r="G18" s="615"/>
      <c r="H18" s="604"/>
      <c r="I18" s="604"/>
      <c r="J18" s="604"/>
      <c r="K18" s="639"/>
      <c r="L18" s="604"/>
      <c r="M18" s="604"/>
      <c r="N18" s="604"/>
      <c r="O18" s="604"/>
      <c r="P18" s="604"/>
      <c r="Q18" s="604"/>
      <c r="R18" s="604"/>
      <c r="S18" s="604"/>
      <c r="T18" s="604"/>
      <c r="U18" s="604"/>
      <c r="V18" s="604"/>
      <c r="W18" s="604"/>
      <c r="X18" s="604"/>
      <c r="Y18" s="604"/>
      <c r="Z18" s="604"/>
      <c r="AA18" s="604"/>
      <c r="AB18" s="604"/>
      <c r="AC18" s="604"/>
      <c r="AD18" s="604"/>
      <c r="AE18" s="604"/>
      <c r="AF18" s="604"/>
      <c r="AG18" s="604"/>
    </row>
    <row r="19" spans="2:73" ht="23.25" customHeight="1" outlineLevel="1">
      <c r="C19" s="91"/>
      <c r="D19" s="610" t="s">
        <v>632</v>
      </c>
      <c r="E19" s="604"/>
      <c r="F19" s="604"/>
      <c r="G19" s="615"/>
      <c r="H19" s="604"/>
      <c r="I19" s="604"/>
      <c r="J19" s="604"/>
      <c r="K19" s="639"/>
      <c r="L19" s="604"/>
      <c r="M19" s="604"/>
      <c r="N19" s="604"/>
      <c r="O19" s="604"/>
      <c r="P19" s="604"/>
      <c r="Q19" s="604"/>
      <c r="R19" s="604"/>
      <c r="S19" s="604"/>
      <c r="T19" s="604"/>
      <c r="U19" s="604"/>
      <c r="V19" s="604"/>
      <c r="W19" s="604"/>
      <c r="X19" s="604"/>
      <c r="Y19" s="604"/>
      <c r="Z19" s="604"/>
      <c r="AA19" s="604"/>
      <c r="AB19" s="604"/>
      <c r="AC19" s="604"/>
      <c r="AD19" s="604"/>
      <c r="AE19" s="604"/>
      <c r="AF19" s="604"/>
      <c r="AG19" s="604"/>
    </row>
    <row r="20" spans="2:73" ht="23.25" customHeight="1" outlineLevel="1">
      <c r="C20" s="91"/>
      <c r="D20" s="610" t="s">
        <v>634</v>
      </c>
      <c r="E20" s="604"/>
      <c r="F20" s="604"/>
      <c r="G20" s="615"/>
      <c r="H20" s="604"/>
      <c r="I20" s="604"/>
      <c r="J20" s="604"/>
      <c r="K20" s="639"/>
      <c r="L20" s="604"/>
      <c r="M20" s="604"/>
      <c r="N20" s="604"/>
      <c r="O20" s="604"/>
      <c r="P20" s="604"/>
      <c r="Q20" s="604"/>
      <c r="R20" s="604"/>
      <c r="S20" s="604"/>
      <c r="T20" s="604"/>
      <c r="U20" s="604"/>
      <c r="V20" s="604"/>
      <c r="W20" s="604"/>
      <c r="X20" s="604"/>
      <c r="Y20" s="604"/>
      <c r="Z20" s="604"/>
      <c r="AA20" s="604"/>
      <c r="AB20" s="604"/>
      <c r="AC20" s="604"/>
      <c r="AD20" s="604"/>
      <c r="AE20" s="604"/>
      <c r="AF20" s="604"/>
      <c r="AG20" s="604"/>
    </row>
    <row r="21" spans="2:73" ht="23.25" customHeight="1" outlineLevel="1">
      <c r="C21" s="91"/>
      <c r="D21" s="717" t="s">
        <v>646</v>
      </c>
      <c r="E21" s="604"/>
      <c r="F21" s="604"/>
      <c r="G21" s="615"/>
      <c r="H21" s="604"/>
      <c r="I21" s="604"/>
      <c r="J21" s="604"/>
      <c r="K21" s="639"/>
      <c r="L21" s="604"/>
      <c r="M21" s="604"/>
      <c r="N21" s="604"/>
      <c r="O21" s="604"/>
      <c r="P21" s="604"/>
      <c r="Q21" s="604"/>
      <c r="R21" s="604"/>
      <c r="S21" s="604"/>
      <c r="T21" s="604"/>
      <c r="U21" s="604"/>
      <c r="V21" s="604"/>
      <c r="W21" s="604"/>
      <c r="X21" s="604"/>
      <c r="Y21" s="604"/>
      <c r="Z21" s="604"/>
      <c r="AA21" s="604"/>
      <c r="AB21" s="604"/>
      <c r="AC21" s="604"/>
      <c r="AD21" s="604"/>
      <c r="AE21" s="604"/>
      <c r="AF21" s="604"/>
      <c r="AG21" s="604"/>
    </row>
    <row r="22" spans="2:73">
      <c r="I22" s="12"/>
      <c r="J22" s="12"/>
    </row>
    <row r="23" spans="2:73" ht="15.75">
      <c r="B23" s="182" t="s">
        <v>602</v>
      </c>
      <c r="H23" s="10"/>
      <c r="I23" s="10"/>
      <c r="J23" s="10"/>
    </row>
    <row r="24" spans="2:73" s="669" customFormat="1" ht="21" customHeight="1">
      <c r="B24" s="700" t="s">
        <v>606</v>
      </c>
      <c r="C24" s="897" t="s">
        <v>607</v>
      </c>
      <c r="D24" s="897"/>
      <c r="E24" s="897"/>
      <c r="F24" s="897"/>
      <c r="G24" s="897"/>
      <c r="H24" s="677" t="s">
        <v>604</v>
      </c>
      <c r="I24" s="677" t="s">
        <v>603</v>
      </c>
      <c r="J24" s="677" t="s">
        <v>605</v>
      </c>
      <c r="K24" s="668"/>
      <c r="L24" s="669" t="s">
        <v>607</v>
      </c>
      <c r="AQ24" s="669" t="s">
        <v>607</v>
      </c>
      <c r="BU24" s="668"/>
    </row>
    <row r="25" spans="2:73" s="250" customFormat="1" ht="49.5" customHeight="1">
      <c r="B25" s="245" t="s">
        <v>475</v>
      </c>
      <c r="C25" s="245" t="s">
        <v>212</v>
      </c>
      <c r="D25" s="627" t="s">
        <v>476</v>
      </c>
      <c r="E25" s="245" t="s">
        <v>209</v>
      </c>
      <c r="F25" s="245" t="s">
        <v>477</v>
      </c>
      <c r="G25" s="245" t="s">
        <v>478</v>
      </c>
      <c r="H25" s="627" t="s">
        <v>479</v>
      </c>
      <c r="I25" s="635" t="s">
        <v>595</v>
      </c>
      <c r="J25" s="642" t="s">
        <v>596</v>
      </c>
      <c r="K25" s="640"/>
      <c r="L25" s="246" t="s">
        <v>480</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481</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49.5" customHeight="1">
      <c r="B26" s="251"/>
      <c r="C26" s="251"/>
      <c r="D26" s="251"/>
      <c r="E26" s="251"/>
      <c r="F26" s="251"/>
      <c r="G26" s="251"/>
      <c r="H26" s="808"/>
      <c r="I26" s="633"/>
      <c r="J26" s="633"/>
      <c r="K26" s="641"/>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90" t="s">
        <v>209</v>
      </c>
      <c r="C27" s="690" t="s">
        <v>708</v>
      </c>
      <c r="D27" s="690" t="s">
        <v>114</v>
      </c>
      <c r="E27" s="690" t="s">
        <v>709</v>
      </c>
      <c r="F27" s="690" t="s">
        <v>29</v>
      </c>
      <c r="G27" s="690" t="s">
        <v>710</v>
      </c>
      <c r="H27" s="690">
        <v>2015</v>
      </c>
      <c r="I27" s="643" t="s">
        <v>588</v>
      </c>
      <c r="J27" s="643" t="s">
        <v>601</v>
      </c>
      <c r="K27" s="632"/>
      <c r="L27" s="694"/>
      <c r="M27" s="695"/>
      <c r="N27" s="695"/>
      <c r="O27" s="695"/>
      <c r="P27" s="695">
        <v>857</v>
      </c>
      <c r="Q27" s="695">
        <v>850</v>
      </c>
      <c r="R27" s="695">
        <v>850</v>
      </c>
      <c r="S27" s="695">
        <v>850</v>
      </c>
      <c r="T27" s="695">
        <v>850</v>
      </c>
      <c r="U27" s="695">
        <v>850</v>
      </c>
      <c r="V27" s="695">
        <v>850</v>
      </c>
      <c r="W27" s="695">
        <v>849</v>
      </c>
      <c r="X27" s="695">
        <v>849</v>
      </c>
      <c r="Y27" s="695">
        <v>849</v>
      </c>
      <c r="Z27" s="695">
        <v>770</v>
      </c>
      <c r="AA27" s="695">
        <v>769</v>
      </c>
      <c r="AB27" s="695">
        <v>769</v>
      </c>
      <c r="AC27" s="695">
        <v>765</v>
      </c>
      <c r="AD27" s="695">
        <v>765</v>
      </c>
      <c r="AE27" s="695">
        <v>763</v>
      </c>
      <c r="AF27" s="695">
        <v>198</v>
      </c>
      <c r="AG27" s="695">
        <v>198</v>
      </c>
      <c r="AH27" s="695">
        <v>198</v>
      </c>
      <c r="AI27" s="695">
        <v>198</v>
      </c>
      <c r="AJ27" s="695">
        <v>0</v>
      </c>
      <c r="AK27" s="695">
        <v>0</v>
      </c>
      <c r="AL27" s="695">
        <v>0</v>
      </c>
      <c r="AM27" s="695">
        <v>0</v>
      </c>
      <c r="AN27" s="695">
        <v>0</v>
      </c>
      <c r="AO27" s="696">
        <v>0</v>
      </c>
      <c r="AP27" s="632"/>
      <c r="AQ27" s="701"/>
      <c r="AR27" s="702"/>
      <c r="AS27" s="703"/>
      <c r="AT27" s="702"/>
      <c r="AU27" s="703">
        <v>13376491</v>
      </c>
      <c r="AV27" s="702">
        <v>13269295</v>
      </c>
      <c r="AW27" s="703">
        <v>13269295</v>
      </c>
      <c r="AX27" s="702">
        <v>13269295</v>
      </c>
      <c r="AY27" s="703">
        <v>13269295</v>
      </c>
      <c r="AZ27" s="702">
        <v>13269295</v>
      </c>
      <c r="BA27" s="703">
        <v>13269295</v>
      </c>
      <c r="BB27" s="702">
        <v>13261508</v>
      </c>
      <c r="BC27" s="703">
        <v>13261508</v>
      </c>
      <c r="BD27" s="702">
        <v>13261508</v>
      </c>
      <c r="BE27" s="703">
        <v>12498637</v>
      </c>
      <c r="BF27" s="702">
        <v>12410617</v>
      </c>
      <c r="BG27" s="703">
        <v>12410617</v>
      </c>
      <c r="BH27" s="702">
        <v>12174297</v>
      </c>
      <c r="BI27" s="703">
        <v>12174297</v>
      </c>
      <c r="BJ27" s="702">
        <v>12149348</v>
      </c>
      <c r="BK27" s="703">
        <v>3156685</v>
      </c>
      <c r="BL27" s="702">
        <v>3156685</v>
      </c>
      <c r="BM27" s="703">
        <v>3156685</v>
      </c>
      <c r="BN27" s="702">
        <v>3156685</v>
      </c>
      <c r="BO27" s="703">
        <v>0</v>
      </c>
      <c r="BP27" s="702">
        <v>0</v>
      </c>
      <c r="BQ27" s="703">
        <v>0</v>
      </c>
      <c r="BR27" s="702">
        <v>0</v>
      </c>
      <c r="BS27" s="703">
        <v>0</v>
      </c>
      <c r="BT27" s="704">
        <v>0</v>
      </c>
      <c r="BU27" s="16"/>
    </row>
    <row r="28" spans="2:73" s="17" customFormat="1" ht="15.75">
      <c r="B28" s="690" t="s">
        <v>209</v>
      </c>
      <c r="C28" s="690" t="s">
        <v>708</v>
      </c>
      <c r="D28" s="690" t="s">
        <v>690</v>
      </c>
      <c r="E28" s="690" t="s">
        <v>709</v>
      </c>
      <c r="F28" s="690" t="s">
        <v>29</v>
      </c>
      <c r="G28" s="690" t="s">
        <v>710</v>
      </c>
      <c r="H28" s="690">
        <v>2015</v>
      </c>
      <c r="I28" s="643" t="s">
        <v>588</v>
      </c>
      <c r="J28" s="643" t="s">
        <v>601</v>
      </c>
      <c r="K28" s="632"/>
      <c r="L28" s="694"/>
      <c r="M28" s="695"/>
      <c r="N28" s="695"/>
      <c r="O28" s="695"/>
      <c r="P28" s="695">
        <v>1861</v>
      </c>
      <c r="Q28" s="695">
        <v>1861</v>
      </c>
      <c r="R28" s="695">
        <v>1861</v>
      </c>
      <c r="S28" s="695">
        <v>1861</v>
      </c>
      <c r="T28" s="695">
        <v>1861</v>
      </c>
      <c r="U28" s="695">
        <v>1861</v>
      </c>
      <c r="V28" s="695">
        <v>1861</v>
      </c>
      <c r="W28" s="695">
        <v>1861</v>
      </c>
      <c r="X28" s="695">
        <v>1861</v>
      </c>
      <c r="Y28" s="695">
        <v>1861</v>
      </c>
      <c r="Z28" s="695">
        <v>1861</v>
      </c>
      <c r="AA28" s="695">
        <v>1861</v>
      </c>
      <c r="AB28" s="695">
        <v>1861</v>
      </c>
      <c r="AC28" s="695">
        <v>1861</v>
      </c>
      <c r="AD28" s="695">
        <v>1861</v>
      </c>
      <c r="AE28" s="695">
        <v>1861</v>
      </c>
      <c r="AF28" s="695">
        <v>1861</v>
      </c>
      <c r="AG28" s="695">
        <v>1861</v>
      </c>
      <c r="AH28" s="695">
        <v>1703</v>
      </c>
      <c r="AI28" s="695">
        <v>0</v>
      </c>
      <c r="AJ28" s="695">
        <v>0</v>
      </c>
      <c r="AK28" s="695">
        <v>0</v>
      </c>
      <c r="AL28" s="695">
        <v>0</v>
      </c>
      <c r="AM28" s="695">
        <v>0</v>
      </c>
      <c r="AN28" s="695">
        <v>0</v>
      </c>
      <c r="AO28" s="696">
        <v>0</v>
      </c>
      <c r="AP28" s="632"/>
      <c r="AQ28" s="705"/>
      <c r="AR28" s="706"/>
      <c r="AS28" s="707"/>
      <c r="AT28" s="706"/>
      <c r="AU28" s="707">
        <v>3565130</v>
      </c>
      <c r="AV28" s="706">
        <v>3565130</v>
      </c>
      <c r="AW28" s="707">
        <v>3565130</v>
      </c>
      <c r="AX28" s="706">
        <v>3565130</v>
      </c>
      <c r="AY28" s="707">
        <v>3565130</v>
      </c>
      <c r="AZ28" s="706">
        <v>3565130</v>
      </c>
      <c r="BA28" s="707">
        <v>3565130</v>
      </c>
      <c r="BB28" s="706">
        <v>3565130</v>
      </c>
      <c r="BC28" s="707">
        <v>3565130</v>
      </c>
      <c r="BD28" s="706">
        <v>3565130</v>
      </c>
      <c r="BE28" s="707">
        <v>3565130</v>
      </c>
      <c r="BF28" s="706">
        <v>3565130</v>
      </c>
      <c r="BG28" s="707">
        <v>3565130</v>
      </c>
      <c r="BH28" s="706">
        <v>3565130</v>
      </c>
      <c r="BI28" s="707">
        <v>3565130</v>
      </c>
      <c r="BJ28" s="706">
        <v>3565130</v>
      </c>
      <c r="BK28" s="707">
        <v>3565130</v>
      </c>
      <c r="BL28" s="706">
        <v>3565130</v>
      </c>
      <c r="BM28" s="707">
        <v>3424603</v>
      </c>
      <c r="BN28" s="706">
        <v>0</v>
      </c>
      <c r="BO28" s="707">
        <v>0</v>
      </c>
      <c r="BP28" s="706">
        <v>0</v>
      </c>
      <c r="BQ28" s="707">
        <v>0</v>
      </c>
      <c r="BR28" s="706">
        <v>0</v>
      </c>
      <c r="BS28" s="707">
        <v>0</v>
      </c>
      <c r="BT28" s="708">
        <v>0</v>
      </c>
      <c r="BU28" s="16"/>
    </row>
    <row r="29" spans="2:73" s="17" customFormat="1" ht="16.5" customHeight="1">
      <c r="B29" s="690" t="s">
        <v>209</v>
      </c>
      <c r="C29" s="690" t="s">
        <v>708</v>
      </c>
      <c r="D29" s="690" t="s">
        <v>116</v>
      </c>
      <c r="E29" s="690" t="s">
        <v>709</v>
      </c>
      <c r="F29" s="690" t="s">
        <v>29</v>
      </c>
      <c r="G29" s="690" t="s">
        <v>710</v>
      </c>
      <c r="H29" s="690">
        <v>2015</v>
      </c>
      <c r="I29" s="643" t="s">
        <v>588</v>
      </c>
      <c r="J29" s="643" t="s">
        <v>601</v>
      </c>
      <c r="K29" s="632"/>
      <c r="L29" s="694"/>
      <c r="M29" s="695"/>
      <c r="N29" s="695"/>
      <c r="O29" s="695"/>
      <c r="P29" s="695">
        <v>0</v>
      </c>
      <c r="Q29" s="695">
        <v>0</v>
      </c>
      <c r="R29" s="695">
        <v>0</v>
      </c>
      <c r="S29" s="695">
        <v>0</v>
      </c>
      <c r="T29" s="695">
        <v>0</v>
      </c>
      <c r="U29" s="695">
        <v>0</v>
      </c>
      <c r="V29" s="695">
        <v>0</v>
      </c>
      <c r="W29" s="695">
        <v>0</v>
      </c>
      <c r="X29" s="695">
        <v>0</v>
      </c>
      <c r="Y29" s="695">
        <v>0</v>
      </c>
      <c r="Z29" s="695">
        <v>0</v>
      </c>
      <c r="AA29" s="695">
        <v>0</v>
      </c>
      <c r="AB29" s="695">
        <v>0</v>
      </c>
      <c r="AC29" s="695">
        <v>0</v>
      </c>
      <c r="AD29" s="695">
        <v>0</v>
      </c>
      <c r="AE29" s="695">
        <v>0</v>
      </c>
      <c r="AF29" s="695">
        <v>0</v>
      </c>
      <c r="AG29" s="695">
        <v>0</v>
      </c>
      <c r="AH29" s="695">
        <v>0</v>
      </c>
      <c r="AI29" s="695">
        <v>0</v>
      </c>
      <c r="AJ29" s="695">
        <v>0</v>
      </c>
      <c r="AK29" s="695">
        <v>0</v>
      </c>
      <c r="AL29" s="695">
        <v>0</v>
      </c>
      <c r="AM29" s="695">
        <v>0</v>
      </c>
      <c r="AN29" s="695">
        <v>0</v>
      </c>
      <c r="AO29" s="696">
        <v>0</v>
      </c>
      <c r="AP29" s="632"/>
      <c r="AQ29" s="709"/>
      <c r="AR29" s="710"/>
      <c r="AS29" s="711"/>
      <c r="AT29" s="710"/>
      <c r="AU29" s="711">
        <v>0</v>
      </c>
      <c r="AV29" s="710">
        <v>0</v>
      </c>
      <c r="AW29" s="711">
        <v>0</v>
      </c>
      <c r="AX29" s="710">
        <v>0</v>
      </c>
      <c r="AY29" s="711">
        <v>0</v>
      </c>
      <c r="AZ29" s="710">
        <v>0</v>
      </c>
      <c r="BA29" s="711">
        <v>0</v>
      </c>
      <c r="BB29" s="710">
        <v>0</v>
      </c>
      <c r="BC29" s="711">
        <v>0</v>
      </c>
      <c r="BD29" s="710">
        <v>0</v>
      </c>
      <c r="BE29" s="711">
        <v>0</v>
      </c>
      <c r="BF29" s="710">
        <v>0</v>
      </c>
      <c r="BG29" s="711">
        <v>0</v>
      </c>
      <c r="BH29" s="710">
        <v>0</v>
      </c>
      <c r="BI29" s="711">
        <v>0</v>
      </c>
      <c r="BJ29" s="710">
        <v>0</v>
      </c>
      <c r="BK29" s="711">
        <v>0</v>
      </c>
      <c r="BL29" s="710">
        <v>0</v>
      </c>
      <c r="BM29" s="711">
        <v>0</v>
      </c>
      <c r="BN29" s="710">
        <v>0</v>
      </c>
      <c r="BO29" s="711">
        <v>0</v>
      </c>
      <c r="BP29" s="710">
        <v>0</v>
      </c>
      <c r="BQ29" s="711">
        <v>0</v>
      </c>
      <c r="BR29" s="710">
        <v>0</v>
      </c>
      <c r="BS29" s="711">
        <v>0</v>
      </c>
      <c r="BT29" s="712">
        <v>0</v>
      </c>
      <c r="BU29" s="16"/>
    </row>
    <row r="30" spans="2:73" s="17" customFormat="1" ht="15.75">
      <c r="B30" s="690" t="s">
        <v>209</v>
      </c>
      <c r="C30" s="690" t="s">
        <v>708</v>
      </c>
      <c r="D30" s="690" t="s">
        <v>117</v>
      </c>
      <c r="E30" s="690" t="s">
        <v>709</v>
      </c>
      <c r="F30" s="690" t="s">
        <v>29</v>
      </c>
      <c r="G30" s="690" t="s">
        <v>710</v>
      </c>
      <c r="H30" s="690">
        <v>2015</v>
      </c>
      <c r="I30" s="643" t="s">
        <v>588</v>
      </c>
      <c r="J30" s="643" t="s">
        <v>601</v>
      </c>
      <c r="K30" s="632"/>
      <c r="L30" s="694"/>
      <c r="M30" s="695"/>
      <c r="N30" s="695"/>
      <c r="O30" s="695"/>
      <c r="P30" s="695">
        <v>0</v>
      </c>
      <c r="Q30" s="695">
        <v>0</v>
      </c>
      <c r="R30" s="695">
        <v>0</v>
      </c>
      <c r="S30" s="695">
        <v>0</v>
      </c>
      <c r="T30" s="695">
        <v>0</v>
      </c>
      <c r="U30" s="695">
        <v>0</v>
      </c>
      <c r="V30" s="695">
        <v>0</v>
      </c>
      <c r="W30" s="695">
        <v>0</v>
      </c>
      <c r="X30" s="695">
        <v>0</v>
      </c>
      <c r="Y30" s="695">
        <v>0</v>
      </c>
      <c r="Z30" s="695">
        <v>0</v>
      </c>
      <c r="AA30" s="695">
        <v>0</v>
      </c>
      <c r="AB30" s="695">
        <v>0</v>
      </c>
      <c r="AC30" s="695">
        <v>0</v>
      </c>
      <c r="AD30" s="695">
        <v>0</v>
      </c>
      <c r="AE30" s="695">
        <v>0</v>
      </c>
      <c r="AF30" s="695">
        <v>0</v>
      </c>
      <c r="AG30" s="695">
        <v>0</v>
      </c>
      <c r="AH30" s="695">
        <v>0</v>
      </c>
      <c r="AI30" s="695">
        <v>0</v>
      </c>
      <c r="AJ30" s="695">
        <v>0</v>
      </c>
      <c r="AK30" s="695">
        <v>0</v>
      </c>
      <c r="AL30" s="695">
        <v>0</v>
      </c>
      <c r="AM30" s="695">
        <v>0</v>
      </c>
      <c r="AN30" s="695">
        <v>0</v>
      </c>
      <c r="AO30" s="696">
        <v>0</v>
      </c>
      <c r="AP30" s="632"/>
      <c r="AQ30" s="705"/>
      <c r="AR30" s="706"/>
      <c r="AS30" s="707"/>
      <c r="AT30" s="706"/>
      <c r="AU30" s="707">
        <v>0</v>
      </c>
      <c r="AV30" s="706">
        <v>0</v>
      </c>
      <c r="AW30" s="707">
        <v>0</v>
      </c>
      <c r="AX30" s="706">
        <v>0</v>
      </c>
      <c r="AY30" s="707">
        <v>0</v>
      </c>
      <c r="AZ30" s="706">
        <v>0</v>
      </c>
      <c r="BA30" s="707">
        <v>0</v>
      </c>
      <c r="BB30" s="706">
        <v>0</v>
      </c>
      <c r="BC30" s="707">
        <v>0</v>
      </c>
      <c r="BD30" s="706">
        <v>0</v>
      </c>
      <c r="BE30" s="707">
        <v>0</v>
      </c>
      <c r="BF30" s="706">
        <v>0</v>
      </c>
      <c r="BG30" s="707">
        <v>0</v>
      </c>
      <c r="BH30" s="706">
        <v>0</v>
      </c>
      <c r="BI30" s="707">
        <v>0</v>
      </c>
      <c r="BJ30" s="706">
        <v>0</v>
      </c>
      <c r="BK30" s="707">
        <v>0</v>
      </c>
      <c r="BL30" s="706">
        <v>0</v>
      </c>
      <c r="BM30" s="707">
        <v>0</v>
      </c>
      <c r="BN30" s="706">
        <v>0</v>
      </c>
      <c r="BO30" s="707">
        <v>0</v>
      </c>
      <c r="BP30" s="706">
        <v>0</v>
      </c>
      <c r="BQ30" s="707">
        <v>0</v>
      </c>
      <c r="BR30" s="706">
        <v>0</v>
      </c>
      <c r="BS30" s="707">
        <v>0</v>
      </c>
      <c r="BT30" s="708">
        <v>0</v>
      </c>
      <c r="BU30" s="16"/>
    </row>
    <row r="31" spans="2:73" s="17" customFormat="1" ht="15.75">
      <c r="B31" s="690" t="s">
        <v>209</v>
      </c>
      <c r="C31" s="690" t="s">
        <v>711</v>
      </c>
      <c r="D31" s="690" t="s">
        <v>118</v>
      </c>
      <c r="E31" s="690" t="s">
        <v>709</v>
      </c>
      <c r="F31" s="690" t="s">
        <v>712</v>
      </c>
      <c r="G31" s="690" t="s">
        <v>710</v>
      </c>
      <c r="H31" s="690">
        <v>2015</v>
      </c>
      <c r="I31" s="643" t="s">
        <v>588</v>
      </c>
      <c r="J31" s="643" t="s">
        <v>601</v>
      </c>
      <c r="K31" s="632"/>
      <c r="L31" s="694"/>
      <c r="M31" s="695"/>
      <c r="N31" s="695"/>
      <c r="O31" s="695"/>
      <c r="P31" s="695">
        <v>0</v>
      </c>
      <c r="Q31" s="695">
        <v>0</v>
      </c>
      <c r="R31" s="695">
        <v>0</v>
      </c>
      <c r="S31" s="695">
        <v>0</v>
      </c>
      <c r="T31" s="695">
        <v>0</v>
      </c>
      <c r="U31" s="695">
        <v>0</v>
      </c>
      <c r="V31" s="695">
        <v>0</v>
      </c>
      <c r="W31" s="695">
        <v>0</v>
      </c>
      <c r="X31" s="695">
        <v>0</v>
      </c>
      <c r="Y31" s="695">
        <v>0</v>
      </c>
      <c r="Z31" s="695">
        <v>0</v>
      </c>
      <c r="AA31" s="695">
        <v>0</v>
      </c>
      <c r="AB31" s="695">
        <v>0</v>
      </c>
      <c r="AC31" s="695">
        <v>0</v>
      </c>
      <c r="AD31" s="695">
        <v>0</v>
      </c>
      <c r="AE31" s="695">
        <v>0</v>
      </c>
      <c r="AF31" s="695">
        <v>0</v>
      </c>
      <c r="AG31" s="695">
        <v>0</v>
      </c>
      <c r="AH31" s="695">
        <v>0</v>
      </c>
      <c r="AI31" s="695">
        <v>0</v>
      </c>
      <c r="AJ31" s="695">
        <v>0</v>
      </c>
      <c r="AK31" s="695">
        <v>0</v>
      </c>
      <c r="AL31" s="695">
        <v>0</v>
      </c>
      <c r="AM31" s="695">
        <v>0</v>
      </c>
      <c r="AN31" s="695">
        <v>0</v>
      </c>
      <c r="AO31" s="696">
        <v>0</v>
      </c>
      <c r="AP31" s="632"/>
      <c r="AQ31" s="709"/>
      <c r="AR31" s="710"/>
      <c r="AS31" s="711"/>
      <c r="AT31" s="710"/>
      <c r="AU31" s="711">
        <v>0</v>
      </c>
      <c r="AV31" s="710">
        <v>0</v>
      </c>
      <c r="AW31" s="711">
        <v>0</v>
      </c>
      <c r="AX31" s="710">
        <v>0</v>
      </c>
      <c r="AY31" s="711">
        <v>0</v>
      </c>
      <c r="AZ31" s="710">
        <v>0</v>
      </c>
      <c r="BA31" s="711">
        <v>0</v>
      </c>
      <c r="BB31" s="710">
        <v>0</v>
      </c>
      <c r="BC31" s="711">
        <v>0</v>
      </c>
      <c r="BD31" s="710">
        <v>0</v>
      </c>
      <c r="BE31" s="711">
        <v>0</v>
      </c>
      <c r="BF31" s="710">
        <v>0</v>
      </c>
      <c r="BG31" s="711">
        <v>0</v>
      </c>
      <c r="BH31" s="710">
        <v>0</v>
      </c>
      <c r="BI31" s="711">
        <v>0</v>
      </c>
      <c r="BJ31" s="710">
        <v>0</v>
      </c>
      <c r="BK31" s="711">
        <v>0</v>
      </c>
      <c r="BL31" s="710">
        <v>0</v>
      </c>
      <c r="BM31" s="711">
        <v>0</v>
      </c>
      <c r="BN31" s="710">
        <v>0</v>
      </c>
      <c r="BO31" s="711">
        <v>0</v>
      </c>
      <c r="BP31" s="710">
        <v>0</v>
      </c>
      <c r="BQ31" s="711">
        <v>0</v>
      </c>
      <c r="BR31" s="710">
        <v>0</v>
      </c>
      <c r="BS31" s="711">
        <v>0</v>
      </c>
      <c r="BT31" s="712">
        <v>0</v>
      </c>
      <c r="BU31" s="16"/>
    </row>
    <row r="32" spans="2:73" s="17" customFormat="1" ht="15.75">
      <c r="B32" s="690" t="s">
        <v>209</v>
      </c>
      <c r="C32" s="690" t="s">
        <v>711</v>
      </c>
      <c r="D32" s="690" t="s">
        <v>119</v>
      </c>
      <c r="E32" s="690" t="s">
        <v>709</v>
      </c>
      <c r="F32" s="690" t="s">
        <v>712</v>
      </c>
      <c r="G32" s="690" t="s">
        <v>710</v>
      </c>
      <c r="H32" s="690">
        <v>2015</v>
      </c>
      <c r="I32" s="643" t="s">
        <v>588</v>
      </c>
      <c r="J32" s="643" t="s">
        <v>601</v>
      </c>
      <c r="K32" s="632"/>
      <c r="L32" s="694"/>
      <c r="M32" s="695"/>
      <c r="N32" s="695"/>
      <c r="O32" s="695"/>
      <c r="P32" s="695">
        <v>995</v>
      </c>
      <c r="Q32" s="695">
        <v>995</v>
      </c>
      <c r="R32" s="695">
        <v>992</v>
      </c>
      <c r="S32" s="695">
        <v>992</v>
      </c>
      <c r="T32" s="695">
        <v>992</v>
      </c>
      <c r="U32" s="695">
        <v>992</v>
      </c>
      <c r="V32" s="695">
        <v>936</v>
      </c>
      <c r="W32" s="695">
        <v>936</v>
      </c>
      <c r="X32" s="695">
        <v>914</v>
      </c>
      <c r="Y32" s="695">
        <v>731</v>
      </c>
      <c r="Z32" s="695">
        <v>293</v>
      </c>
      <c r="AA32" s="695">
        <v>293</v>
      </c>
      <c r="AB32" s="695">
        <v>214</v>
      </c>
      <c r="AC32" s="695">
        <v>214</v>
      </c>
      <c r="AD32" s="695">
        <v>214</v>
      </c>
      <c r="AE32" s="695">
        <v>175</v>
      </c>
      <c r="AF32" s="695">
        <v>103</v>
      </c>
      <c r="AG32" s="695">
        <v>103</v>
      </c>
      <c r="AH32" s="695">
        <v>103</v>
      </c>
      <c r="AI32" s="695">
        <v>103</v>
      </c>
      <c r="AJ32" s="695">
        <v>0</v>
      </c>
      <c r="AK32" s="695">
        <v>0</v>
      </c>
      <c r="AL32" s="695">
        <v>0</v>
      </c>
      <c r="AM32" s="695">
        <v>0</v>
      </c>
      <c r="AN32" s="695">
        <v>0</v>
      </c>
      <c r="AO32" s="696">
        <v>0</v>
      </c>
      <c r="AP32" s="632"/>
      <c r="AQ32" s="713"/>
      <c r="AR32" s="714"/>
      <c r="AS32" s="715"/>
      <c r="AT32" s="714"/>
      <c r="AU32" s="715">
        <v>5964477</v>
      </c>
      <c r="AV32" s="714">
        <v>5964477</v>
      </c>
      <c r="AW32" s="715">
        <v>5954738</v>
      </c>
      <c r="AX32" s="714">
        <v>5954738</v>
      </c>
      <c r="AY32" s="715">
        <v>5954738</v>
      </c>
      <c r="AZ32" s="714">
        <v>5954738</v>
      </c>
      <c r="BA32" s="715">
        <v>5635224</v>
      </c>
      <c r="BB32" s="714">
        <v>5635224</v>
      </c>
      <c r="BC32" s="715">
        <v>5560764</v>
      </c>
      <c r="BD32" s="714">
        <v>4517589</v>
      </c>
      <c r="BE32" s="715">
        <v>2010258</v>
      </c>
      <c r="BF32" s="714">
        <v>1998272</v>
      </c>
      <c r="BG32" s="715">
        <v>1195922</v>
      </c>
      <c r="BH32" s="714">
        <v>1195922</v>
      </c>
      <c r="BI32" s="715">
        <v>1195922</v>
      </c>
      <c r="BJ32" s="714">
        <v>883917</v>
      </c>
      <c r="BK32" s="715">
        <v>305843</v>
      </c>
      <c r="BL32" s="714">
        <v>305843</v>
      </c>
      <c r="BM32" s="715">
        <v>305843</v>
      </c>
      <c r="BN32" s="714">
        <v>305843</v>
      </c>
      <c r="BO32" s="715">
        <v>0</v>
      </c>
      <c r="BP32" s="714">
        <v>0</v>
      </c>
      <c r="BQ32" s="715">
        <v>0</v>
      </c>
      <c r="BR32" s="714">
        <v>0</v>
      </c>
      <c r="BS32" s="715">
        <v>0</v>
      </c>
      <c r="BT32" s="716">
        <v>0</v>
      </c>
      <c r="BU32" s="16"/>
    </row>
    <row r="33" spans="2:73" s="17" customFormat="1" ht="15.75">
      <c r="B33" s="690" t="s">
        <v>209</v>
      </c>
      <c r="C33" s="690" t="s">
        <v>711</v>
      </c>
      <c r="D33" s="690" t="s">
        <v>120</v>
      </c>
      <c r="E33" s="690" t="s">
        <v>709</v>
      </c>
      <c r="F33" s="690" t="s">
        <v>712</v>
      </c>
      <c r="G33" s="690" t="s">
        <v>710</v>
      </c>
      <c r="H33" s="690">
        <v>2015</v>
      </c>
      <c r="I33" s="643" t="s">
        <v>588</v>
      </c>
      <c r="J33" s="643" t="s">
        <v>601</v>
      </c>
      <c r="K33" s="632"/>
      <c r="L33" s="694"/>
      <c r="M33" s="695"/>
      <c r="N33" s="695"/>
      <c r="O33" s="695"/>
      <c r="P33" s="695">
        <v>0</v>
      </c>
      <c r="Q33" s="695">
        <v>0</v>
      </c>
      <c r="R33" s="695">
        <v>0</v>
      </c>
      <c r="S33" s="695">
        <v>0</v>
      </c>
      <c r="T33" s="695">
        <v>0</v>
      </c>
      <c r="U33" s="695">
        <v>0</v>
      </c>
      <c r="V33" s="695">
        <v>0</v>
      </c>
      <c r="W33" s="695">
        <v>0</v>
      </c>
      <c r="X33" s="695">
        <v>0</v>
      </c>
      <c r="Y33" s="695">
        <v>0</v>
      </c>
      <c r="Z33" s="695">
        <v>0</v>
      </c>
      <c r="AA33" s="695">
        <v>0</v>
      </c>
      <c r="AB33" s="695">
        <v>0</v>
      </c>
      <c r="AC33" s="695">
        <v>0</v>
      </c>
      <c r="AD33" s="695">
        <v>0</v>
      </c>
      <c r="AE33" s="695">
        <v>0</v>
      </c>
      <c r="AF33" s="695">
        <v>0</v>
      </c>
      <c r="AG33" s="695">
        <v>0</v>
      </c>
      <c r="AH33" s="695">
        <v>0</v>
      </c>
      <c r="AI33" s="695">
        <v>0</v>
      </c>
      <c r="AJ33" s="695">
        <v>0</v>
      </c>
      <c r="AK33" s="695">
        <v>0</v>
      </c>
      <c r="AL33" s="695">
        <v>0</v>
      </c>
      <c r="AM33" s="695">
        <v>0</v>
      </c>
      <c r="AN33" s="695">
        <v>0</v>
      </c>
      <c r="AO33" s="696">
        <v>0</v>
      </c>
      <c r="AP33" s="632"/>
      <c r="AQ33" s="701"/>
      <c r="AR33" s="702"/>
      <c r="AS33" s="703"/>
      <c r="AT33" s="702"/>
      <c r="AU33" s="703">
        <v>0</v>
      </c>
      <c r="AV33" s="702">
        <v>0</v>
      </c>
      <c r="AW33" s="703">
        <v>0</v>
      </c>
      <c r="AX33" s="702">
        <v>0</v>
      </c>
      <c r="AY33" s="703">
        <v>0</v>
      </c>
      <c r="AZ33" s="702">
        <v>0</v>
      </c>
      <c r="BA33" s="703">
        <v>0</v>
      </c>
      <c r="BB33" s="702">
        <v>0</v>
      </c>
      <c r="BC33" s="703">
        <v>0</v>
      </c>
      <c r="BD33" s="702">
        <v>0</v>
      </c>
      <c r="BE33" s="703">
        <v>0</v>
      </c>
      <c r="BF33" s="702">
        <v>0</v>
      </c>
      <c r="BG33" s="703">
        <v>0</v>
      </c>
      <c r="BH33" s="702">
        <v>0</v>
      </c>
      <c r="BI33" s="703">
        <v>0</v>
      </c>
      <c r="BJ33" s="702">
        <v>0</v>
      </c>
      <c r="BK33" s="703">
        <v>0</v>
      </c>
      <c r="BL33" s="702">
        <v>0</v>
      </c>
      <c r="BM33" s="703">
        <v>0</v>
      </c>
      <c r="BN33" s="702">
        <v>0</v>
      </c>
      <c r="BO33" s="703">
        <v>0</v>
      </c>
      <c r="BP33" s="702">
        <v>0</v>
      </c>
      <c r="BQ33" s="703">
        <v>0</v>
      </c>
      <c r="BR33" s="702">
        <v>0</v>
      </c>
      <c r="BS33" s="703">
        <v>0</v>
      </c>
      <c r="BT33" s="704">
        <v>0</v>
      </c>
      <c r="BU33" s="16"/>
    </row>
    <row r="34" spans="2:73" s="17" customFormat="1" ht="15.75">
      <c r="B34" s="690" t="s">
        <v>209</v>
      </c>
      <c r="C34" s="690" t="s">
        <v>711</v>
      </c>
      <c r="D34" s="690" t="s">
        <v>121</v>
      </c>
      <c r="E34" s="690" t="s">
        <v>709</v>
      </c>
      <c r="F34" s="690" t="s">
        <v>712</v>
      </c>
      <c r="G34" s="690" t="s">
        <v>710</v>
      </c>
      <c r="H34" s="690">
        <v>2015</v>
      </c>
      <c r="I34" s="643" t="s">
        <v>588</v>
      </c>
      <c r="J34" s="643" t="s">
        <v>601</v>
      </c>
      <c r="K34" s="632"/>
      <c r="L34" s="694"/>
      <c r="M34" s="695"/>
      <c r="N34" s="695"/>
      <c r="O34" s="695"/>
      <c r="P34" s="695">
        <v>0</v>
      </c>
      <c r="Q34" s="695">
        <v>0</v>
      </c>
      <c r="R34" s="695">
        <v>0</v>
      </c>
      <c r="S34" s="695">
        <v>0</v>
      </c>
      <c r="T34" s="695">
        <v>0</v>
      </c>
      <c r="U34" s="695">
        <v>0</v>
      </c>
      <c r="V34" s="695">
        <v>0</v>
      </c>
      <c r="W34" s="695">
        <v>0</v>
      </c>
      <c r="X34" s="695">
        <v>0</v>
      </c>
      <c r="Y34" s="695">
        <v>0</v>
      </c>
      <c r="Z34" s="695">
        <v>0</v>
      </c>
      <c r="AA34" s="695">
        <v>0</v>
      </c>
      <c r="AB34" s="695">
        <v>0</v>
      </c>
      <c r="AC34" s="695">
        <v>0</v>
      </c>
      <c r="AD34" s="695">
        <v>0</v>
      </c>
      <c r="AE34" s="695">
        <v>0</v>
      </c>
      <c r="AF34" s="695">
        <v>0</v>
      </c>
      <c r="AG34" s="695">
        <v>0</v>
      </c>
      <c r="AH34" s="695">
        <v>0</v>
      </c>
      <c r="AI34" s="695">
        <v>0</v>
      </c>
      <c r="AJ34" s="695">
        <v>0</v>
      </c>
      <c r="AK34" s="695">
        <v>0</v>
      </c>
      <c r="AL34" s="695">
        <v>0</v>
      </c>
      <c r="AM34" s="695">
        <v>0</v>
      </c>
      <c r="AN34" s="695">
        <v>0</v>
      </c>
      <c r="AO34" s="696">
        <v>0</v>
      </c>
      <c r="AP34" s="632"/>
      <c r="AQ34" s="705"/>
      <c r="AR34" s="706"/>
      <c r="AS34" s="707"/>
      <c r="AT34" s="706"/>
      <c r="AU34" s="707">
        <v>0</v>
      </c>
      <c r="AV34" s="706">
        <v>0</v>
      </c>
      <c r="AW34" s="707">
        <v>0</v>
      </c>
      <c r="AX34" s="706">
        <v>0</v>
      </c>
      <c r="AY34" s="707">
        <v>0</v>
      </c>
      <c r="AZ34" s="706">
        <v>0</v>
      </c>
      <c r="BA34" s="707">
        <v>0</v>
      </c>
      <c r="BB34" s="706">
        <v>0</v>
      </c>
      <c r="BC34" s="707">
        <v>0</v>
      </c>
      <c r="BD34" s="706">
        <v>0</v>
      </c>
      <c r="BE34" s="707">
        <v>0</v>
      </c>
      <c r="BF34" s="706">
        <v>0</v>
      </c>
      <c r="BG34" s="707">
        <v>0</v>
      </c>
      <c r="BH34" s="706">
        <v>0</v>
      </c>
      <c r="BI34" s="707">
        <v>0</v>
      </c>
      <c r="BJ34" s="706">
        <v>0</v>
      </c>
      <c r="BK34" s="707">
        <v>0</v>
      </c>
      <c r="BL34" s="706">
        <v>0</v>
      </c>
      <c r="BM34" s="707">
        <v>0</v>
      </c>
      <c r="BN34" s="706">
        <v>0</v>
      </c>
      <c r="BO34" s="707">
        <v>0</v>
      </c>
      <c r="BP34" s="706">
        <v>0</v>
      </c>
      <c r="BQ34" s="707">
        <v>0</v>
      </c>
      <c r="BR34" s="706">
        <v>0</v>
      </c>
      <c r="BS34" s="707">
        <v>0</v>
      </c>
      <c r="BT34" s="708">
        <v>0</v>
      </c>
      <c r="BU34" s="16"/>
    </row>
    <row r="35" spans="2:73" s="17" customFormat="1" ht="15.75">
      <c r="B35" s="690" t="s">
        <v>209</v>
      </c>
      <c r="C35" s="690" t="s">
        <v>711</v>
      </c>
      <c r="D35" s="690" t="s">
        <v>122</v>
      </c>
      <c r="E35" s="690" t="s">
        <v>709</v>
      </c>
      <c r="F35" s="690" t="s">
        <v>712</v>
      </c>
      <c r="G35" s="690" t="s">
        <v>710</v>
      </c>
      <c r="H35" s="690">
        <v>2015</v>
      </c>
      <c r="I35" s="643" t="s">
        <v>588</v>
      </c>
      <c r="J35" s="643" t="s">
        <v>601</v>
      </c>
      <c r="K35" s="632"/>
      <c r="L35" s="694"/>
      <c r="M35" s="695"/>
      <c r="N35" s="695"/>
      <c r="O35" s="695"/>
      <c r="P35" s="695">
        <v>0</v>
      </c>
      <c r="Q35" s="695">
        <v>0</v>
      </c>
      <c r="R35" s="695">
        <v>0</v>
      </c>
      <c r="S35" s="695">
        <v>0</v>
      </c>
      <c r="T35" s="695">
        <v>0</v>
      </c>
      <c r="U35" s="695">
        <v>0</v>
      </c>
      <c r="V35" s="695">
        <v>0</v>
      </c>
      <c r="W35" s="695">
        <v>0</v>
      </c>
      <c r="X35" s="695">
        <v>0</v>
      </c>
      <c r="Y35" s="695">
        <v>0</v>
      </c>
      <c r="Z35" s="695">
        <v>0</v>
      </c>
      <c r="AA35" s="695">
        <v>0</v>
      </c>
      <c r="AB35" s="695">
        <v>0</v>
      </c>
      <c r="AC35" s="695">
        <v>0</v>
      </c>
      <c r="AD35" s="695">
        <v>0</v>
      </c>
      <c r="AE35" s="695">
        <v>0</v>
      </c>
      <c r="AF35" s="695">
        <v>0</v>
      </c>
      <c r="AG35" s="695">
        <v>0</v>
      </c>
      <c r="AH35" s="695">
        <v>0</v>
      </c>
      <c r="AI35" s="695">
        <v>0</v>
      </c>
      <c r="AJ35" s="695">
        <v>0</v>
      </c>
      <c r="AK35" s="695">
        <v>0</v>
      </c>
      <c r="AL35" s="695">
        <v>0</v>
      </c>
      <c r="AM35" s="695">
        <v>0</v>
      </c>
      <c r="AN35" s="695">
        <v>0</v>
      </c>
      <c r="AO35" s="696">
        <v>0</v>
      </c>
      <c r="AP35" s="632"/>
      <c r="AQ35" s="709"/>
      <c r="AR35" s="710"/>
      <c r="AS35" s="711"/>
      <c r="AT35" s="710"/>
      <c r="AU35" s="711">
        <v>0</v>
      </c>
      <c r="AV35" s="710">
        <v>0</v>
      </c>
      <c r="AW35" s="711">
        <v>0</v>
      </c>
      <c r="AX35" s="710">
        <v>0</v>
      </c>
      <c r="AY35" s="711">
        <v>0</v>
      </c>
      <c r="AZ35" s="710">
        <v>0</v>
      </c>
      <c r="BA35" s="711">
        <v>0</v>
      </c>
      <c r="BB35" s="710">
        <v>0</v>
      </c>
      <c r="BC35" s="711">
        <v>0</v>
      </c>
      <c r="BD35" s="710">
        <v>0</v>
      </c>
      <c r="BE35" s="711">
        <v>0</v>
      </c>
      <c r="BF35" s="710">
        <v>0</v>
      </c>
      <c r="BG35" s="711">
        <v>0</v>
      </c>
      <c r="BH35" s="710">
        <v>0</v>
      </c>
      <c r="BI35" s="711">
        <v>0</v>
      </c>
      <c r="BJ35" s="710">
        <v>0</v>
      </c>
      <c r="BK35" s="711">
        <v>0</v>
      </c>
      <c r="BL35" s="710">
        <v>0</v>
      </c>
      <c r="BM35" s="711">
        <v>0</v>
      </c>
      <c r="BN35" s="710">
        <v>0</v>
      </c>
      <c r="BO35" s="711">
        <v>0</v>
      </c>
      <c r="BP35" s="710">
        <v>0</v>
      </c>
      <c r="BQ35" s="711">
        <v>0</v>
      </c>
      <c r="BR35" s="710">
        <v>0</v>
      </c>
      <c r="BS35" s="711">
        <v>0</v>
      </c>
      <c r="BT35" s="712">
        <v>0</v>
      </c>
      <c r="BU35" s="16"/>
    </row>
    <row r="36" spans="2:73" s="17" customFormat="1" ht="15.75">
      <c r="B36" s="690" t="s">
        <v>209</v>
      </c>
      <c r="C36" s="690" t="s">
        <v>711</v>
      </c>
      <c r="D36" s="690" t="s">
        <v>123</v>
      </c>
      <c r="E36" s="690" t="s">
        <v>709</v>
      </c>
      <c r="F36" s="690" t="s">
        <v>713</v>
      </c>
      <c r="G36" s="690" t="s">
        <v>710</v>
      </c>
      <c r="H36" s="690">
        <v>2015</v>
      </c>
      <c r="I36" s="643" t="s">
        <v>588</v>
      </c>
      <c r="J36" s="643" t="s">
        <v>601</v>
      </c>
      <c r="K36" s="632"/>
      <c r="L36" s="694"/>
      <c r="M36" s="695"/>
      <c r="N36" s="695"/>
      <c r="O36" s="695"/>
      <c r="P36" s="695">
        <v>0</v>
      </c>
      <c r="Q36" s="695">
        <v>0</v>
      </c>
      <c r="R36" s="695">
        <v>0</v>
      </c>
      <c r="S36" s="695">
        <v>0</v>
      </c>
      <c r="T36" s="695">
        <v>0</v>
      </c>
      <c r="U36" s="695">
        <v>0</v>
      </c>
      <c r="V36" s="695">
        <v>0</v>
      </c>
      <c r="W36" s="695">
        <v>0</v>
      </c>
      <c r="X36" s="695">
        <v>0</v>
      </c>
      <c r="Y36" s="695">
        <v>0</v>
      </c>
      <c r="Z36" s="695">
        <v>0</v>
      </c>
      <c r="AA36" s="695">
        <v>0</v>
      </c>
      <c r="AB36" s="695">
        <v>0</v>
      </c>
      <c r="AC36" s="695">
        <v>0</v>
      </c>
      <c r="AD36" s="695">
        <v>0</v>
      </c>
      <c r="AE36" s="695">
        <v>0</v>
      </c>
      <c r="AF36" s="695">
        <v>0</v>
      </c>
      <c r="AG36" s="695">
        <v>0</v>
      </c>
      <c r="AH36" s="695">
        <v>0</v>
      </c>
      <c r="AI36" s="695">
        <v>0</v>
      </c>
      <c r="AJ36" s="695">
        <v>0</v>
      </c>
      <c r="AK36" s="695">
        <v>0</v>
      </c>
      <c r="AL36" s="695">
        <v>0</v>
      </c>
      <c r="AM36" s="695">
        <v>0</v>
      </c>
      <c r="AN36" s="695">
        <v>0</v>
      </c>
      <c r="AO36" s="696">
        <v>0</v>
      </c>
      <c r="AP36" s="632"/>
      <c r="AQ36" s="709"/>
      <c r="AR36" s="710"/>
      <c r="AS36" s="711"/>
      <c r="AT36" s="710"/>
      <c r="AU36" s="711">
        <v>0</v>
      </c>
      <c r="AV36" s="710">
        <v>0</v>
      </c>
      <c r="AW36" s="711">
        <v>0</v>
      </c>
      <c r="AX36" s="710">
        <v>0</v>
      </c>
      <c r="AY36" s="711">
        <v>0</v>
      </c>
      <c r="AZ36" s="710">
        <v>0</v>
      </c>
      <c r="BA36" s="711">
        <v>0</v>
      </c>
      <c r="BB36" s="710">
        <v>0</v>
      </c>
      <c r="BC36" s="711">
        <v>0</v>
      </c>
      <c r="BD36" s="710">
        <v>0</v>
      </c>
      <c r="BE36" s="711">
        <v>0</v>
      </c>
      <c r="BF36" s="710">
        <v>0</v>
      </c>
      <c r="BG36" s="711">
        <v>0</v>
      </c>
      <c r="BH36" s="710">
        <v>0</v>
      </c>
      <c r="BI36" s="711">
        <v>0</v>
      </c>
      <c r="BJ36" s="710">
        <v>0</v>
      </c>
      <c r="BK36" s="711">
        <v>0</v>
      </c>
      <c r="BL36" s="710">
        <v>0</v>
      </c>
      <c r="BM36" s="711">
        <v>0</v>
      </c>
      <c r="BN36" s="710">
        <v>0</v>
      </c>
      <c r="BO36" s="711">
        <v>0</v>
      </c>
      <c r="BP36" s="710">
        <v>0</v>
      </c>
      <c r="BQ36" s="711">
        <v>0</v>
      </c>
      <c r="BR36" s="710">
        <v>0</v>
      </c>
      <c r="BS36" s="711">
        <v>0</v>
      </c>
      <c r="BT36" s="712">
        <v>0</v>
      </c>
      <c r="BU36" s="16"/>
    </row>
    <row r="37" spans="2:73" s="17" customFormat="1" ht="15.75">
      <c r="B37" s="690" t="s">
        <v>209</v>
      </c>
      <c r="C37" s="690" t="s">
        <v>711</v>
      </c>
      <c r="D37" s="690" t="s">
        <v>125</v>
      </c>
      <c r="E37" s="690" t="s">
        <v>709</v>
      </c>
      <c r="F37" s="690" t="s">
        <v>713</v>
      </c>
      <c r="G37" s="690" t="s">
        <v>710</v>
      </c>
      <c r="H37" s="690">
        <v>2015</v>
      </c>
      <c r="I37" s="643" t="s">
        <v>588</v>
      </c>
      <c r="J37" s="643" t="s">
        <v>601</v>
      </c>
      <c r="K37" s="632"/>
      <c r="L37" s="694"/>
      <c r="M37" s="695"/>
      <c r="N37" s="695"/>
      <c r="O37" s="695"/>
      <c r="P37" s="695">
        <v>0</v>
      </c>
      <c r="Q37" s="695">
        <v>0</v>
      </c>
      <c r="R37" s="695">
        <v>0</v>
      </c>
      <c r="S37" s="695">
        <v>0</v>
      </c>
      <c r="T37" s="695">
        <v>0</v>
      </c>
      <c r="U37" s="695">
        <v>0</v>
      </c>
      <c r="V37" s="695">
        <v>0</v>
      </c>
      <c r="W37" s="695">
        <v>0</v>
      </c>
      <c r="X37" s="695">
        <v>0</v>
      </c>
      <c r="Y37" s="695">
        <v>0</v>
      </c>
      <c r="Z37" s="695">
        <v>0</v>
      </c>
      <c r="AA37" s="695">
        <v>0</v>
      </c>
      <c r="AB37" s="695">
        <v>0</v>
      </c>
      <c r="AC37" s="695">
        <v>0</v>
      </c>
      <c r="AD37" s="695">
        <v>0</v>
      </c>
      <c r="AE37" s="695">
        <v>0</v>
      </c>
      <c r="AF37" s="695">
        <v>0</v>
      </c>
      <c r="AG37" s="695">
        <v>0</v>
      </c>
      <c r="AH37" s="695">
        <v>0</v>
      </c>
      <c r="AI37" s="695">
        <v>0</v>
      </c>
      <c r="AJ37" s="695">
        <v>0</v>
      </c>
      <c r="AK37" s="695">
        <v>0</v>
      </c>
      <c r="AL37" s="695">
        <v>0</v>
      </c>
      <c r="AM37" s="695">
        <v>0</v>
      </c>
      <c r="AN37" s="695">
        <v>0</v>
      </c>
      <c r="AO37" s="696">
        <v>0</v>
      </c>
      <c r="AP37" s="632"/>
      <c r="AQ37" s="705"/>
      <c r="AR37" s="706"/>
      <c r="AS37" s="707"/>
      <c r="AT37" s="706"/>
      <c r="AU37" s="707">
        <v>0</v>
      </c>
      <c r="AV37" s="706">
        <v>0</v>
      </c>
      <c r="AW37" s="707">
        <v>0</v>
      </c>
      <c r="AX37" s="706">
        <v>0</v>
      </c>
      <c r="AY37" s="707">
        <v>0</v>
      </c>
      <c r="AZ37" s="706">
        <v>0</v>
      </c>
      <c r="BA37" s="707">
        <v>0</v>
      </c>
      <c r="BB37" s="706">
        <v>0</v>
      </c>
      <c r="BC37" s="707">
        <v>0</v>
      </c>
      <c r="BD37" s="706">
        <v>0</v>
      </c>
      <c r="BE37" s="707">
        <v>0</v>
      </c>
      <c r="BF37" s="706">
        <v>0</v>
      </c>
      <c r="BG37" s="707">
        <v>0</v>
      </c>
      <c r="BH37" s="706">
        <v>0</v>
      </c>
      <c r="BI37" s="707">
        <v>0</v>
      </c>
      <c r="BJ37" s="706">
        <v>0</v>
      </c>
      <c r="BK37" s="707">
        <v>0</v>
      </c>
      <c r="BL37" s="706">
        <v>0</v>
      </c>
      <c r="BM37" s="707">
        <v>0</v>
      </c>
      <c r="BN37" s="706">
        <v>0</v>
      </c>
      <c r="BO37" s="707">
        <v>0</v>
      </c>
      <c r="BP37" s="706">
        <v>0</v>
      </c>
      <c r="BQ37" s="707">
        <v>0</v>
      </c>
      <c r="BR37" s="706">
        <v>0</v>
      </c>
      <c r="BS37" s="707">
        <v>0</v>
      </c>
      <c r="BT37" s="708">
        <v>0</v>
      </c>
      <c r="BU37" s="16"/>
    </row>
    <row r="38" spans="2:73" s="17" customFormat="1" ht="15.75">
      <c r="B38" s="690" t="s">
        <v>209</v>
      </c>
      <c r="C38" s="690" t="s">
        <v>711</v>
      </c>
      <c r="D38" s="690" t="s">
        <v>124</v>
      </c>
      <c r="E38" s="690" t="s">
        <v>709</v>
      </c>
      <c r="F38" s="690" t="s">
        <v>713</v>
      </c>
      <c r="G38" s="690" t="s">
        <v>710</v>
      </c>
      <c r="H38" s="690">
        <v>2015</v>
      </c>
      <c r="I38" s="643" t="s">
        <v>588</v>
      </c>
      <c r="J38" s="643" t="s">
        <v>601</v>
      </c>
      <c r="K38" s="632"/>
      <c r="L38" s="694"/>
      <c r="M38" s="695"/>
      <c r="N38" s="695"/>
      <c r="O38" s="695"/>
      <c r="P38" s="695">
        <v>0</v>
      </c>
      <c r="Q38" s="695">
        <v>0</v>
      </c>
      <c r="R38" s="695">
        <v>0</v>
      </c>
      <c r="S38" s="695">
        <v>0</v>
      </c>
      <c r="T38" s="695">
        <v>0</v>
      </c>
      <c r="U38" s="695">
        <v>0</v>
      </c>
      <c r="V38" s="695">
        <v>0</v>
      </c>
      <c r="W38" s="695">
        <v>0</v>
      </c>
      <c r="X38" s="695">
        <v>0</v>
      </c>
      <c r="Y38" s="695">
        <v>0</v>
      </c>
      <c r="Z38" s="695">
        <v>0</v>
      </c>
      <c r="AA38" s="695">
        <v>0</v>
      </c>
      <c r="AB38" s="695">
        <v>0</v>
      </c>
      <c r="AC38" s="695">
        <v>0</v>
      </c>
      <c r="AD38" s="695">
        <v>0</v>
      </c>
      <c r="AE38" s="695">
        <v>0</v>
      </c>
      <c r="AF38" s="695">
        <v>0</v>
      </c>
      <c r="AG38" s="695">
        <v>0</v>
      </c>
      <c r="AH38" s="695">
        <v>0</v>
      </c>
      <c r="AI38" s="695">
        <v>0</v>
      </c>
      <c r="AJ38" s="695">
        <v>0</v>
      </c>
      <c r="AK38" s="695">
        <v>0</v>
      </c>
      <c r="AL38" s="695">
        <v>0</v>
      </c>
      <c r="AM38" s="695">
        <v>0</v>
      </c>
      <c r="AN38" s="695">
        <v>0</v>
      </c>
      <c r="AO38" s="696">
        <v>0</v>
      </c>
      <c r="AP38" s="632"/>
      <c r="AQ38" s="709"/>
      <c r="AR38" s="710"/>
      <c r="AS38" s="711"/>
      <c r="AT38" s="710"/>
      <c r="AU38" s="711">
        <v>0</v>
      </c>
      <c r="AV38" s="710">
        <v>0</v>
      </c>
      <c r="AW38" s="711">
        <v>0</v>
      </c>
      <c r="AX38" s="710">
        <v>0</v>
      </c>
      <c r="AY38" s="711">
        <v>0</v>
      </c>
      <c r="AZ38" s="710">
        <v>0</v>
      </c>
      <c r="BA38" s="711">
        <v>0</v>
      </c>
      <c r="BB38" s="710">
        <v>0</v>
      </c>
      <c r="BC38" s="711">
        <v>0</v>
      </c>
      <c r="BD38" s="710">
        <v>0</v>
      </c>
      <c r="BE38" s="711">
        <v>0</v>
      </c>
      <c r="BF38" s="710">
        <v>0</v>
      </c>
      <c r="BG38" s="711">
        <v>0</v>
      </c>
      <c r="BH38" s="710">
        <v>0</v>
      </c>
      <c r="BI38" s="711">
        <v>0</v>
      </c>
      <c r="BJ38" s="710">
        <v>0</v>
      </c>
      <c r="BK38" s="711">
        <v>0</v>
      </c>
      <c r="BL38" s="710">
        <v>0</v>
      </c>
      <c r="BM38" s="711">
        <v>0</v>
      </c>
      <c r="BN38" s="710">
        <v>0</v>
      </c>
      <c r="BO38" s="711">
        <v>0</v>
      </c>
      <c r="BP38" s="710">
        <v>0</v>
      </c>
      <c r="BQ38" s="711">
        <v>0</v>
      </c>
      <c r="BR38" s="710">
        <v>0</v>
      </c>
      <c r="BS38" s="711">
        <v>0</v>
      </c>
      <c r="BT38" s="712">
        <v>0</v>
      </c>
      <c r="BU38" s="16"/>
    </row>
    <row r="39" spans="2:73" s="17" customFormat="1" ht="15.75">
      <c r="B39" s="690" t="s">
        <v>209</v>
      </c>
      <c r="C39" s="690" t="s">
        <v>711</v>
      </c>
      <c r="D39" s="690" t="s">
        <v>714</v>
      </c>
      <c r="E39" s="690" t="s">
        <v>709</v>
      </c>
      <c r="F39" s="690" t="s">
        <v>712</v>
      </c>
      <c r="G39" s="690" t="s">
        <v>710</v>
      </c>
      <c r="H39" s="690">
        <v>2015</v>
      </c>
      <c r="I39" s="643" t="s">
        <v>588</v>
      </c>
      <c r="J39" s="643" t="s">
        <v>601</v>
      </c>
      <c r="K39" s="632"/>
      <c r="L39" s="694"/>
      <c r="M39" s="695"/>
      <c r="N39" s="695"/>
      <c r="O39" s="695"/>
      <c r="P39" s="695">
        <v>0</v>
      </c>
      <c r="Q39" s="695">
        <v>0</v>
      </c>
      <c r="R39" s="695">
        <v>0</v>
      </c>
      <c r="S39" s="695">
        <v>0</v>
      </c>
      <c r="T39" s="695">
        <v>0</v>
      </c>
      <c r="U39" s="695">
        <v>0</v>
      </c>
      <c r="V39" s="695">
        <v>0</v>
      </c>
      <c r="W39" s="695">
        <v>0</v>
      </c>
      <c r="X39" s="695">
        <v>0</v>
      </c>
      <c r="Y39" s="695">
        <v>0</v>
      </c>
      <c r="Z39" s="695">
        <v>0</v>
      </c>
      <c r="AA39" s="695">
        <v>0</v>
      </c>
      <c r="AB39" s="695">
        <v>0</v>
      </c>
      <c r="AC39" s="695">
        <v>0</v>
      </c>
      <c r="AD39" s="695">
        <v>0</v>
      </c>
      <c r="AE39" s="695">
        <v>0</v>
      </c>
      <c r="AF39" s="695">
        <v>0</v>
      </c>
      <c r="AG39" s="695">
        <v>0</v>
      </c>
      <c r="AH39" s="695">
        <v>0</v>
      </c>
      <c r="AI39" s="695">
        <v>0</v>
      </c>
      <c r="AJ39" s="695">
        <v>0</v>
      </c>
      <c r="AK39" s="695">
        <v>0</v>
      </c>
      <c r="AL39" s="695">
        <v>0</v>
      </c>
      <c r="AM39" s="695">
        <v>0</v>
      </c>
      <c r="AN39" s="695">
        <v>0</v>
      </c>
      <c r="AO39" s="696">
        <v>0</v>
      </c>
      <c r="AP39" s="632"/>
      <c r="AQ39" s="705"/>
      <c r="AR39" s="706"/>
      <c r="AS39" s="707"/>
      <c r="AT39" s="706"/>
      <c r="AU39" s="707">
        <v>0</v>
      </c>
      <c r="AV39" s="706">
        <v>0</v>
      </c>
      <c r="AW39" s="707">
        <v>0</v>
      </c>
      <c r="AX39" s="706">
        <v>0</v>
      </c>
      <c r="AY39" s="707">
        <v>0</v>
      </c>
      <c r="AZ39" s="706">
        <v>0</v>
      </c>
      <c r="BA39" s="707">
        <v>0</v>
      </c>
      <c r="BB39" s="706">
        <v>0</v>
      </c>
      <c r="BC39" s="707">
        <v>0</v>
      </c>
      <c r="BD39" s="706">
        <v>0</v>
      </c>
      <c r="BE39" s="707">
        <v>0</v>
      </c>
      <c r="BF39" s="706">
        <v>0</v>
      </c>
      <c r="BG39" s="707">
        <v>0</v>
      </c>
      <c r="BH39" s="706">
        <v>0</v>
      </c>
      <c r="BI39" s="707">
        <v>0</v>
      </c>
      <c r="BJ39" s="706">
        <v>0</v>
      </c>
      <c r="BK39" s="707">
        <v>0</v>
      </c>
      <c r="BL39" s="706">
        <v>0</v>
      </c>
      <c r="BM39" s="707">
        <v>0</v>
      </c>
      <c r="BN39" s="706">
        <v>0</v>
      </c>
      <c r="BO39" s="707">
        <v>0</v>
      </c>
      <c r="BP39" s="706">
        <v>0</v>
      </c>
      <c r="BQ39" s="707">
        <v>0</v>
      </c>
      <c r="BR39" s="706">
        <v>0</v>
      </c>
      <c r="BS39" s="707">
        <v>0</v>
      </c>
      <c r="BT39" s="708">
        <v>0</v>
      </c>
      <c r="BU39" s="16"/>
    </row>
    <row r="40" spans="2:73" s="17" customFormat="1" ht="15.75">
      <c r="B40" s="690" t="s">
        <v>209</v>
      </c>
      <c r="C40" s="690" t="s">
        <v>711</v>
      </c>
      <c r="D40" s="690" t="s">
        <v>715</v>
      </c>
      <c r="E40" s="690" t="s">
        <v>709</v>
      </c>
      <c r="F40" s="690" t="s">
        <v>713</v>
      </c>
      <c r="G40" s="690" t="s">
        <v>710</v>
      </c>
      <c r="H40" s="690">
        <v>2015</v>
      </c>
      <c r="I40" s="643" t="s">
        <v>588</v>
      </c>
      <c r="J40" s="643" t="s">
        <v>601</v>
      </c>
      <c r="K40" s="632"/>
      <c r="L40" s="694"/>
      <c r="M40" s="695"/>
      <c r="N40" s="695"/>
      <c r="O40" s="695"/>
      <c r="P40" s="695">
        <v>0</v>
      </c>
      <c r="Q40" s="695">
        <v>0</v>
      </c>
      <c r="R40" s="695">
        <v>0</v>
      </c>
      <c r="S40" s="695">
        <v>0</v>
      </c>
      <c r="T40" s="695">
        <v>0</v>
      </c>
      <c r="U40" s="695">
        <v>0</v>
      </c>
      <c r="V40" s="695">
        <v>0</v>
      </c>
      <c r="W40" s="695">
        <v>0</v>
      </c>
      <c r="X40" s="695">
        <v>0</v>
      </c>
      <c r="Y40" s="695">
        <v>0</v>
      </c>
      <c r="Z40" s="695">
        <v>0</v>
      </c>
      <c r="AA40" s="695">
        <v>0</v>
      </c>
      <c r="AB40" s="695">
        <v>0</v>
      </c>
      <c r="AC40" s="695">
        <v>0</v>
      </c>
      <c r="AD40" s="695">
        <v>0</v>
      </c>
      <c r="AE40" s="695">
        <v>0</v>
      </c>
      <c r="AF40" s="695">
        <v>0</v>
      </c>
      <c r="AG40" s="695">
        <v>0</v>
      </c>
      <c r="AH40" s="695">
        <v>0</v>
      </c>
      <c r="AI40" s="695">
        <v>0</v>
      </c>
      <c r="AJ40" s="695">
        <v>0</v>
      </c>
      <c r="AK40" s="695">
        <v>0</v>
      </c>
      <c r="AL40" s="695">
        <v>0</v>
      </c>
      <c r="AM40" s="695">
        <v>0</v>
      </c>
      <c r="AN40" s="695">
        <v>0</v>
      </c>
      <c r="AO40" s="696">
        <v>0</v>
      </c>
      <c r="AP40" s="632"/>
      <c r="AQ40" s="709"/>
      <c r="AR40" s="710"/>
      <c r="AS40" s="711"/>
      <c r="AT40" s="710"/>
      <c r="AU40" s="711">
        <v>0</v>
      </c>
      <c r="AV40" s="710">
        <v>0</v>
      </c>
      <c r="AW40" s="711">
        <v>0</v>
      </c>
      <c r="AX40" s="710">
        <v>0</v>
      </c>
      <c r="AY40" s="711">
        <v>0</v>
      </c>
      <c r="AZ40" s="710">
        <v>0</v>
      </c>
      <c r="BA40" s="711">
        <v>0</v>
      </c>
      <c r="BB40" s="710">
        <v>0</v>
      </c>
      <c r="BC40" s="711">
        <v>0</v>
      </c>
      <c r="BD40" s="710">
        <v>0</v>
      </c>
      <c r="BE40" s="711">
        <v>0</v>
      </c>
      <c r="BF40" s="710">
        <v>0</v>
      </c>
      <c r="BG40" s="711">
        <v>0</v>
      </c>
      <c r="BH40" s="710">
        <v>0</v>
      </c>
      <c r="BI40" s="711">
        <v>0</v>
      </c>
      <c r="BJ40" s="710">
        <v>0</v>
      </c>
      <c r="BK40" s="711">
        <v>0</v>
      </c>
      <c r="BL40" s="710">
        <v>0</v>
      </c>
      <c r="BM40" s="711">
        <v>0</v>
      </c>
      <c r="BN40" s="710">
        <v>0</v>
      </c>
      <c r="BO40" s="711">
        <v>0</v>
      </c>
      <c r="BP40" s="710">
        <v>0</v>
      </c>
      <c r="BQ40" s="711">
        <v>0</v>
      </c>
      <c r="BR40" s="710">
        <v>0</v>
      </c>
      <c r="BS40" s="711">
        <v>0</v>
      </c>
      <c r="BT40" s="712">
        <v>0</v>
      </c>
      <c r="BU40" s="16"/>
    </row>
    <row r="41" spans="2:73" s="17" customFormat="1" ht="15.75">
      <c r="B41" s="690" t="s">
        <v>209</v>
      </c>
      <c r="C41" s="690" t="s">
        <v>708</v>
      </c>
      <c r="D41" s="690" t="s">
        <v>691</v>
      </c>
      <c r="E41" s="690" t="s">
        <v>709</v>
      </c>
      <c r="F41" s="690" t="s">
        <v>29</v>
      </c>
      <c r="G41" s="690" t="s">
        <v>710</v>
      </c>
      <c r="H41" s="690">
        <v>2015</v>
      </c>
      <c r="I41" s="643" t="s">
        <v>588</v>
      </c>
      <c r="J41" s="643" t="s">
        <v>601</v>
      </c>
      <c r="K41" s="632"/>
      <c r="L41" s="694"/>
      <c r="M41" s="695"/>
      <c r="N41" s="695"/>
      <c r="O41" s="695"/>
      <c r="P41" s="695">
        <v>0</v>
      </c>
      <c r="Q41" s="695">
        <v>0</v>
      </c>
      <c r="R41" s="695">
        <v>0</v>
      </c>
      <c r="S41" s="695">
        <v>0</v>
      </c>
      <c r="T41" s="695">
        <v>0</v>
      </c>
      <c r="U41" s="695">
        <v>0</v>
      </c>
      <c r="V41" s="695">
        <v>0</v>
      </c>
      <c r="W41" s="695">
        <v>0</v>
      </c>
      <c r="X41" s="695">
        <v>0</v>
      </c>
      <c r="Y41" s="695">
        <v>0</v>
      </c>
      <c r="Z41" s="695">
        <v>0</v>
      </c>
      <c r="AA41" s="695">
        <v>0</v>
      </c>
      <c r="AB41" s="695">
        <v>0</v>
      </c>
      <c r="AC41" s="695">
        <v>0</v>
      </c>
      <c r="AD41" s="695">
        <v>0</v>
      </c>
      <c r="AE41" s="695">
        <v>0</v>
      </c>
      <c r="AF41" s="695">
        <v>0</v>
      </c>
      <c r="AG41" s="695">
        <v>0</v>
      </c>
      <c r="AH41" s="695">
        <v>0</v>
      </c>
      <c r="AI41" s="695">
        <v>0</v>
      </c>
      <c r="AJ41" s="695">
        <v>0</v>
      </c>
      <c r="AK41" s="695">
        <v>0</v>
      </c>
      <c r="AL41" s="695">
        <v>0</v>
      </c>
      <c r="AM41" s="695">
        <v>0</v>
      </c>
      <c r="AN41" s="695">
        <v>0</v>
      </c>
      <c r="AO41" s="696">
        <v>0</v>
      </c>
      <c r="AP41" s="632"/>
      <c r="AQ41" s="705"/>
      <c r="AR41" s="706"/>
      <c r="AS41" s="707"/>
      <c r="AT41" s="706"/>
      <c r="AU41" s="707">
        <v>0</v>
      </c>
      <c r="AV41" s="706">
        <v>0</v>
      </c>
      <c r="AW41" s="707">
        <v>0</v>
      </c>
      <c r="AX41" s="706">
        <v>0</v>
      </c>
      <c r="AY41" s="707">
        <v>0</v>
      </c>
      <c r="AZ41" s="706">
        <v>0</v>
      </c>
      <c r="BA41" s="707">
        <v>0</v>
      </c>
      <c r="BB41" s="706">
        <v>0</v>
      </c>
      <c r="BC41" s="707">
        <v>0</v>
      </c>
      <c r="BD41" s="706">
        <v>0</v>
      </c>
      <c r="BE41" s="707">
        <v>0</v>
      </c>
      <c r="BF41" s="706">
        <v>0</v>
      </c>
      <c r="BG41" s="707">
        <v>0</v>
      </c>
      <c r="BH41" s="706">
        <v>0</v>
      </c>
      <c r="BI41" s="707">
        <v>0</v>
      </c>
      <c r="BJ41" s="706">
        <v>0</v>
      </c>
      <c r="BK41" s="707">
        <v>0</v>
      </c>
      <c r="BL41" s="706">
        <v>0</v>
      </c>
      <c r="BM41" s="707">
        <v>0</v>
      </c>
      <c r="BN41" s="706">
        <v>0</v>
      </c>
      <c r="BO41" s="707">
        <v>0</v>
      </c>
      <c r="BP41" s="706">
        <v>0</v>
      </c>
      <c r="BQ41" s="707">
        <v>0</v>
      </c>
      <c r="BR41" s="706">
        <v>0</v>
      </c>
      <c r="BS41" s="707">
        <v>0</v>
      </c>
      <c r="BT41" s="708">
        <v>0</v>
      </c>
      <c r="BU41" s="16"/>
    </row>
    <row r="42" spans="2:73" s="17" customFormat="1" ht="15.75">
      <c r="B42" s="690" t="s">
        <v>209</v>
      </c>
      <c r="C42" s="690" t="s">
        <v>711</v>
      </c>
      <c r="D42" s="690" t="s">
        <v>692</v>
      </c>
      <c r="E42" s="690" t="s">
        <v>709</v>
      </c>
      <c r="F42" s="690" t="s">
        <v>712</v>
      </c>
      <c r="G42" s="690" t="s">
        <v>710</v>
      </c>
      <c r="H42" s="690">
        <v>2015</v>
      </c>
      <c r="I42" s="643" t="s">
        <v>588</v>
      </c>
      <c r="J42" s="643" t="s">
        <v>601</v>
      </c>
      <c r="K42" s="632"/>
      <c r="L42" s="694"/>
      <c r="M42" s="695"/>
      <c r="N42" s="695"/>
      <c r="O42" s="695"/>
      <c r="P42" s="695">
        <v>0</v>
      </c>
      <c r="Q42" s="695">
        <v>0</v>
      </c>
      <c r="R42" s="695">
        <v>0</v>
      </c>
      <c r="S42" s="695">
        <v>0</v>
      </c>
      <c r="T42" s="695">
        <v>0</v>
      </c>
      <c r="U42" s="695">
        <v>0</v>
      </c>
      <c r="V42" s="695">
        <v>0</v>
      </c>
      <c r="W42" s="695">
        <v>0</v>
      </c>
      <c r="X42" s="695">
        <v>0</v>
      </c>
      <c r="Y42" s="695">
        <v>0</v>
      </c>
      <c r="Z42" s="695">
        <v>0</v>
      </c>
      <c r="AA42" s="695">
        <v>0</v>
      </c>
      <c r="AB42" s="695">
        <v>0</v>
      </c>
      <c r="AC42" s="695">
        <v>0</v>
      </c>
      <c r="AD42" s="695">
        <v>0</v>
      </c>
      <c r="AE42" s="695">
        <v>0</v>
      </c>
      <c r="AF42" s="695">
        <v>0</v>
      </c>
      <c r="AG42" s="695">
        <v>0</v>
      </c>
      <c r="AH42" s="695">
        <v>0</v>
      </c>
      <c r="AI42" s="695">
        <v>0</v>
      </c>
      <c r="AJ42" s="695">
        <v>0</v>
      </c>
      <c r="AK42" s="695">
        <v>0</v>
      </c>
      <c r="AL42" s="695">
        <v>0</v>
      </c>
      <c r="AM42" s="695">
        <v>0</v>
      </c>
      <c r="AN42" s="695">
        <v>0</v>
      </c>
      <c r="AO42" s="696">
        <v>0</v>
      </c>
      <c r="AP42" s="632"/>
      <c r="AQ42" s="709"/>
      <c r="AR42" s="710"/>
      <c r="AS42" s="711"/>
      <c r="AT42" s="710"/>
      <c r="AU42" s="711">
        <v>0</v>
      </c>
      <c r="AV42" s="710">
        <v>0</v>
      </c>
      <c r="AW42" s="711">
        <v>0</v>
      </c>
      <c r="AX42" s="710">
        <v>0</v>
      </c>
      <c r="AY42" s="711">
        <v>0</v>
      </c>
      <c r="AZ42" s="710">
        <v>0</v>
      </c>
      <c r="BA42" s="711">
        <v>0</v>
      </c>
      <c r="BB42" s="710">
        <v>0</v>
      </c>
      <c r="BC42" s="711">
        <v>0</v>
      </c>
      <c r="BD42" s="710">
        <v>0</v>
      </c>
      <c r="BE42" s="711">
        <v>0</v>
      </c>
      <c r="BF42" s="710">
        <v>0</v>
      </c>
      <c r="BG42" s="711">
        <v>0</v>
      </c>
      <c r="BH42" s="710">
        <v>0</v>
      </c>
      <c r="BI42" s="711">
        <v>0</v>
      </c>
      <c r="BJ42" s="710">
        <v>0</v>
      </c>
      <c r="BK42" s="711">
        <v>0</v>
      </c>
      <c r="BL42" s="710">
        <v>0</v>
      </c>
      <c r="BM42" s="711">
        <v>0</v>
      </c>
      <c r="BN42" s="710">
        <v>0</v>
      </c>
      <c r="BO42" s="711">
        <v>0</v>
      </c>
      <c r="BP42" s="710">
        <v>0</v>
      </c>
      <c r="BQ42" s="711">
        <v>0</v>
      </c>
      <c r="BR42" s="710">
        <v>0</v>
      </c>
      <c r="BS42" s="711">
        <v>0</v>
      </c>
      <c r="BT42" s="712">
        <v>0</v>
      </c>
      <c r="BU42" s="16"/>
    </row>
    <row r="43" spans="2:73" s="17" customFormat="1" ht="15.75">
      <c r="B43" s="690" t="s">
        <v>209</v>
      </c>
      <c r="C43" s="690" t="s">
        <v>708</v>
      </c>
      <c r="D43" s="690" t="s">
        <v>716</v>
      </c>
      <c r="E43" s="690" t="s">
        <v>709</v>
      </c>
      <c r="F43" s="690" t="s">
        <v>29</v>
      </c>
      <c r="G43" s="690" t="s">
        <v>710</v>
      </c>
      <c r="H43" s="690">
        <v>2015</v>
      </c>
      <c r="I43" s="643" t="s">
        <v>588</v>
      </c>
      <c r="J43" s="643" t="s">
        <v>601</v>
      </c>
      <c r="K43" s="632"/>
      <c r="L43" s="694"/>
      <c r="M43" s="695"/>
      <c r="N43" s="695"/>
      <c r="O43" s="695"/>
      <c r="P43" s="695">
        <v>0</v>
      </c>
      <c r="Q43" s="695">
        <v>0</v>
      </c>
      <c r="R43" s="695">
        <v>0</v>
      </c>
      <c r="S43" s="695">
        <v>0</v>
      </c>
      <c r="T43" s="695">
        <v>0</v>
      </c>
      <c r="U43" s="695">
        <v>0</v>
      </c>
      <c r="V43" s="695">
        <v>0</v>
      </c>
      <c r="W43" s="695">
        <v>0</v>
      </c>
      <c r="X43" s="695">
        <v>0</v>
      </c>
      <c r="Y43" s="695">
        <v>0</v>
      </c>
      <c r="Z43" s="695">
        <v>0</v>
      </c>
      <c r="AA43" s="695">
        <v>0</v>
      </c>
      <c r="AB43" s="695">
        <v>0</v>
      </c>
      <c r="AC43" s="695">
        <v>0</v>
      </c>
      <c r="AD43" s="695">
        <v>0</v>
      </c>
      <c r="AE43" s="695">
        <v>0</v>
      </c>
      <c r="AF43" s="695">
        <v>0</v>
      </c>
      <c r="AG43" s="695">
        <v>0</v>
      </c>
      <c r="AH43" s="695">
        <v>0</v>
      </c>
      <c r="AI43" s="695">
        <v>0</v>
      </c>
      <c r="AJ43" s="695">
        <v>0</v>
      </c>
      <c r="AK43" s="695">
        <v>0</v>
      </c>
      <c r="AL43" s="695">
        <v>0</v>
      </c>
      <c r="AM43" s="695">
        <v>0</v>
      </c>
      <c r="AN43" s="695">
        <v>0</v>
      </c>
      <c r="AO43" s="696">
        <v>0</v>
      </c>
      <c r="AP43" s="632"/>
      <c r="AQ43" s="713"/>
      <c r="AR43" s="714"/>
      <c r="AS43" s="715"/>
      <c r="AT43" s="714"/>
      <c r="AU43" s="715">
        <v>0</v>
      </c>
      <c r="AV43" s="714">
        <v>0</v>
      </c>
      <c r="AW43" s="715">
        <v>0</v>
      </c>
      <c r="AX43" s="714">
        <v>0</v>
      </c>
      <c r="AY43" s="715">
        <v>0</v>
      </c>
      <c r="AZ43" s="714">
        <v>0</v>
      </c>
      <c r="BA43" s="715">
        <v>0</v>
      </c>
      <c r="BB43" s="714">
        <v>0</v>
      </c>
      <c r="BC43" s="715">
        <v>0</v>
      </c>
      <c r="BD43" s="714">
        <v>0</v>
      </c>
      <c r="BE43" s="715">
        <v>0</v>
      </c>
      <c r="BF43" s="714">
        <v>0</v>
      </c>
      <c r="BG43" s="715">
        <v>0</v>
      </c>
      <c r="BH43" s="714">
        <v>0</v>
      </c>
      <c r="BI43" s="715">
        <v>0</v>
      </c>
      <c r="BJ43" s="714">
        <v>0</v>
      </c>
      <c r="BK43" s="715">
        <v>0</v>
      </c>
      <c r="BL43" s="714">
        <v>0</v>
      </c>
      <c r="BM43" s="715">
        <v>0</v>
      </c>
      <c r="BN43" s="714">
        <v>0</v>
      </c>
      <c r="BO43" s="715">
        <v>0</v>
      </c>
      <c r="BP43" s="714">
        <v>0</v>
      </c>
      <c r="BQ43" s="715">
        <v>0</v>
      </c>
      <c r="BR43" s="714">
        <v>0</v>
      </c>
      <c r="BS43" s="715">
        <v>0</v>
      </c>
      <c r="BT43" s="716">
        <v>0</v>
      </c>
      <c r="BU43" s="16"/>
    </row>
    <row r="44" spans="2:73" s="17" customFormat="1" ht="15.75">
      <c r="B44" s="690" t="s">
        <v>209</v>
      </c>
      <c r="C44" s="690" t="s">
        <v>711</v>
      </c>
      <c r="D44" s="690" t="s">
        <v>717</v>
      </c>
      <c r="E44" s="690" t="s">
        <v>709</v>
      </c>
      <c r="F44" s="690" t="s">
        <v>712</v>
      </c>
      <c r="G44" s="690" t="s">
        <v>710</v>
      </c>
      <c r="H44" s="690">
        <v>2015</v>
      </c>
      <c r="I44" s="643" t="s">
        <v>588</v>
      </c>
      <c r="J44" s="643" t="s">
        <v>601</v>
      </c>
      <c r="K44" s="632"/>
      <c r="L44" s="694"/>
      <c r="M44" s="695"/>
      <c r="N44" s="695"/>
      <c r="O44" s="695"/>
      <c r="P44" s="695">
        <v>0</v>
      </c>
      <c r="Q44" s="695">
        <v>0</v>
      </c>
      <c r="R44" s="695">
        <v>0</v>
      </c>
      <c r="S44" s="695">
        <v>0</v>
      </c>
      <c r="T44" s="695">
        <v>0</v>
      </c>
      <c r="U44" s="695">
        <v>0</v>
      </c>
      <c r="V44" s="695">
        <v>0</v>
      </c>
      <c r="W44" s="695">
        <v>0</v>
      </c>
      <c r="X44" s="695">
        <v>0</v>
      </c>
      <c r="Y44" s="695">
        <v>0</v>
      </c>
      <c r="Z44" s="695">
        <v>0</v>
      </c>
      <c r="AA44" s="695">
        <v>0</v>
      </c>
      <c r="AB44" s="695">
        <v>0</v>
      </c>
      <c r="AC44" s="695">
        <v>0</v>
      </c>
      <c r="AD44" s="695">
        <v>0</v>
      </c>
      <c r="AE44" s="695">
        <v>0</v>
      </c>
      <c r="AF44" s="695">
        <v>0</v>
      </c>
      <c r="AG44" s="695">
        <v>0</v>
      </c>
      <c r="AH44" s="695">
        <v>0</v>
      </c>
      <c r="AI44" s="695">
        <v>0</v>
      </c>
      <c r="AJ44" s="695">
        <v>0</v>
      </c>
      <c r="AK44" s="695">
        <v>0</v>
      </c>
      <c r="AL44" s="695">
        <v>0</v>
      </c>
      <c r="AM44" s="695">
        <v>0</v>
      </c>
      <c r="AN44" s="695">
        <v>0</v>
      </c>
      <c r="AO44" s="696">
        <v>0</v>
      </c>
      <c r="AP44" s="632"/>
      <c r="AQ44" s="694"/>
      <c r="AR44" s="695"/>
      <c r="AS44" s="695"/>
      <c r="AT44" s="695"/>
      <c r="AU44" s="695">
        <v>0</v>
      </c>
      <c r="AV44" s="695">
        <v>0</v>
      </c>
      <c r="AW44" s="695">
        <v>0</v>
      </c>
      <c r="AX44" s="695">
        <v>0</v>
      </c>
      <c r="AY44" s="695">
        <v>0</v>
      </c>
      <c r="AZ44" s="695">
        <v>0</v>
      </c>
      <c r="BA44" s="695">
        <v>0</v>
      </c>
      <c r="BB44" s="695">
        <v>0</v>
      </c>
      <c r="BC44" s="695">
        <v>0</v>
      </c>
      <c r="BD44" s="695">
        <v>0</v>
      </c>
      <c r="BE44" s="695">
        <v>0</v>
      </c>
      <c r="BF44" s="695">
        <v>0</v>
      </c>
      <c r="BG44" s="695">
        <v>0</v>
      </c>
      <c r="BH44" s="695">
        <v>0</v>
      </c>
      <c r="BI44" s="695">
        <v>0</v>
      </c>
      <c r="BJ44" s="695">
        <v>0</v>
      </c>
      <c r="BK44" s="695">
        <v>0</v>
      </c>
      <c r="BL44" s="695">
        <v>0</v>
      </c>
      <c r="BM44" s="695">
        <v>0</v>
      </c>
      <c r="BN44" s="695">
        <v>0</v>
      </c>
      <c r="BO44" s="695">
        <v>0</v>
      </c>
      <c r="BP44" s="695">
        <v>0</v>
      </c>
      <c r="BQ44" s="695">
        <v>0</v>
      </c>
      <c r="BR44" s="695">
        <v>0</v>
      </c>
      <c r="BS44" s="695">
        <v>0</v>
      </c>
      <c r="BT44" s="696">
        <v>0</v>
      </c>
      <c r="BU44" s="16"/>
    </row>
    <row r="45" spans="2:73" s="17" customFormat="1" ht="15.75">
      <c r="B45" s="690" t="s">
        <v>209</v>
      </c>
      <c r="C45" s="690" t="s">
        <v>708</v>
      </c>
      <c r="D45" s="690" t="s">
        <v>718</v>
      </c>
      <c r="E45" s="690" t="s">
        <v>709</v>
      </c>
      <c r="F45" s="690" t="s">
        <v>29</v>
      </c>
      <c r="G45" s="690" t="s">
        <v>710</v>
      </c>
      <c r="H45" s="690">
        <v>2015</v>
      </c>
      <c r="I45" s="643" t="s">
        <v>588</v>
      </c>
      <c r="J45" s="643" t="s">
        <v>601</v>
      </c>
      <c r="K45" s="632"/>
      <c r="L45" s="694"/>
      <c r="M45" s="695"/>
      <c r="N45" s="695"/>
      <c r="O45" s="695"/>
      <c r="P45" s="695">
        <v>0</v>
      </c>
      <c r="Q45" s="695">
        <v>0</v>
      </c>
      <c r="R45" s="695">
        <v>0</v>
      </c>
      <c r="S45" s="695">
        <v>0</v>
      </c>
      <c r="T45" s="695">
        <v>0</v>
      </c>
      <c r="U45" s="695">
        <v>0</v>
      </c>
      <c r="V45" s="695">
        <v>0</v>
      </c>
      <c r="W45" s="695">
        <v>0</v>
      </c>
      <c r="X45" s="695">
        <v>0</v>
      </c>
      <c r="Y45" s="695">
        <v>0</v>
      </c>
      <c r="Z45" s="695">
        <v>0</v>
      </c>
      <c r="AA45" s="695">
        <v>0</v>
      </c>
      <c r="AB45" s="695">
        <v>0</v>
      </c>
      <c r="AC45" s="695">
        <v>0</v>
      </c>
      <c r="AD45" s="695">
        <v>0</v>
      </c>
      <c r="AE45" s="695">
        <v>0</v>
      </c>
      <c r="AF45" s="695">
        <v>0</v>
      </c>
      <c r="AG45" s="695">
        <v>0</v>
      </c>
      <c r="AH45" s="695">
        <v>0</v>
      </c>
      <c r="AI45" s="695">
        <v>0</v>
      </c>
      <c r="AJ45" s="695">
        <v>0</v>
      </c>
      <c r="AK45" s="695">
        <v>0</v>
      </c>
      <c r="AL45" s="695">
        <v>0</v>
      </c>
      <c r="AM45" s="695">
        <v>0</v>
      </c>
      <c r="AN45" s="695">
        <v>0</v>
      </c>
      <c r="AO45" s="696">
        <v>0</v>
      </c>
      <c r="AP45" s="632"/>
      <c r="AQ45" s="694"/>
      <c r="AR45" s="695"/>
      <c r="AS45" s="695"/>
      <c r="AT45" s="695"/>
      <c r="AU45" s="695">
        <v>0</v>
      </c>
      <c r="AV45" s="695">
        <v>0</v>
      </c>
      <c r="AW45" s="695">
        <v>0</v>
      </c>
      <c r="AX45" s="695">
        <v>0</v>
      </c>
      <c r="AY45" s="695">
        <v>0</v>
      </c>
      <c r="AZ45" s="695">
        <v>0</v>
      </c>
      <c r="BA45" s="695">
        <v>0</v>
      </c>
      <c r="BB45" s="695">
        <v>0</v>
      </c>
      <c r="BC45" s="695">
        <v>0</v>
      </c>
      <c r="BD45" s="695">
        <v>0</v>
      </c>
      <c r="BE45" s="695">
        <v>0</v>
      </c>
      <c r="BF45" s="695">
        <v>0</v>
      </c>
      <c r="BG45" s="695">
        <v>0</v>
      </c>
      <c r="BH45" s="695">
        <v>0</v>
      </c>
      <c r="BI45" s="695">
        <v>0</v>
      </c>
      <c r="BJ45" s="695">
        <v>0</v>
      </c>
      <c r="BK45" s="695">
        <v>0</v>
      </c>
      <c r="BL45" s="695">
        <v>0</v>
      </c>
      <c r="BM45" s="695">
        <v>0</v>
      </c>
      <c r="BN45" s="695">
        <v>0</v>
      </c>
      <c r="BO45" s="695">
        <v>0</v>
      </c>
      <c r="BP45" s="695">
        <v>0</v>
      </c>
      <c r="BQ45" s="695">
        <v>0</v>
      </c>
      <c r="BR45" s="695">
        <v>0</v>
      </c>
      <c r="BS45" s="695">
        <v>0</v>
      </c>
      <c r="BT45" s="696">
        <v>0</v>
      </c>
      <c r="BU45" s="16"/>
    </row>
    <row r="46" spans="2:73" s="17" customFormat="1" ht="15.75">
      <c r="B46" s="690" t="s">
        <v>209</v>
      </c>
      <c r="C46" s="690" t="s">
        <v>711</v>
      </c>
      <c r="D46" s="690" t="s">
        <v>719</v>
      </c>
      <c r="E46" s="690" t="s">
        <v>709</v>
      </c>
      <c r="F46" s="690" t="s">
        <v>712</v>
      </c>
      <c r="G46" s="690" t="s">
        <v>710</v>
      </c>
      <c r="H46" s="690">
        <v>2015</v>
      </c>
      <c r="I46" s="643" t="s">
        <v>588</v>
      </c>
      <c r="J46" s="643" t="s">
        <v>601</v>
      </c>
      <c r="K46" s="632"/>
      <c r="L46" s="694"/>
      <c r="M46" s="695"/>
      <c r="N46" s="695"/>
      <c r="O46" s="695"/>
      <c r="P46" s="695">
        <v>0</v>
      </c>
      <c r="Q46" s="695">
        <v>0</v>
      </c>
      <c r="R46" s="695">
        <v>0</v>
      </c>
      <c r="S46" s="695">
        <v>0</v>
      </c>
      <c r="T46" s="695">
        <v>0</v>
      </c>
      <c r="U46" s="695">
        <v>0</v>
      </c>
      <c r="V46" s="695">
        <v>0</v>
      </c>
      <c r="W46" s="695">
        <v>0</v>
      </c>
      <c r="X46" s="695">
        <v>0</v>
      </c>
      <c r="Y46" s="695">
        <v>0</v>
      </c>
      <c r="Z46" s="695">
        <v>0</v>
      </c>
      <c r="AA46" s="695">
        <v>0</v>
      </c>
      <c r="AB46" s="695">
        <v>0</v>
      </c>
      <c r="AC46" s="695">
        <v>0</v>
      </c>
      <c r="AD46" s="695">
        <v>0</v>
      </c>
      <c r="AE46" s="695">
        <v>0</v>
      </c>
      <c r="AF46" s="695">
        <v>0</v>
      </c>
      <c r="AG46" s="695">
        <v>0</v>
      </c>
      <c r="AH46" s="695">
        <v>0</v>
      </c>
      <c r="AI46" s="695">
        <v>0</v>
      </c>
      <c r="AJ46" s="695">
        <v>0</v>
      </c>
      <c r="AK46" s="695">
        <v>0</v>
      </c>
      <c r="AL46" s="695">
        <v>0</v>
      </c>
      <c r="AM46" s="695">
        <v>0</v>
      </c>
      <c r="AN46" s="695">
        <v>0</v>
      </c>
      <c r="AO46" s="696">
        <v>0</v>
      </c>
      <c r="AP46" s="632"/>
      <c r="AQ46" s="694"/>
      <c r="AR46" s="695"/>
      <c r="AS46" s="695"/>
      <c r="AT46" s="695"/>
      <c r="AU46" s="695">
        <v>0</v>
      </c>
      <c r="AV46" s="695">
        <v>0</v>
      </c>
      <c r="AW46" s="695">
        <v>0</v>
      </c>
      <c r="AX46" s="695">
        <v>0</v>
      </c>
      <c r="AY46" s="695">
        <v>0</v>
      </c>
      <c r="AZ46" s="695">
        <v>0</v>
      </c>
      <c r="BA46" s="695">
        <v>0</v>
      </c>
      <c r="BB46" s="695">
        <v>0</v>
      </c>
      <c r="BC46" s="695">
        <v>0</v>
      </c>
      <c r="BD46" s="695">
        <v>0</v>
      </c>
      <c r="BE46" s="695">
        <v>0</v>
      </c>
      <c r="BF46" s="695">
        <v>0</v>
      </c>
      <c r="BG46" s="695">
        <v>0</v>
      </c>
      <c r="BH46" s="695">
        <v>0</v>
      </c>
      <c r="BI46" s="695">
        <v>0</v>
      </c>
      <c r="BJ46" s="695">
        <v>0</v>
      </c>
      <c r="BK46" s="695">
        <v>0</v>
      </c>
      <c r="BL46" s="695">
        <v>0</v>
      </c>
      <c r="BM46" s="695">
        <v>0</v>
      </c>
      <c r="BN46" s="695">
        <v>0</v>
      </c>
      <c r="BO46" s="695">
        <v>0</v>
      </c>
      <c r="BP46" s="695">
        <v>0</v>
      </c>
      <c r="BQ46" s="695">
        <v>0</v>
      </c>
      <c r="BR46" s="695">
        <v>0</v>
      </c>
      <c r="BS46" s="695">
        <v>0</v>
      </c>
      <c r="BT46" s="696">
        <v>0</v>
      </c>
      <c r="BU46" s="16"/>
    </row>
    <row r="47" spans="2:73" s="17" customFormat="1" ht="15.75">
      <c r="B47" s="690" t="s">
        <v>209</v>
      </c>
      <c r="C47" s="690" t="s">
        <v>711</v>
      </c>
      <c r="D47" s="690" t="s">
        <v>720</v>
      </c>
      <c r="E47" s="690" t="s">
        <v>709</v>
      </c>
      <c r="F47" s="690" t="s">
        <v>712</v>
      </c>
      <c r="G47" s="690" t="s">
        <v>710</v>
      </c>
      <c r="H47" s="690">
        <v>2015</v>
      </c>
      <c r="I47" s="643" t="s">
        <v>588</v>
      </c>
      <c r="J47" s="643" t="s">
        <v>601</v>
      </c>
      <c r="K47" s="632"/>
      <c r="L47" s="694"/>
      <c r="M47" s="695"/>
      <c r="N47" s="695"/>
      <c r="O47" s="695"/>
      <c r="P47" s="695">
        <v>0</v>
      </c>
      <c r="Q47" s="695">
        <v>0</v>
      </c>
      <c r="R47" s="695">
        <v>0</v>
      </c>
      <c r="S47" s="695">
        <v>0</v>
      </c>
      <c r="T47" s="695">
        <v>0</v>
      </c>
      <c r="U47" s="695">
        <v>0</v>
      </c>
      <c r="V47" s="695">
        <v>0</v>
      </c>
      <c r="W47" s="695">
        <v>0</v>
      </c>
      <c r="X47" s="695">
        <v>0</v>
      </c>
      <c r="Y47" s="695">
        <v>0</v>
      </c>
      <c r="Z47" s="695">
        <v>0</v>
      </c>
      <c r="AA47" s="695">
        <v>0</v>
      </c>
      <c r="AB47" s="695">
        <v>0</v>
      </c>
      <c r="AC47" s="695">
        <v>0</v>
      </c>
      <c r="AD47" s="695">
        <v>0</v>
      </c>
      <c r="AE47" s="695">
        <v>0</v>
      </c>
      <c r="AF47" s="695">
        <v>0</v>
      </c>
      <c r="AG47" s="695">
        <v>0</v>
      </c>
      <c r="AH47" s="695">
        <v>0</v>
      </c>
      <c r="AI47" s="695">
        <v>0</v>
      </c>
      <c r="AJ47" s="695">
        <v>0</v>
      </c>
      <c r="AK47" s="695">
        <v>0</v>
      </c>
      <c r="AL47" s="695">
        <v>0</v>
      </c>
      <c r="AM47" s="695">
        <v>0</v>
      </c>
      <c r="AN47" s="695">
        <v>0</v>
      </c>
      <c r="AO47" s="696">
        <v>0</v>
      </c>
      <c r="AP47" s="632"/>
      <c r="AQ47" s="694"/>
      <c r="AR47" s="695"/>
      <c r="AS47" s="695"/>
      <c r="AT47" s="695"/>
      <c r="AU47" s="695">
        <v>0</v>
      </c>
      <c r="AV47" s="695">
        <v>0</v>
      </c>
      <c r="AW47" s="695">
        <v>0</v>
      </c>
      <c r="AX47" s="695">
        <v>0</v>
      </c>
      <c r="AY47" s="695">
        <v>0</v>
      </c>
      <c r="AZ47" s="695">
        <v>0</v>
      </c>
      <c r="BA47" s="695">
        <v>0</v>
      </c>
      <c r="BB47" s="695">
        <v>0</v>
      </c>
      <c r="BC47" s="695">
        <v>0</v>
      </c>
      <c r="BD47" s="695">
        <v>0</v>
      </c>
      <c r="BE47" s="695">
        <v>0</v>
      </c>
      <c r="BF47" s="695">
        <v>0</v>
      </c>
      <c r="BG47" s="695">
        <v>0</v>
      </c>
      <c r="BH47" s="695">
        <v>0</v>
      </c>
      <c r="BI47" s="695">
        <v>0</v>
      </c>
      <c r="BJ47" s="695">
        <v>0</v>
      </c>
      <c r="BK47" s="695">
        <v>0</v>
      </c>
      <c r="BL47" s="695">
        <v>0</v>
      </c>
      <c r="BM47" s="695">
        <v>0</v>
      </c>
      <c r="BN47" s="695">
        <v>0</v>
      </c>
      <c r="BO47" s="695">
        <v>0</v>
      </c>
      <c r="BP47" s="695">
        <v>0</v>
      </c>
      <c r="BQ47" s="695">
        <v>0</v>
      </c>
      <c r="BR47" s="695">
        <v>0</v>
      </c>
      <c r="BS47" s="695">
        <v>0</v>
      </c>
      <c r="BT47" s="696">
        <v>0</v>
      </c>
      <c r="BU47" s="16"/>
    </row>
    <row r="48" spans="2:73" s="17" customFormat="1" ht="15.75">
      <c r="B48" s="690" t="s">
        <v>209</v>
      </c>
      <c r="C48" s="690" t="s">
        <v>711</v>
      </c>
      <c r="D48" s="690" t="s">
        <v>693</v>
      </c>
      <c r="E48" s="690" t="s">
        <v>709</v>
      </c>
      <c r="F48" s="690" t="s">
        <v>712</v>
      </c>
      <c r="G48" s="690" t="s">
        <v>710</v>
      </c>
      <c r="H48" s="690">
        <v>2015</v>
      </c>
      <c r="I48" s="643" t="s">
        <v>588</v>
      </c>
      <c r="J48" s="643" t="s">
        <v>601</v>
      </c>
      <c r="K48" s="632"/>
      <c r="L48" s="694"/>
      <c r="M48" s="695"/>
      <c r="N48" s="695"/>
      <c r="O48" s="695"/>
      <c r="P48" s="695">
        <v>0</v>
      </c>
      <c r="Q48" s="695">
        <v>0</v>
      </c>
      <c r="R48" s="695">
        <v>0</v>
      </c>
      <c r="S48" s="695">
        <v>0</v>
      </c>
      <c r="T48" s="695">
        <v>0</v>
      </c>
      <c r="U48" s="695">
        <v>0</v>
      </c>
      <c r="V48" s="695">
        <v>0</v>
      </c>
      <c r="W48" s="695">
        <v>0</v>
      </c>
      <c r="X48" s="695">
        <v>0</v>
      </c>
      <c r="Y48" s="695">
        <v>0</v>
      </c>
      <c r="Z48" s="695">
        <v>0</v>
      </c>
      <c r="AA48" s="695">
        <v>0</v>
      </c>
      <c r="AB48" s="695">
        <v>0</v>
      </c>
      <c r="AC48" s="695">
        <v>0</v>
      </c>
      <c r="AD48" s="695">
        <v>0</v>
      </c>
      <c r="AE48" s="695">
        <v>0</v>
      </c>
      <c r="AF48" s="695">
        <v>0</v>
      </c>
      <c r="AG48" s="695">
        <v>0</v>
      </c>
      <c r="AH48" s="695">
        <v>0</v>
      </c>
      <c r="AI48" s="695">
        <v>0</v>
      </c>
      <c r="AJ48" s="695">
        <v>0</v>
      </c>
      <c r="AK48" s="695">
        <v>0</v>
      </c>
      <c r="AL48" s="695">
        <v>0</v>
      </c>
      <c r="AM48" s="695">
        <v>0</v>
      </c>
      <c r="AN48" s="695">
        <v>0</v>
      </c>
      <c r="AO48" s="696">
        <v>0</v>
      </c>
      <c r="AP48" s="632"/>
      <c r="AQ48" s="694"/>
      <c r="AR48" s="695"/>
      <c r="AS48" s="695"/>
      <c r="AT48" s="695"/>
      <c r="AU48" s="695">
        <v>0</v>
      </c>
      <c r="AV48" s="695">
        <v>0</v>
      </c>
      <c r="AW48" s="695">
        <v>0</v>
      </c>
      <c r="AX48" s="695">
        <v>0</v>
      </c>
      <c r="AY48" s="695">
        <v>0</v>
      </c>
      <c r="AZ48" s="695">
        <v>0</v>
      </c>
      <c r="BA48" s="695">
        <v>0</v>
      </c>
      <c r="BB48" s="695">
        <v>0</v>
      </c>
      <c r="BC48" s="695">
        <v>0</v>
      </c>
      <c r="BD48" s="695">
        <v>0</v>
      </c>
      <c r="BE48" s="695">
        <v>0</v>
      </c>
      <c r="BF48" s="695">
        <v>0</v>
      </c>
      <c r="BG48" s="695">
        <v>0</v>
      </c>
      <c r="BH48" s="695">
        <v>0</v>
      </c>
      <c r="BI48" s="695">
        <v>0</v>
      </c>
      <c r="BJ48" s="695">
        <v>0</v>
      </c>
      <c r="BK48" s="695">
        <v>0</v>
      </c>
      <c r="BL48" s="695">
        <v>0</v>
      </c>
      <c r="BM48" s="695">
        <v>0</v>
      </c>
      <c r="BN48" s="695">
        <v>0</v>
      </c>
      <c r="BO48" s="695">
        <v>0</v>
      </c>
      <c r="BP48" s="695">
        <v>0</v>
      </c>
      <c r="BQ48" s="695">
        <v>0</v>
      </c>
      <c r="BR48" s="695">
        <v>0</v>
      </c>
      <c r="BS48" s="695">
        <v>0</v>
      </c>
      <c r="BT48" s="696">
        <v>0</v>
      </c>
      <c r="BU48" s="16"/>
    </row>
    <row r="49" spans="2:73" s="17" customFormat="1" ht="15.75">
      <c r="B49" s="690" t="s">
        <v>209</v>
      </c>
      <c r="C49" s="690" t="s">
        <v>711</v>
      </c>
      <c r="D49" s="690" t="s">
        <v>694</v>
      </c>
      <c r="E49" s="690" t="s">
        <v>709</v>
      </c>
      <c r="F49" s="690" t="s">
        <v>712</v>
      </c>
      <c r="G49" s="690" t="s">
        <v>710</v>
      </c>
      <c r="H49" s="690">
        <v>2015</v>
      </c>
      <c r="I49" s="643" t="s">
        <v>588</v>
      </c>
      <c r="J49" s="643" t="s">
        <v>601</v>
      </c>
      <c r="K49" s="632"/>
      <c r="L49" s="694"/>
      <c r="M49" s="695"/>
      <c r="N49" s="695"/>
      <c r="O49" s="695"/>
      <c r="P49" s="695">
        <v>0</v>
      </c>
      <c r="Q49" s="695">
        <v>0</v>
      </c>
      <c r="R49" s="695">
        <v>0</v>
      </c>
      <c r="S49" s="695">
        <v>0</v>
      </c>
      <c r="T49" s="695">
        <v>0</v>
      </c>
      <c r="U49" s="695">
        <v>0</v>
      </c>
      <c r="V49" s="695">
        <v>0</v>
      </c>
      <c r="W49" s="695">
        <v>0</v>
      </c>
      <c r="X49" s="695">
        <v>0</v>
      </c>
      <c r="Y49" s="695">
        <v>0</v>
      </c>
      <c r="Z49" s="695">
        <v>0</v>
      </c>
      <c r="AA49" s="695">
        <v>0</v>
      </c>
      <c r="AB49" s="695">
        <v>0</v>
      </c>
      <c r="AC49" s="695">
        <v>0</v>
      </c>
      <c r="AD49" s="695">
        <v>0</v>
      </c>
      <c r="AE49" s="695">
        <v>0</v>
      </c>
      <c r="AF49" s="695">
        <v>0</v>
      </c>
      <c r="AG49" s="695">
        <v>0</v>
      </c>
      <c r="AH49" s="695">
        <v>0</v>
      </c>
      <c r="AI49" s="695">
        <v>0</v>
      </c>
      <c r="AJ49" s="695">
        <v>0</v>
      </c>
      <c r="AK49" s="695">
        <v>0</v>
      </c>
      <c r="AL49" s="695">
        <v>0</v>
      </c>
      <c r="AM49" s="695">
        <v>0</v>
      </c>
      <c r="AN49" s="695">
        <v>0</v>
      </c>
      <c r="AO49" s="696">
        <v>0</v>
      </c>
      <c r="AP49" s="632"/>
      <c r="AQ49" s="694"/>
      <c r="AR49" s="695"/>
      <c r="AS49" s="695"/>
      <c r="AT49" s="695"/>
      <c r="AU49" s="695">
        <v>0</v>
      </c>
      <c r="AV49" s="695">
        <v>0</v>
      </c>
      <c r="AW49" s="695">
        <v>0</v>
      </c>
      <c r="AX49" s="695">
        <v>0</v>
      </c>
      <c r="AY49" s="695">
        <v>0</v>
      </c>
      <c r="AZ49" s="695">
        <v>0</v>
      </c>
      <c r="BA49" s="695">
        <v>0</v>
      </c>
      <c r="BB49" s="695">
        <v>0</v>
      </c>
      <c r="BC49" s="695">
        <v>0</v>
      </c>
      <c r="BD49" s="695">
        <v>0</v>
      </c>
      <c r="BE49" s="695">
        <v>0</v>
      </c>
      <c r="BF49" s="695">
        <v>0</v>
      </c>
      <c r="BG49" s="695">
        <v>0</v>
      </c>
      <c r="BH49" s="695">
        <v>0</v>
      </c>
      <c r="BI49" s="695">
        <v>0</v>
      </c>
      <c r="BJ49" s="695">
        <v>0</v>
      </c>
      <c r="BK49" s="695">
        <v>0</v>
      </c>
      <c r="BL49" s="695">
        <v>0</v>
      </c>
      <c r="BM49" s="695">
        <v>0</v>
      </c>
      <c r="BN49" s="695">
        <v>0</v>
      </c>
      <c r="BO49" s="695">
        <v>0</v>
      </c>
      <c r="BP49" s="695">
        <v>0</v>
      </c>
      <c r="BQ49" s="695">
        <v>0</v>
      </c>
      <c r="BR49" s="695">
        <v>0</v>
      </c>
      <c r="BS49" s="695">
        <v>0</v>
      </c>
      <c r="BT49" s="696">
        <v>0</v>
      </c>
      <c r="BU49" s="16"/>
    </row>
    <row r="50" spans="2:73" s="17" customFormat="1" ht="15.75">
      <c r="B50" s="690" t="s">
        <v>209</v>
      </c>
      <c r="C50" s="690" t="s">
        <v>711</v>
      </c>
      <c r="D50" s="690" t="s">
        <v>128</v>
      </c>
      <c r="E50" s="690" t="s">
        <v>709</v>
      </c>
      <c r="F50" s="690" t="s">
        <v>712</v>
      </c>
      <c r="G50" s="690" t="s">
        <v>710</v>
      </c>
      <c r="H50" s="690">
        <v>2015</v>
      </c>
      <c r="I50" s="643" t="s">
        <v>588</v>
      </c>
      <c r="J50" s="643" t="s">
        <v>601</v>
      </c>
      <c r="K50" s="632"/>
      <c r="L50" s="694"/>
      <c r="M50" s="695"/>
      <c r="N50" s="695"/>
      <c r="O50" s="695"/>
      <c r="P50" s="695">
        <v>0</v>
      </c>
      <c r="Q50" s="695">
        <v>0</v>
      </c>
      <c r="R50" s="695">
        <v>0</v>
      </c>
      <c r="S50" s="695">
        <v>0</v>
      </c>
      <c r="T50" s="695">
        <v>0</v>
      </c>
      <c r="U50" s="695">
        <v>0</v>
      </c>
      <c r="V50" s="695">
        <v>0</v>
      </c>
      <c r="W50" s="695">
        <v>0</v>
      </c>
      <c r="X50" s="695">
        <v>0</v>
      </c>
      <c r="Y50" s="695">
        <v>0</v>
      </c>
      <c r="Z50" s="695">
        <v>0</v>
      </c>
      <c r="AA50" s="695">
        <v>0</v>
      </c>
      <c r="AB50" s="695">
        <v>0</v>
      </c>
      <c r="AC50" s="695">
        <v>0</v>
      </c>
      <c r="AD50" s="695">
        <v>0</v>
      </c>
      <c r="AE50" s="695">
        <v>0</v>
      </c>
      <c r="AF50" s="695">
        <v>0</v>
      </c>
      <c r="AG50" s="695">
        <v>0</v>
      </c>
      <c r="AH50" s="695">
        <v>0</v>
      </c>
      <c r="AI50" s="695">
        <v>0</v>
      </c>
      <c r="AJ50" s="695">
        <v>0</v>
      </c>
      <c r="AK50" s="695">
        <v>0</v>
      </c>
      <c r="AL50" s="695">
        <v>0</v>
      </c>
      <c r="AM50" s="695">
        <v>0</v>
      </c>
      <c r="AN50" s="695">
        <v>0</v>
      </c>
      <c r="AO50" s="696">
        <v>0</v>
      </c>
      <c r="AP50" s="632"/>
      <c r="AQ50" s="694"/>
      <c r="AR50" s="695"/>
      <c r="AS50" s="695"/>
      <c r="AT50" s="695"/>
      <c r="AU50" s="695">
        <v>0</v>
      </c>
      <c r="AV50" s="695">
        <v>0</v>
      </c>
      <c r="AW50" s="695">
        <v>0</v>
      </c>
      <c r="AX50" s="695">
        <v>0</v>
      </c>
      <c r="AY50" s="695">
        <v>0</v>
      </c>
      <c r="AZ50" s="695">
        <v>0</v>
      </c>
      <c r="BA50" s="695">
        <v>0</v>
      </c>
      <c r="BB50" s="695">
        <v>0</v>
      </c>
      <c r="BC50" s="695">
        <v>0</v>
      </c>
      <c r="BD50" s="695">
        <v>0</v>
      </c>
      <c r="BE50" s="695">
        <v>0</v>
      </c>
      <c r="BF50" s="695">
        <v>0</v>
      </c>
      <c r="BG50" s="695">
        <v>0</v>
      </c>
      <c r="BH50" s="695">
        <v>0</v>
      </c>
      <c r="BI50" s="695">
        <v>0</v>
      </c>
      <c r="BJ50" s="695">
        <v>0</v>
      </c>
      <c r="BK50" s="695">
        <v>0</v>
      </c>
      <c r="BL50" s="695">
        <v>0</v>
      </c>
      <c r="BM50" s="695">
        <v>0</v>
      </c>
      <c r="BN50" s="695">
        <v>0</v>
      </c>
      <c r="BO50" s="695">
        <v>0</v>
      </c>
      <c r="BP50" s="695">
        <v>0</v>
      </c>
      <c r="BQ50" s="695">
        <v>0</v>
      </c>
      <c r="BR50" s="695">
        <v>0</v>
      </c>
      <c r="BS50" s="695">
        <v>0</v>
      </c>
      <c r="BT50" s="696">
        <v>0</v>
      </c>
      <c r="BU50" s="16"/>
    </row>
    <row r="51" spans="2:73" s="17" customFormat="1" ht="15.75">
      <c r="B51" s="690" t="s">
        <v>209</v>
      </c>
      <c r="C51" s="690" t="s">
        <v>708</v>
      </c>
      <c r="D51" s="690" t="s">
        <v>695</v>
      </c>
      <c r="E51" s="690" t="s">
        <v>709</v>
      </c>
      <c r="F51" s="690" t="s">
        <v>29</v>
      </c>
      <c r="G51" s="690" t="s">
        <v>710</v>
      </c>
      <c r="H51" s="690">
        <v>2015</v>
      </c>
      <c r="I51" s="643" t="s">
        <v>588</v>
      </c>
      <c r="J51" s="643" t="s">
        <v>601</v>
      </c>
      <c r="K51" s="632"/>
      <c r="L51" s="694"/>
      <c r="M51" s="695"/>
      <c r="N51" s="695"/>
      <c r="O51" s="695"/>
      <c r="P51" s="695">
        <v>0</v>
      </c>
      <c r="Q51" s="695">
        <v>0</v>
      </c>
      <c r="R51" s="695">
        <v>0</v>
      </c>
      <c r="S51" s="695">
        <v>0</v>
      </c>
      <c r="T51" s="695">
        <v>0</v>
      </c>
      <c r="U51" s="695">
        <v>0</v>
      </c>
      <c r="V51" s="695">
        <v>0</v>
      </c>
      <c r="W51" s="695">
        <v>0</v>
      </c>
      <c r="X51" s="695">
        <v>0</v>
      </c>
      <c r="Y51" s="695">
        <v>0</v>
      </c>
      <c r="Z51" s="695">
        <v>0</v>
      </c>
      <c r="AA51" s="695">
        <v>0</v>
      </c>
      <c r="AB51" s="695">
        <v>0</v>
      </c>
      <c r="AC51" s="695">
        <v>0</v>
      </c>
      <c r="AD51" s="695">
        <v>0</v>
      </c>
      <c r="AE51" s="695">
        <v>0</v>
      </c>
      <c r="AF51" s="695">
        <v>0</v>
      </c>
      <c r="AG51" s="695">
        <v>0</v>
      </c>
      <c r="AH51" s="695">
        <v>0</v>
      </c>
      <c r="AI51" s="695">
        <v>0</v>
      </c>
      <c r="AJ51" s="695">
        <v>0</v>
      </c>
      <c r="AK51" s="695">
        <v>0</v>
      </c>
      <c r="AL51" s="695">
        <v>0</v>
      </c>
      <c r="AM51" s="695">
        <v>0</v>
      </c>
      <c r="AN51" s="695">
        <v>0</v>
      </c>
      <c r="AO51" s="696">
        <v>0</v>
      </c>
      <c r="AP51" s="632"/>
      <c r="AQ51" s="694"/>
      <c r="AR51" s="695"/>
      <c r="AS51" s="695"/>
      <c r="AT51" s="695"/>
      <c r="AU51" s="695">
        <v>0</v>
      </c>
      <c r="AV51" s="695">
        <v>0</v>
      </c>
      <c r="AW51" s="695">
        <v>0</v>
      </c>
      <c r="AX51" s="695">
        <v>0</v>
      </c>
      <c r="AY51" s="695">
        <v>0</v>
      </c>
      <c r="AZ51" s="695">
        <v>0</v>
      </c>
      <c r="BA51" s="695">
        <v>0</v>
      </c>
      <c r="BB51" s="695">
        <v>0</v>
      </c>
      <c r="BC51" s="695">
        <v>0</v>
      </c>
      <c r="BD51" s="695">
        <v>0</v>
      </c>
      <c r="BE51" s="695">
        <v>0</v>
      </c>
      <c r="BF51" s="695">
        <v>0</v>
      </c>
      <c r="BG51" s="695">
        <v>0</v>
      </c>
      <c r="BH51" s="695">
        <v>0</v>
      </c>
      <c r="BI51" s="695">
        <v>0</v>
      </c>
      <c r="BJ51" s="695">
        <v>0</v>
      </c>
      <c r="BK51" s="695">
        <v>0</v>
      </c>
      <c r="BL51" s="695">
        <v>0</v>
      </c>
      <c r="BM51" s="695">
        <v>0</v>
      </c>
      <c r="BN51" s="695">
        <v>0</v>
      </c>
      <c r="BO51" s="695">
        <v>0</v>
      </c>
      <c r="BP51" s="695">
        <v>0</v>
      </c>
      <c r="BQ51" s="695">
        <v>0</v>
      </c>
      <c r="BR51" s="695">
        <v>0</v>
      </c>
      <c r="BS51" s="695">
        <v>0</v>
      </c>
      <c r="BT51" s="696">
        <v>0</v>
      </c>
      <c r="BU51" s="16"/>
    </row>
    <row r="52" spans="2:73" s="17" customFormat="1" ht="15.75">
      <c r="B52" s="690" t="s">
        <v>209</v>
      </c>
      <c r="C52" s="690" t="s">
        <v>708</v>
      </c>
      <c r="D52" s="690" t="s">
        <v>721</v>
      </c>
      <c r="E52" s="690" t="s">
        <v>709</v>
      </c>
      <c r="F52" s="690" t="s">
        <v>29</v>
      </c>
      <c r="G52" s="690" t="s">
        <v>710</v>
      </c>
      <c r="H52" s="690">
        <v>2015</v>
      </c>
      <c r="I52" s="643" t="s">
        <v>588</v>
      </c>
      <c r="J52" s="643" t="s">
        <v>601</v>
      </c>
      <c r="K52" s="632"/>
      <c r="L52" s="694"/>
      <c r="M52" s="695"/>
      <c r="N52" s="695"/>
      <c r="O52" s="695"/>
      <c r="P52" s="695">
        <v>0</v>
      </c>
      <c r="Q52" s="695">
        <v>0</v>
      </c>
      <c r="R52" s="695">
        <v>0</v>
      </c>
      <c r="S52" s="695">
        <v>0</v>
      </c>
      <c r="T52" s="695">
        <v>0</v>
      </c>
      <c r="U52" s="695">
        <v>0</v>
      </c>
      <c r="V52" s="695">
        <v>0</v>
      </c>
      <c r="W52" s="695">
        <v>0</v>
      </c>
      <c r="X52" s="695">
        <v>0</v>
      </c>
      <c r="Y52" s="695">
        <v>0</v>
      </c>
      <c r="Z52" s="695">
        <v>0</v>
      </c>
      <c r="AA52" s="695">
        <v>0</v>
      </c>
      <c r="AB52" s="695">
        <v>0</v>
      </c>
      <c r="AC52" s="695">
        <v>0</v>
      </c>
      <c r="AD52" s="695">
        <v>0</v>
      </c>
      <c r="AE52" s="695">
        <v>0</v>
      </c>
      <c r="AF52" s="695">
        <v>0</v>
      </c>
      <c r="AG52" s="695">
        <v>0</v>
      </c>
      <c r="AH52" s="695">
        <v>0</v>
      </c>
      <c r="AI52" s="695">
        <v>0</v>
      </c>
      <c r="AJ52" s="695">
        <v>0</v>
      </c>
      <c r="AK52" s="695">
        <v>0</v>
      </c>
      <c r="AL52" s="695">
        <v>0</v>
      </c>
      <c r="AM52" s="695">
        <v>0</v>
      </c>
      <c r="AN52" s="695">
        <v>0</v>
      </c>
      <c r="AO52" s="696">
        <v>0</v>
      </c>
      <c r="AP52" s="632"/>
      <c r="AQ52" s="694"/>
      <c r="AR52" s="695"/>
      <c r="AS52" s="695"/>
      <c r="AT52" s="695"/>
      <c r="AU52" s="695">
        <v>0</v>
      </c>
      <c r="AV52" s="695">
        <v>0</v>
      </c>
      <c r="AW52" s="695">
        <v>0</v>
      </c>
      <c r="AX52" s="695">
        <v>0</v>
      </c>
      <c r="AY52" s="695">
        <v>0</v>
      </c>
      <c r="AZ52" s="695">
        <v>0</v>
      </c>
      <c r="BA52" s="695">
        <v>0</v>
      </c>
      <c r="BB52" s="695">
        <v>0</v>
      </c>
      <c r="BC52" s="695">
        <v>0</v>
      </c>
      <c r="BD52" s="695">
        <v>0</v>
      </c>
      <c r="BE52" s="695">
        <v>0</v>
      </c>
      <c r="BF52" s="695">
        <v>0</v>
      </c>
      <c r="BG52" s="695">
        <v>0</v>
      </c>
      <c r="BH52" s="695">
        <v>0</v>
      </c>
      <c r="BI52" s="695">
        <v>0</v>
      </c>
      <c r="BJ52" s="695">
        <v>0</v>
      </c>
      <c r="BK52" s="695">
        <v>0</v>
      </c>
      <c r="BL52" s="695">
        <v>0</v>
      </c>
      <c r="BM52" s="695">
        <v>0</v>
      </c>
      <c r="BN52" s="695">
        <v>0</v>
      </c>
      <c r="BO52" s="695">
        <v>0</v>
      </c>
      <c r="BP52" s="695">
        <v>0</v>
      </c>
      <c r="BQ52" s="695">
        <v>0</v>
      </c>
      <c r="BR52" s="695">
        <v>0</v>
      </c>
      <c r="BS52" s="695">
        <v>0</v>
      </c>
      <c r="BT52" s="696">
        <v>0</v>
      </c>
      <c r="BU52" s="16"/>
    </row>
    <row r="53" spans="2:73">
      <c r="B53" s="690" t="s">
        <v>209</v>
      </c>
      <c r="C53" s="690" t="s">
        <v>711</v>
      </c>
      <c r="D53" s="690" t="s">
        <v>722</v>
      </c>
      <c r="E53" s="690" t="s">
        <v>709</v>
      </c>
      <c r="F53" s="690" t="s">
        <v>712</v>
      </c>
      <c r="G53" s="690" t="s">
        <v>710</v>
      </c>
      <c r="H53" s="690">
        <v>2015</v>
      </c>
      <c r="I53" s="643" t="s">
        <v>588</v>
      </c>
      <c r="J53" s="643" t="s">
        <v>601</v>
      </c>
      <c r="K53" s="632"/>
      <c r="L53" s="694"/>
      <c r="M53" s="695"/>
      <c r="N53" s="695"/>
      <c r="O53" s="695"/>
      <c r="P53" s="695">
        <v>0</v>
      </c>
      <c r="Q53" s="695">
        <v>0</v>
      </c>
      <c r="R53" s="695">
        <v>0</v>
      </c>
      <c r="S53" s="695">
        <v>0</v>
      </c>
      <c r="T53" s="695">
        <v>0</v>
      </c>
      <c r="U53" s="695">
        <v>0</v>
      </c>
      <c r="V53" s="695">
        <v>0</v>
      </c>
      <c r="W53" s="695">
        <v>0</v>
      </c>
      <c r="X53" s="695">
        <v>0</v>
      </c>
      <c r="Y53" s="695">
        <v>0</v>
      </c>
      <c r="Z53" s="695">
        <v>0</v>
      </c>
      <c r="AA53" s="695">
        <v>0</v>
      </c>
      <c r="AB53" s="695">
        <v>0</v>
      </c>
      <c r="AC53" s="695">
        <v>0</v>
      </c>
      <c r="AD53" s="695">
        <v>0</v>
      </c>
      <c r="AE53" s="695">
        <v>0</v>
      </c>
      <c r="AF53" s="695">
        <v>0</v>
      </c>
      <c r="AG53" s="695">
        <v>0</v>
      </c>
      <c r="AH53" s="695">
        <v>0</v>
      </c>
      <c r="AI53" s="695">
        <v>0</v>
      </c>
      <c r="AJ53" s="695">
        <v>0</v>
      </c>
      <c r="AK53" s="695">
        <v>0</v>
      </c>
      <c r="AL53" s="695">
        <v>0</v>
      </c>
      <c r="AM53" s="695">
        <v>0</v>
      </c>
      <c r="AN53" s="695">
        <v>0</v>
      </c>
      <c r="AO53" s="696">
        <v>0</v>
      </c>
      <c r="AP53" s="632"/>
      <c r="AQ53" s="694"/>
      <c r="AR53" s="695"/>
      <c r="AS53" s="695"/>
      <c r="AT53" s="695"/>
      <c r="AU53" s="695">
        <v>0</v>
      </c>
      <c r="AV53" s="695">
        <v>0</v>
      </c>
      <c r="AW53" s="695">
        <v>0</v>
      </c>
      <c r="AX53" s="695">
        <v>0</v>
      </c>
      <c r="AY53" s="695">
        <v>0</v>
      </c>
      <c r="AZ53" s="695">
        <v>0</v>
      </c>
      <c r="BA53" s="695">
        <v>0</v>
      </c>
      <c r="BB53" s="695">
        <v>0</v>
      </c>
      <c r="BC53" s="695">
        <v>0</v>
      </c>
      <c r="BD53" s="695">
        <v>0</v>
      </c>
      <c r="BE53" s="695">
        <v>0</v>
      </c>
      <c r="BF53" s="695">
        <v>0</v>
      </c>
      <c r="BG53" s="695">
        <v>0</v>
      </c>
      <c r="BH53" s="695">
        <v>0</v>
      </c>
      <c r="BI53" s="695">
        <v>0</v>
      </c>
      <c r="BJ53" s="695">
        <v>0</v>
      </c>
      <c r="BK53" s="695">
        <v>0</v>
      </c>
      <c r="BL53" s="695">
        <v>0</v>
      </c>
      <c r="BM53" s="695">
        <v>0</v>
      </c>
      <c r="BN53" s="695">
        <v>0</v>
      </c>
      <c r="BO53" s="695">
        <v>0</v>
      </c>
      <c r="BP53" s="695">
        <v>0</v>
      </c>
      <c r="BQ53" s="695">
        <v>0</v>
      </c>
      <c r="BR53" s="695">
        <v>0</v>
      </c>
      <c r="BS53" s="695">
        <v>0</v>
      </c>
      <c r="BT53" s="696">
        <v>0</v>
      </c>
    </row>
    <row r="54" spans="2:73">
      <c r="B54" s="690" t="s">
        <v>209</v>
      </c>
      <c r="C54" s="690" t="s">
        <v>711</v>
      </c>
      <c r="D54" s="690" t="s">
        <v>723</v>
      </c>
      <c r="E54" s="690" t="s">
        <v>709</v>
      </c>
      <c r="F54" s="690" t="s">
        <v>712</v>
      </c>
      <c r="G54" s="690" t="s">
        <v>710</v>
      </c>
      <c r="H54" s="690">
        <v>2015</v>
      </c>
      <c r="I54" s="643" t="s">
        <v>588</v>
      </c>
      <c r="J54" s="643" t="s">
        <v>601</v>
      </c>
      <c r="K54" s="632"/>
      <c r="L54" s="694"/>
      <c r="M54" s="695"/>
      <c r="N54" s="695"/>
      <c r="O54" s="695"/>
      <c r="P54" s="695">
        <v>0</v>
      </c>
      <c r="Q54" s="695">
        <v>0</v>
      </c>
      <c r="R54" s="695">
        <v>0</v>
      </c>
      <c r="S54" s="695">
        <v>0</v>
      </c>
      <c r="T54" s="695">
        <v>0</v>
      </c>
      <c r="U54" s="695">
        <v>0</v>
      </c>
      <c r="V54" s="695">
        <v>0</v>
      </c>
      <c r="W54" s="695">
        <v>0</v>
      </c>
      <c r="X54" s="695">
        <v>0</v>
      </c>
      <c r="Y54" s="695">
        <v>0</v>
      </c>
      <c r="Z54" s="695">
        <v>0</v>
      </c>
      <c r="AA54" s="695">
        <v>0</v>
      </c>
      <c r="AB54" s="695">
        <v>0</v>
      </c>
      <c r="AC54" s="695">
        <v>0</v>
      </c>
      <c r="AD54" s="695">
        <v>0</v>
      </c>
      <c r="AE54" s="695">
        <v>0</v>
      </c>
      <c r="AF54" s="695">
        <v>0</v>
      </c>
      <c r="AG54" s="695">
        <v>0</v>
      </c>
      <c r="AH54" s="695">
        <v>0</v>
      </c>
      <c r="AI54" s="695">
        <v>0</v>
      </c>
      <c r="AJ54" s="695">
        <v>0</v>
      </c>
      <c r="AK54" s="695">
        <v>0</v>
      </c>
      <c r="AL54" s="695">
        <v>0</v>
      </c>
      <c r="AM54" s="695">
        <v>0</v>
      </c>
      <c r="AN54" s="695">
        <v>0</v>
      </c>
      <c r="AO54" s="696">
        <v>0</v>
      </c>
      <c r="AP54" s="632"/>
      <c r="AQ54" s="694"/>
      <c r="AR54" s="695"/>
      <c r="AS54" s="695"/>
      <c r="AT54" s="695"/>
      <c r="AU54" s="695">
        <v>0</v>
      </c>
      <c r="AV54" s="695">
        <v>0</v>
      </c>
      <c r="AW54" s="695">
        <v>0</v>
      </c>
      <c r="AX54" s="695">
        <v>0</v>
      </c>
      <c r="AY54" s="695">
        <v>0</v>
      </c>
      <c r="AZ54" s="695">
        <v>0</v>
      </c>
      <c r="BA54" s="695">
        <v>0</v>
      </c>
      <c r="BB54" s="695">
        <v>0</v>
      </c>
      <c r="BC54" s="695">
        <v>0</v>
      </c>
      <c r="BD54" s="695">
        <v>0</v>
      </c>
      <c r="BE54" s="695">
        <v>0</v>
      </c>
      <c r="BF54" s="695">
        <v>0</v>
      </c>
      <c r="BG54" s="695">
        <v>0</v>
      </c>
      <c r="BH54" s="695">
        <v>0</v>
      </c>
      <c r="BI54" s="695">
        <v>0</v>
      </c>
      <c r="BJ54" s="695">
        <v>0</v>
      </c>
      <c r="BK54" s="695">
        <v>0</v>
      </c>
      <c r="BL54" s="695">
        <v>0</v>
      </c>
      <c r="BM54" s="695">
        <v>0</v>
      </c>
      <c r="BN54" s="695">
        <v>0</v>
      </c>
      <c r="BO54" s="695">
        <v>0</v>
      </c>
      <c r="BP54" s="695">
        <v>0</v>
      </c>
      <c r="BQ54" s="695">
        <v>0</v>
      </c>
      <c r="BR54" s="695">
        <v>0</v>
      </c>
      <c r="BS54" s="695">
        <v>0</v>
      </c>
      <c r="BT54" s="696">
        <v>0</v>
      </c>
    </row>
    <row r="55" spans="2:73">
      <c r="B55" s="690" t="s">
        <v>209</v>
      </c>
      <c r="C55" s="690" t="s">
        <v>711</v>
      </c>
      <c r="D55" s="690" t="s">
        <v>724</v>
      </c>
      <c r="E55" s="690" t="s">
        <v>709</v>
      </c>
      <c r="F55" s="690" t="s">
        <v>712</v>
      </c>
      <c r="G55" s="690" t="s">
        <v>710</v>
      </c>
      <c r="H55" s="690">
        <v>2015</v>
      </c>
      <c r="I55" s="643" t="s">
        <v>588</v>
      </c>
      <c r="J55" s="643" t="s">
        <v>601</v>
      </c>
      <c r="K55" s="632"/>
      <c r="L55" s="694"/>
      <c r="M55" s="695"/>
      <c r="N55" s="695"/>
      <c r="O55" s="695"/>
      <c r="P55" s="695">
        <v>0</v>
      </c>
      <c r="Q55" s="695">
        <v>0</v>
      </c>
      <c r="R55" s="695">
        <v>0</v>
      </c>
      <c r="S55" s="695">
        <v>0</v>
      </c>
      <c r="T55" s="695">
        <v>0</v>
      </c>
      <c r="U55" s="695">
        <v>0</v>
      </c>
      <c r="V55" s="695">
        <v>0</v>
      </c>
      <c r="W55" s="695">
        <v>0</v>
      </c>
      <c r="X55" s="695">
        <v>0</v>
      </c>
      <c r="Y55" s="695">
        <v>0</v>
      </c>
      <c r="Z55" s="695">
        <v>0</v>
      </c>
      <c r="AA55" s="695">
        <v>0</v>
      </c>
      <c r="AB55" s="695">
        <v>0</v>
      </c>
      <c r="AC55" s="695">
        <v>0</v>
      </c>
      <c r="AD55" s="695">
        <v>0</v>
      </c>
      <c r="AE55" s="695">
        <v>0</v>
      </c>
      <c r="AF55" s="695">
        <v>0</v>
      </c>
      <c r="AG55" s="695">
        <v>0</v>
      </c>
      <c r="AH55" s="695">
        <v>0</v>
      </c>
      <c r="AI55" s="695">
        <v>0</v>
      </c>
      <c r="AJ55" s="695">
        <v>0</v>
      </c>
      <c r="AK55" s="695">
        <v>0</v>
      </c>
      <c r="AL55" s="695">
        <v>0</v>
      </c>
      <c r="AM55" s="695">
        <v>0</v>
      </c>
      <c r="AN55" s="695">
        <v>0</v>
      </c>
      <c r="AO55" s="696">
        <v>0</v>
      </c>
      <c r="AP55" s="632"/>
      <c r="AQ55" s="694"/>
      <c r="AR55" s="695"/>
      <c r="AS55" s="695"/>
      <c r="AT55" s="695"/>
      <c r="AU55" s="695">
        <v>0</v>
      </c>
      <c r="AV55" s="695">
        <v>0</v>
      </c>
      <c r="AW55" s="695">
        <v>0</v>
      </c>
      <c r="AX55" s="695">
        <v>0</v>
      </c>
      <c r="AY55" s="695">
        <v>0</v>
      </c>
      <c r="AZ55" s="695">
        <v>0</v>
      </c>
      <c r="BA55" s="695">
        <v>0</v>
      </c>
      <c r="BB55" s="695">
        <v>0</v>
      </c>
      <c r="BC55" s="695">
        <v>0</v>
      </c>
      <c r="BD55" s="695">
        <v>0</v>
      </c>
      <c r="BE55" s="695">
        <v>0</v>
      </c>
      <c r="BF55" s="695">
        <v>0</v>
      </c>
      <c r="BG55" s="695">
        <v>0</v>
      </c>
      <c r="BH55" s="695">
        <v>0</v>
      </c>
      <c r="BI55" s="695">
        <v>0</v>
      </c>
      <c r="BJ55" s="695">
        <v>0</v>
      </c>
      <c r="BK55" s="695">
        <v>0</v>
      </c>
      <c r="BL55" s="695">
        <v>0</v>
      </c>
      <c r="BM55" s="695">
        <v>0</v>
      </c>
      <c r="BN55" s="695">
        <v>0</v>
      </c>
      <c r="BO55" s="695">
        <v>0</v>
      </c>
      <c r="BP55" s="695">
        <v>0</v>
      </c>
      <c r="BQ55" s="695">
        <v>0</v>
      </c>
      <c r="BR55" s="695">
        <v>0</v>
      </c>
      <c r="BS55" s="695">
        <v>0</v>
      </c>
      <c r="BT55" s="696">
        <v>0</v>
      </c>
    </row>
    <row r="56" spans="2:73">
      <c r="B56" s="690" t="s">
        <v>209</v>
      </c>
      <c r="C56" s="690" t="s">
        <v>711</v>
      </c>
      <c r="D56" s="690" t="s">
        <v>696</v>
      </c>
      <c r="E56" s="690" t="s">
        <v>709</v>
      </c>
      <c r="F56" s="690" t="s">
        <v>712</v>
      </c>
      <c r="G56" s="690" t="s">
        <v>710</v>
      </c>
      <c r="H56" s="690">
        <v>2015</v>
      </c>
      <c r="I56" s="643" t="s">
        <v>588</v>
      </c>
      <c r="J56" s="643" t="s">
        <v>601</v>
      </c>
      <c r="K56" s="632"/>
      <c r="L56" s="694"/>
      <c r="M56" s="695"/>
      <c r="N56" s="695"/>
      <c r="O56" s="695"/>
      <c r="P56" s="695">
        <v>0</v>
      </c>
      <c r="Q56" s="695">
        <v>0</v>
      </c>
      <c r="R56" s="695">
        <v>0</v>
      </c>
      <c r="S56" s="695">
        <v>0</v>
      </c>
      <c r="T56" s="695">
        <v>0</v>
      </c>
      <c r="U56" s="695">
        <v>0</v>
      </c>
      <c r="V56" s="695">
        <v>0</v>
      </c>
      <c r="W56" s="695">
        <v>0</v>
      </c>
      <c r="X56" s="695">
        <v>0</v>
      </c>
      <c r="Y56" s="695">
        <v>0</v>
      </c>
      <c r="Z56" s="695">
        <v>0</v>
      </c>
      <c r="AA56" s="695">
        <v>0</v>
      </c>
      <c r="AB56" s="695">
        <v>0</v>
      </c>
      <c r="AC56" s="695">
        <v>0</v>
      </c>
      <c r="AD56" s="695">
        <v>0</v>
      </c>
      <c r="AE56" s="695">
        <v>0</v>
      </c>
      <c r="AF56" s="695">
        <v>0</v>
      </c>
      <c r="AG56" s="695">
        <v>0</v>
      </c>
      <c r="AH56" s="695">
        <v>0</v>
      </c>
      <c r="AI56" s="695">
        <v>0</v>
      </c>
      <c r="AJ56" s="695">
        <v>0</v>
      </c>
      <c r="AK56" s="695">
        <v>0</v>
      </c>
      <c r="AL56" s="695">
        <v>0</v>
      </c>
      <c r="AM56" s="695">
        <v>0</v>
      </c>
      <c r="AN56" s="695">
        <v>0</v>
      </c>
      <c r="AO56" s="696">
        <v>0</v>
      </c>
      <c r="AP56" s="632"/>
      <c r="AQ56" s="694"/>
      <c r="AR56" s="695"/>
      <c r="AS56" s="695"/>
      <c r="AT56" s="695"/>
      <c r="AU56" s="695">
        <v>0</v>
      </c>
      <c r="AV56" s="695">
        <v>0</v>
      </c>
      <c r="AW56" s="695">
        <v>0</v>
      </c>
      <c r="AX56" s="695">
        <v>0</v>
      </c>
      <c r="AY56" s="695">
        <v>0</v>
      </c>
      <c r="AZ56" s="695">
        <v>0</v>
      </c>
      <c r="BA56" s="695">
        <v>0</v>
      </c>
      <c r="BB56" s="695">
        <v>0</v>
      </c>
      <c r="BC56" s="695">
        <v>0</v>
      </c>
      <c r="BD56" s="695">
        <v>0</v>
      </c>
      <c r="BE56" s="695">
        <v>0</v>
      </c>
      <c r="BF56" s="695">
        <v>0</v>
      </c>
      <c r="BG56" s="695">
        <v>0</v>
      </c>
      <c r="BH56" s="695">
        <v>0</v>
      </c>
      <c r="BI56" s="695">
        <v>0</v>
      </c>
      <c r="BJ56" s="695">
        <v>0</v>
      </c>
      <c r="BK56" s="695">
        <v>0</v>
      </c>
      <c r="BL56" s="695">
        <v>0</v>
      </c>
      <c r="BM56" s="695">
        <v>0</v>
      </c>
      <c r="BN56" s="695">
        <v>0</v>
      </c>
      <c r="BO56" s="695">
        <v>0</v>
      </c>
      <c r="BP56" s="695">
        <v>0</v>
      </c>
      <c r="BQ56" s="695">
        <v>0</v>
      </c>
      <c r="BR56" s="695">
        <v>0</v>
      </c>
      <c r="BS56" s="695">
        <v>0</v>
      </c>
      <c r="BT56" s="696">
        <v>0</v>
      </c>
    </row>
    <row r="57" spans="2:73">
      <c r="B57" s="690" t="s">
        <v>209</v>
      </c>
      <c r="C57" s="690" t="s">
        <v>711</v>
      </c>
      <c r="D57" s="690" t="s">
        <v>697</v>
      </c>
      <c r="E57" s="690" t="s">
        <v>709</v>
      </c>
      <c r="F57" s="690" t="s">
        <v>712</v>
      </c>
      <c r="G57" s="690" t="s">
        <v>710</v>
      </c>
      <c r="H57" s="690">
        <v>2015</v>
      </c>
      <c r="I57" s="643" t="s">
        <v>588</v>
      </c>
      <c r="J57" s="643" t="s">
        <v>601</v>
      </c>
      <c r="K57" s="632"/>
      <c r="L57" s="694"/>
      <c r="M57" s="695"/>
      <c r="N57" s="695"/>
      <c r="O57" s="695"/>
      <c r="P57" s="695">
        <v>0</v>
      </c>
      <c r="Q57" s="695">
        <v>0</v>
      </c>
      <c r="R57" s="695">
        <v>0</v>
      </c>
      <c r="S57" s="695">
        <v>0</v>
      </c>
      <c r="T57" s="695">
        <v>0</v>
      </c>
      <c r="U57" s="695">
        <v>0</v>
      </c>
      <c r="V57" s="695">
        <v>0</v>
      </c>
      <c r="W57" s="695">
        <v>0</v>
      </c>
      <c r="X57" s="695">
        <v>0</v>
      </c>
      <c r="Y57" s="695">
        <v>0</v>
      </c>
      <c r="Z57" s="695">
        <v>0</v>
      </c>
      <c r="AA57" s="695">
        <v>0</v>
      </c>
      <c r="AB57" s="695">
        <v>0</v>
      </c>
      <c r="AC57" s="695">
        <v>0</v>
      </c>
      <c r="AD57" s="695">
        <v>0</v>
      </c>
      <c r="AE57" s="695">
        <v>0</v>
      </c>
      <c r="AF57" s="695">
        <v>0</v>
      </c>
      <c r="AG57" s="695">
        <v>0</v>
      </c>
      <c r="AH57" s="695">
        <v>0</v>
      </c>
      <c r="AI57" s="695">
        <v>0</v>
      </c>
      <c r="AJ57" s="695">
        <v>0</v>
      </c>
      <c r="AK57" s="695">
        <v>0</v>
      </c>
      <c r="AL57" s="695">
        <v>0</v>
      </c>
      <c r="AM57" s="695">
        <v>0</v>
      </c>
      <c r="AN57" s="695">
        <v>0</v>
      </c>
      <c r="AO57" s="696">
        <v>0</v>
      </c>
      <c r="AP57" s="632"/>
      <c r="AQ57" s="694"/>
      <c r="AR57" s="695"/>
      <c r="AS57" s="695"/>
      <c r="AT57" s="695"/>
      <c r="AU57" s="695">
        <v>0</v>
      </c>
      <c r="AV57" s="695">
        <v>0</v>
      </c>
      <c r="AW57" s="695">
        <v>0</v>
      </c>
      <c r="AX57" s="695">
        <v>0</v>
      </c>
      <c r="AY57" s="695">
        <v>0</v>
      </c>
      <c r="AZ57" s="695">
        <v>0</v>
      </c>
      <c r="BA57" s="695">
        <v>0</v>
      </c>
      <c r="BB57" s="695">
        <v>0</v>
      </c>
      <c r="BC57" s="695">
        <v>0</v>
      </c>
      <c r="BD57" s="695">
        <v>0</v>
      </c>
      <c r="BE57" s="695">
        <v>0</v>
      </c>
      <c r="BF57" s="695">
        <v>0</v>
      </c>
      <c r="BG57" s="695">
        <v>0</v>
      </c>
      <c r="BH57" s="695">
        <v>0</v>
      </c>
      <c r="BI57" s="695">
        <v>0</v>
      </c>
      <c r="BJ57" s="695">
        <v>0</v>
      </c>
      <c r="BK57" s="695">
        <v>0</v>
      </c>
      <c r="BL57" s="695">
        <v>0</v>
      </c>
      <c r="BM57" s="695">
        <v>0</v>
      </c>
      <c r="BN57" s="695">
        <v>0</v>
      </c>
      <c r="BO57" s="695">
        <v>0</v>
      </c>
      <c r="BP57" s="695">
        <v>0</v>
      </c>
      <c r="BQ57" s="695">
        <v>0</v>
      </c>
      <c r="BR57" s="695">
        <v>0</v>
      </c>
      <c r="BS57" s="695">
        <v>0</v>
      </c>
      <c r="BT57" s="696">
        <v>0</v>
      </c>
    </row>
    <row r="58" spans="2:73">
      <c r="B58" s="690" t="s">
        <v>209</v>
      </c>
      <c r="C58" s="690" t="s">
        <v>708</v>
      </c>
      <c r="D58" s="690" t="s">
        <v>725</v>
      </c>
      <c r="E58" s="690" t="s">
        <v>709</v>
      </c>
      <c r="F58" s="690" t="s">
        <v>29</v>
      </c>
      <c r="G58" s="690" t="s">
        <v>710</v>
      </c>
      <c r="H58" s="690">
        <v>2015</v>
      </c>
      <c r="I58" s="643" t="s">
        <v>588</v>
      </c>
      <c r="J58" s="643" t="s">
        <v>601</v>
      </c>
      <c r="K58" s="632"/>
      <c r="L58" s="694"/>
      <c r="M58" s="695"/>
      <c r="N58" s="695"/>
      <c r="O58" s="695"/>
      <c r="P58" s="695">
        <v>0</v>
      </c>
      <c r="Q58" s="695">
        <v>0</v>
      </c>
      <c r="R58" s="695">
        <v>0</v>
      </c>
      <c r="S58" s="695">
        <v>0</v>
      </c>
      <c r="T58" s="695">
        <v>0</v>
      </c>
      <c r="U58" s="695">
        <v>0</v>
      </c>
      <c r="V58" s="695">
        <v>0</v>
      </c>
      <c r="W58" s="695">
        <v>0</v>
      </c>
      <c r="X58" s="695">
        <v>0</v>
      </c>
      <c r="Y58" s="695">
        <v>0</v>
      </c>
      <c r="Z58" s="695">
        <v>0</v>
      </c>
      <c r="AA58" s="695">
        <v>0</v>
      </c>
      <c r="AB58" s="695">
        <v>0</v>
      </c>
      <c r="AC58" s="695">
        <v>0</v>
      </c>
      <c r="AD58" s="695">
        <v>0</v>
      </c>
      <c r="AE58" s="695">
        <v>0</v>
      </c>
      <c r="AF58" s="695">
        <v>0</v>
      </c>
      <c r="AG58" s="695">
        <v>0</v>
      </c>
      <c r="AH58" s="695">
        <v>0</v>
      </c>
      <c r="AI58" s="695">
        <v>0</v>
      </c>
      <c r="AJ58" s="695">
        <v>0</v>
      </c>
      <c r="AK58" s="695">
        <v>0</v>
      </c>
      <c r="AL58" s="695">
        <v>0</v>
      </c>
      <c r="AM58" s="695">
        <v>0</v>
      </c>
      <c r="AN58" s="695">
        <v>0</v>
      </c>
      <c r="AO58" s="696">
        <v>0</v>
      </c>
      <c r="AP58" s="632"/>
      <c r="AQ58" s="694"/>
      <c r="AR58" s="695"/>
      <c r="AS58" s="695"/>
      <c r="AT58" s="695"/>
      <c r="AU58" s="695">
        <v>0</v>
      </c>
      <c r="AV58" s="695">
        <v>0</v>
      </c>
      <c r="AW58" s="695">
        <v>0</v>
      </c>
      <c r="AX58" s="695">
        <v>0</v>
      </c>
      <c r="AY58" s="695">
        <v>0</v>
      </c>
      <c r="AZ58" s="695">
        <v>0</v>
      </c>
      <c r="BA58" s="695">
        <v>0</v>
      </c>
      <c r="BB58" s="695">
        <v>0</v>
      </c>
      <c r="BC58" s="695">
        <v>0</v>
      </c>
      <c r="BD58" s="695">
        <v>0</v>
      </c>
      <c r="BE58" s="695">
        <v>0</v>
      </c>
      <c r="BF58" s="695">
        <v>0</v>
      </c>
      <c r="BG58" s="695">
        <v>0</v>
      </c>
      <c r="BH58" s="695">
        <v>0</v>
      </c>
      <c r="BI58" s="695">
        <v>0</v>
      </c>
      <c r="BJ58" s="695">
        <v>0</v>
      </c>
      <c r="BK58" s="695">
        <v>0</v>
      </c>
      <c r="BL58" s="695">
        <v>0</v>
      </c>
      <c r="BM58" s="695">
        <v>0</v>
      </c>
      <c r="BN58" s="695">
        <v>0</v>
      </c>
      <c r="BO58" s="695">
        <v>0</v>
      </c>
      <c r="BP58" s="695">
        <v>0</v>
      </c>
      <c r="BQ58" s="695">
        <v>0</v>
      </c>
      <c r="BR58" s="695">
        <v>0</v>
      </c>
      <c r="BS58" s="695">
        <v>0</v>
      </c>
      <c r="BT58" s="696">
        <v>0</v>
      </c>
    </row>
    <row r="59" spans="2:73">
      <c r="B59" s="690" t="s">
        <v>209</v>
      </c>
      <c r="C59" s="690" t="s">
        <v>708</v>
      </c>
      <c r="D59" s="690" t="s">
        <v>698</v>
      </c>
      <c r="E59" s="690" t="s">
        <v>709</v>
      </c>
      <c r="F59" s="690" t="s">
        <v>29</v>
      </c>
      <c r="G59" s="690" t="s">
        <v>710</v>
      </c>
      <c r="H59" s="690">
        <v>2015</v>
      </c>
      <c r="I59" s="643" t="s">
        <v>588</v>
      </c>
      <c r="J59" s="643" t="s">
        <v>601</v>
      </c>
      <c r="K59" s="632"/>
      <c r="L59" s="694"/>
      <c r="M59" s="695"/>
      <c r="N59" s="695"/>
      <c r="O59" s="695"/>
      <c r="P59" s="695">
        <v>0</v>
      </c>
      <c r="Q59" s="695">
        <v>0</v>
      </c>
      <c r="R59" s="695">
        <v>0</v>
      </c>
      <c r="S59" s="695">
        <v>0</v>
      </c>
      <c r="T59" s="695">
        <v>0</v>
      </c>
      <c r="U59" s="695">
        <v>0</v>
      </c>
      <c r="V59" s="695">
        <v>0</v>
      </c>
      <c r="W59" s="695">
        <v>0</v>
      </c>
      <c r="X59" s="695">
        <v>0</v>
      </c>
      <c r="Y59" s="695">
        <v>0</v>
      </c>
      <c r="Z59" s="695">
        <v>0</v>
      </c>
      <c r="AA59" s="695">
        <v>0</v>
      </c>
      <c r="AB59" s="695">
        <v>0</v>
      </c>
      <c r="AC59" s="695">
        <v>0</v>
      </c>
      <c r="AD59" s="695">
        <v>0</v>
      </c>
      <c r="AE59" s="695">
        <v>0</v>
      </c>
      <c r="AF59" s="695">
        <v>0</v>
      </c>
      <c r="AG59" s="695">
        <v>0</v>
      </c>
      <c r="AH59" s="695">
        <v>0</v>
      </c>
      <c r="AI59" s="695">
        <v>0</v>
      </c>
      <c r="AJ59" s="695">
        <v>0</v>
      </c>
      <c r="AK59" s="695">
        <v>0</v>
      </c>
      <c r="AL59" s="695">
        <v>0</v>
      </c>
      <c r="AM59" s="695">
        <v>0</v>
      </c>
      <c r="AN59" s="695">
        <v>0</v>
      </c>
      <c r="AO59" s="696">
        <v>0</v>
      </c>
      <c r="AP59" s="632"/>
      <c r="AQ59" s="694"/>
      <c r="AR59" s="695"/>
      <c r="AS59" s="695"/>
      <c r="AT59" s="695"/>
      <c r="AU59" s="695">
        <v>0</v>
      </c>
      <c r="AV59" s="695">
        <v>0</v>
      </c>
      <c r="AW59" s="695">
        <v>0</v>
      </c>
      <c r="AX59" s="695">
        <v>0</v>
      </c>
      <c r="AY59" s="695">
        <v>0</v>
      </c>
      <c r="AZ59" s="695">
        <v>0</v>
      </c>
      <c r="BA59" s="695">
        <v>0</v>
      </c>
      <c r="BB59" s="695">
        <v>0</v>
      </c>
      <c r="BC59" s="695">
        <v>0</v>
      </c>
      <c r="BD59" s="695">
        <v>0</v>
      </c>
      <c r="BE59" s="695">
        <v>0</v>
      </c>
      <c r="BF59" s="695">
        <v>0</v>
      </c>
      <c r="BG59" s="695">
        <v>0</v>
      </c>
      <c r="BH59" s="695">
        <v>0</v>
      </c>
      <c r="BI59" s="695">
        <v>0</v>
      </c>
      <c r="BJ59" s="695">
        <v>0</v>
      </c>
      <c r="BK59" s="695">
        <v>0</v>
      </c>
      <c r="BL59" s="695">
        <v>0</v>
      </c>
      <c r="BM59" s="695">
        <v>0</v>
      </c>
      <c r="BN59" s="695">
        <v>0</v>
      </c>
      <c r="BO59" s="695">
        <v>0</v>
      </c>
      <c r="BP59" s="695">
        <v>0</v>
      </c>
      <c r="BQ59" s="695">
        <v>0</v>
      </c>
      <c r="BR59" s="695">
        <v>0</v>
      </c>
      <c r="BS59" s="695">
        <v>0</v>
      </c>
      <c r="BT59" s="696">
        <v>0</v>
      </c>
    </row>
    <row r="60" spans="2:73" ht="15.75">
      <c r="B60" s="690" t="s">
        <v>209</v>
      </c>
      <c r="C60" s="690" t="s">
        <v>708</v>
      </c>
      <c r="D60" s="690" t="s">
        <v>726</v>
      </c>
      <c r="E60" s="690" t="s">
        <v>709</v>
      </c>
      <c r="F60" s="690" t="s">
        <v>29</v>
      </c>
      <c r="G60" s="690" t="s">
        <v>710</v>
      </c>
      <c r="H60" s="690">
        <v>2015</v>
      </c>
      <c r="I60" s="643" t="s">
        <v>588</v>
      </c>
      <c r="J60" s="643" t="s">
        <v>601</v>
      </c>
      <c r="K60" s="632"/>
      <c r="L60" s="694"/>
      <c r="M60" s="695"/>
      <c r="N60" s="695"/>
      <c r="O60" s="695"/>
      <c r="P60" s="695">
        <v>0</v>
      </c>
      <c r="Q60" s="695">
        <v>0</v>
      </c>
      <c r="R60" s="695">
        <v>0</v>
      </c>
      <c r="S60" s="695">
        <v>0</v>
      </c>
      <c r="T60" s="695">
        <v>0</v>
      </c>
      <c r="U60" s="695">
        <v>0</v>
      </c>
      <c r="V60" s="695">
        <v>0</v>
      </c>
      <c r="W60" s="695">
        <v>0</v>
      </c>
      <c r="X60" s="695">
        <v>0</v>
      </c>
      <c r="Y60" s="695">
        <v>0</v>
      </c>
      <c r="Z60" s="695">
        <v>0</v>
      </c>
      <c r="AA60" s="695">
        <v>0</v>
      </c>
      <c r="AB60" s="695">
        <v>0</v>
      </c>
      <c r="AC60" s="695">
        <v>0</v>
      </c>
      <c r="AD60" s="695">
        <v>0</v>
      </c>
      <c r="AE60" s="695">
        <v>0</v>
      </c>
      <c r="AF60" s="695">
        <v>0</v>
      </c>
      <c r="AG60" s="695">
        <v>0</v>
      </c>
      <c r="AH60" s="695">
        <v>0</v>
      </c>
      <c r="AI60" s="695">
        <v>0</v>
      </c>
      <c r="AJ60" s="695">
        <v>0</v>
      </c>
      <c r="AK60" s="695">
        <v>0</v>
      </c>
      <c r="AL60" s="695">
        <v>0</v>
      </c>
      <c r="AM60" s="695">
        <v>0</v>
      </c>
      <c r="AN60" s="695">
        <v>0</v>
      </c>
      <c r="AO60" s="696">
        <v>0</v>
      </c>
      <c r="AP60" s="632"/>
      <c r="AQ60" s="694"/>
      <c r="AR60" s="695"/>
      <c r="AS60" s="695"/>
      <c r="AT60" s="695"/>
      <c r="AU60" s="695">
        <v>0</v>
      </c>
      <c r="AV60" s="695">
        <v>0</v>
      </c>
      <c r="AW60" s="695">
        <v>0</v>
      </c>
      <c r="AX60" s="695">
        <v>0</v>
      </c>
      <c r="AY60" s="695">
        <v>0</v>
      </c>
      <c r="AZ60" s="695">
        <v>0</v>
      </c>
      <c r="BA60" s="695">
        <v>0</v>
      </c>
      <c r="BB60" s="695">
        <v>0</v>
      </c>
      <c r="BC60" s="695">
        <v>0</v>
      </c>
      <c r="BD60" s="695">
        <v>0</v>
      </c>
      <c r="BE60" s="695">
        <v>0</v>
      </c>
      <c r="BF60" s="695">
        <v>0</v>
      </c>
      <c r="BG60" s="695">
        <v>0</v>
      </c>
      <c r="BH60" s="695">
        <v>0</v>
      </c>
      <c r="BI60" s="695">
        <v>0</v>
      </c>
      <c r="BJ60" s="695">
        <v>0</v>
      </c>
      <c r="BK60" s="695">
        <v>0</v>
      </c>
      <c r="BL60" s="695">
        <v>0</v>
      </c>
      <c r="BM60" s="695">
        <v>0</v>
      </c>
      <c r="BN60" s="695">
        <v>0</v>
      </c>
      <c r="BO60" s="695">
        <v>0</v>
      </c>
      <c r="BP60" s="695">
        <v>0</v>
      </c>
      <c r="BQ60" s="695">
        <v>0</v>
      </c>
      <c r="BR60" s="695">
        <v>0</v>
      </c>
      <c r="BS60" s="695">
        <v>0</v>
      </c>
      <c r="BT60" s="696">
        <v>0</v>
      </c>
      <c r="BU60" s="163"/>
    </row>
    <row r="61" spans="2:73">
      <c r="B61" s="690" t="s">
        <v>209</v>
      </c>
      <c r="C61" s="690" t="s">
        <v>711</v>
      </c>
      <c r="D61" s="690" t="s">
        <v>727</v>
      </c>
      <c r="E61" s="690" t="s">
        <v>709</v>
      </c>
      <c r="F61" s="690" t="s">
        <v>712</v>
      </c>
      <c r="G61" s="690" t="s">
        <v>710</v>
      </c>
      <c r="H61" s="690">
        <v>2015</v>
      </c>
      <c r="I61" s="643" t="s">
        <v>588</v>
      </c>
      <c r="J61" s="643" t="s">
        <v>601</v>
      </c>
      <c r="K61" s="632"/>
      <c r="L61" s="694"/>
      <c r="M61" s="695"/>
      <c r="N61" s="695"/>
      <c r="O61" s="695"/>
      <c r="P61" s="695">
        <v>0</v>
      </c>
      <c r="Q61" s="695">
        <v>0</v>
      </c>
      <c r="R61" s="695">
        <v>0</v>
      </c>
      <c r="S61" s="695">
        <v>0</v>
      </c>
      <c r="T61" s="695">
        <v>0</v>
      </c>
      <c r="U61" s="695">
        <v>0</v>
      </c>
      <c r="V61" s="695">
        <v>0</v>
      </c>
      <c r="W61" s="695">
        <v>0</v>
      </c>
      <c r="X61" s="695">
        <v>0</v>
      </c>
      <c r="Y61" s="695">
        <v>0</v>
      </c>
      <c r="Z61" s="695">
        <v>0</v>
      </c>
      <c r="AA61" s="695">
        <v>0</v>
      </c>
      <c r="AB61" s="695">
        <v>0</v>
      </c>
      <c r="AC61" s="695">
        <v>0</v>
      </c>
      <c r="AD61" s="695">
        <v>0</v>
      </c>
      <c r="AE61" s="695">
        <v>0</v>
      </c>
      <c r="AF61" s="695">
        <v>0</v>
      </c>
      <c r="AG61" s="695">
        <v>0</v>
      </c>
      <c r="AH61" s="695">
        <v>0</v>
      </c>
      <c r="AI61" s="695">
        <v>0</v>
      </c>
      <c r="AJ61" s="695">
        <v>0</v>
      </c>
      <c r="AK61" s="695">
        <v>0</v>
      </c>
      <c r="AL61" s="695">
        <v>0</v>
      </c>
      <c r="AM61" s="695">
        <v>0</v>
      </c>
      <c r="AN61" s="695">
        <v>0</v>
      </c>
      <c r="AO61" s="696">
        <v>0</v>
      </c>
      <c r="AP61" s="632"/>
      <c r="AQ61" s="694"/>
      <c r="AR61" s="695"/>
      <c r="AS61" s="695"/>
      <c r="AT61" s="695"/>
      <c r="AU61" s="695">
        <v>0</v>
      </c>
      <c r="AV61" s="695">
        <v>0</v>
      </c>
      <c r="AW61" s="695">
        <v>0</v>
      </c>
      <c r="AX61" s="695">
        <v>0</v>
      </c>
      <c r="AY61" s="695">
        <v>0</v>
      </c>
      <c r="AZ61" s="695">
        <v>0</v>
      </c>
      <c r="BA61" s="695">
        <v>0</v>
      </c>
      <c r="BB61" s="695">
        <v>0</v>
      </c>
      <c r="BC61" s="695">
        <v>0</v>
      </c>
      <c r="BD61" s="695">
        <v>0</v>
      </c>
      <c r="BE61" s="695">
        <v>0</v>
      </c>
      <c r="BF61" s="695">
        <v>0</v>
      </c>
      <c r="BG61" s="695">
        <v>0</v>
      </c>
      <c r="BH61" s="695">
        <v>0</v>
      </c>
      <c r="BI61" s="695">
        <v>0</v>
      </c>
      <c r="BJ61" s="695">
        <v>0</v>
      </c>
      <c r="BK61" s="695">
        <v>0</v>
      </c>
      <c r="BL61" s="695">
        <v>0</v>
      </c>
      <c r="BM61" s="695">
        <v>0</v>
      </c>
      <c r="BN61" s="695">
        <v>0</v>
      </c>
      <c r="BO61" s="695">
        <v>0</v>
      </c>
      <c r="BP61" s="695">
        <v>0</v>
      </c>
      <c r="BQ61" s="695">
        <v>0</v>
      </c>
      <c r="BR61" s="695">
        <v>0</v>
      </c>
      <c r="BS61" s="695">
        <v>0</v>
      </c>
      <c r="BT61" s="696">
        <v>0</v>
      </c>
    </row>
    <row r="62" spans="2:73">
      <c r="B62" s="690" t="s">
        <v>209</v>
      </c>
      <c r="C62" s="690" t="s">
        <v>711</v>
      </c>
      <c r="D62" s="690" t="s">
        <v>699</v>
      </c>
      <c r="E62" s="690" t="s">
        <v>709</v>
      </c>
      <c r="F62" s="690" t="s">
        <v>712</v>
      </c>
      <c r="G62" s="690" t="s">
        <v>710</v>
      </c>
      <c r="H62" s="690">
        <v>2015</v>
      </c>
      <c r="I62" s="643" t="s">
        <v>588</v>
      </c>
      <c r="J62" s="643" t="s">
        <v>601</v>
      </c>
      <c r="K62" s="632"/>
      <c r="L62" s="694"/>
      <c r="M62" s="695"/>
      <c r="N62" s="695"/>
      <c r="O62" s="695"/>
      <c r="P62" s="695">
        <v>0</v>
      </c>
      <c r="Q62" s="695">
        <v>0</v>
      </c>
      <c r="R62" s="695">
        <v>0</v>
      </c>
      <c r="S62" s="695">
        <v>0</v>
      </c>
      <c r="T62" s="695">
        <v>0</v>
      </c>
      <c r="U62" s="695">
        <v>0</v>
      </c>
      <c r="V62" s="695">
        <v>0</v>
      </c>
      <c r="W62" s="695">
        <v>0</v>
      </c>
      <c r="X62" s="695">
        <v>0</v>
      </c>
      <c r="Y62" s="695">
        <v>0</v>
      </c>
      <c r="Z62" s="695">
        <v>0</v>
      </c>
      <c r="AA62" s="695">
        <v>0</v>
      </c>
      <c r="AB62" s="695">
        <v>0</v>
      </c>
      <c r="AC62" s="695">
        <v>0</v>
      </c>
      <c r="AD62" s="695">
        <v>0</v>
      </c>
      <c r="AE62" s="695">
        <v>0</v>
      </c>
      <c r="AF62" s="695">
        <v>0</v>
      </c>
      <c r="AG62" s="695">
        <v>0</v>
      </c>
      <c r="AH62" s="695">
        <v>0</v>
      </c>
      <c r="AI62" s="695">
        <v>0</v>
      </c>
      <c r="AJ62" s="695">
        <v>0</v>
      </c>
      <c r="AK62" s="695">
        <v>0</v>
      </c>
      <c r="AL62" s="695">
        <v>0</v>
      </c>
      <c r="AM62" s="695">
        <v>0</v>
      </c>
      <c r="AN62" s="695">
        <v>0</v>
      </c>
      <c r="AO62" s="696">
        <v>0</v>
      </c>
      <c r="AP62" s="632"/>
      <c r="AQ62" s="694"/>
      <c r="AR62" s="695"/>
      <c r="AS62" s="695"/>
      <c r="AT62" s="695"/>
      <c r="AU62" s="695">
        <v>0</v>
      </c>
      <c r="AV62" s="695">
        <v>0</v>
      </c>
      <c r="AW62" s="695">
        <v>0</v>
      </c>
      <c r="AX62" s="695">
        <v>0</v>
      </c>
      <c r="AY62" s="695">
        <v>0</v>
      </c>
      <c r="AZ62" s="695">
        <v>0</v>
      </c>
      <c r="BA62" s="695">
        <v>0</v>
      </c>
      <c r="BB62" s="695">
        <v>0</v>
      </c>
      <c r="BC62" s="695">
        <v>0</v>
      </c>
      <c r="BD62" s="695">
        <v>0</v>
      </c>
      <c r="BE62" s="695">
        <v>0</v>
      </c>
      <c r="BF62" s="695">
        <v>0</v>
      </c>
      <c r="BG62" s="695">
        <v>0</v>
      </c>
      <c r="BH62" s="695">
        <v>0</v>
      </c>
      <c r="BI62" s="695">
        <v>0</v>
      </c>
      <c r="BJ62" s="695">
        <v>0</v>
      </c>
      <c r="BK62" s="695">
        <v>0</v>
      </c>
      <c r="BL62" s="695">
        <v>0</v>
      </c>
      <c r="BM62" s="695">
        <v>0</v>
      </c>
      <c r="BN62" s="695">
        <v>0</v>
      </c>
      <c r="BO62" s="695">
        <v>0</v>
      </c>
      <c r="BP62" s="695">
        <v>0</v>
      </c>
      <c r="BQ62" s="695">
        <v>0</v>
      </c>
      <c r="BR62" s="695">
        <v>0</v>
      </c>
      <c r="BS62" s="695">
        <v>0</v>
      </c>
      <c r="BT62" s="696">
        <v>0</v>
      </c>
    </row>
    <row r="63" spans="2:73">
      <c r="B63" s="690" t="s">
        <v>209</v>
      </c>
      <c r="C63" s="690" t="s">
        <v>711</v>
      </c>
      <c r="D63" s="690" t="s">
        <v>728</v>
      </c>
      <c r="E63" s="690" t="s">
        <v>709</v>
      </c>
      <c r="F63" s="690" t="s">
        <v>712</v>
      </c>
      <c r="G63" s="690" t="s">
        <v>710</v>
      </c>
      <c r="H63" s="690">
        <v>2015</v>
      </c>
      <c r="I63" s="643" t="s">
        <v>588</v>
      </c>
      <c r="J63" s="643" t="s">
        <v>601</v>
      </c>
      <c r="K63" s="632"/>
      <c r="L63" s="694"/>
      <c r="M63" s="695"/>
      <c r="N63" s="695"/>
      <c r="O63" s="695"/>
      <c r="P63" s="695">
        <v>0</v>
      </c>
      <c r="Q63" s="695">
        <v>0</v>
      </c>
      <c r="R63" s="695">
        <v>0</v>
      </c>
      <c r="S63" s="695">
        <v>0</v>
      </c>
      <c r="T63" s="695">
        <v>0</v>
      </c>
      <c r="U63" s="695">
        <v>0</v>
      </c>
      <c r="V63" s="695">
        <v>0</v>
      </c>
      <c r="W63" s="695">
        <v>0</v>
      </c>
      <c r="X63" s="695">
        <v>0</v>
      </c>
      <c r="Y63" s="695">
        <v>0</v>
      </c>
      <c r="Z63" s="695">
        <v>0</v>
      </c>
      <c r="AA63" s="695">
        <v>0</v>
      </c>
      <c r="AB63" s="695">
        <v>0</v>
      </c>
      <c r="AC63" s="695">
        <v>0</v>
      </c>
      <c r="AD63" s="695">
        <v>0</v>
      </c>
      <c r="AE63" s="695">
        <v>0</v>
      </c>
      <c r="AF63" s="695">
        <v>0</v>
      </c>
      <c r="AG63" s="695">
        <v>0</v>
      </c>
      <c r="AH63" s="695">
        <v>0</v>
      </c>
      <c r="AI63" s="695">
        <v>0</v>
      </c>
      <c r="AJ63" s="695">
        <v>0</v>
      </c>
      <c r="AK63" s="695">
        <v>0</v>
      </c>
      <c r="AL63" s="695">
        <v>0</v>
      </c>
      <c r="AM63" s="695">
        <v>0</v>
      </c>
      <c r="AN63" s="695">
        <v>0</v>
      </c>
      <c r="AO63" s="696">
        <v>0</v>
      </c>
      <c r="AP63" s="632"/>
      <c r="AQ63" s="694"/>
      <c r="AR63" s="695"/>
      <c r="AS63" s="695"/>
      <c r="AT63" s="695"/>
      <c r="AU63" s="695">
        <v>0</v>
      </c>
      <c r="AV63" s="695">
        <v>0</v>
      </c>
      <c r="AW63" s="695">
        <v>0</v>
      </c>
      <c r="AX63" s="695">
        <v>0</v>
      </c>
      <c r="AY63" s="695">
        <v>0</v>
      </c>
      <c r="AZ63" s="695">
        <v>0</v>
      </c>
      <c r="BA63" s="695">
        <v>0</v>
      </c>
      <c r="BB63" s="695">
        <v>0</v>
      </c>
      <c r="BC63" s="695">
        <v>0</v>
      </c>
      <c r="BD63" s="695">
        <v>0</v>
      </c>
      <c r="BE63" s="695">
        <v>0</v>
      </c>
      <c r="BF63" s="695">
        <v>0</v>
      </c>
      <c r="BG63" s="695">
        <v>0</v>
      </c>
      <c r="BH63" s="695">
        <v>0</v>
      </c>
      <c r="BI63" s="695">
        <v>0</v>
      </c>
      <c r="BJ63" s="695">
        <v>0</v>
      </c>
      <c r="BK63" s="695">
        <v>0</v>
      </c>
      <c r="BL63" s="695">
        <v>0</v>
      </c>
      <c r="BM63" s="695">
        <v>0</v>
      </c>
      <c r="BN63" s="695">
        <v>0</v>
      </c>
      <c r="BO63" s="695">
        <v>0</v>
      </c>
      <c r="BP63" s="695">
        <v>0</v>
      </c>
      <c r="BQ63" s="695">
        <v>0</v>
      </c>
      <c r="BR63" s="695">
        <v>0</v>
      </c>
      <c r="BS63" s="695">
        <v>0</v>
      </c>
      <c r="BT63" s="696">
        <v>0</v>
      </c>
    </row>
    <row r="64" spans="2:73">
      <c r="B64" s="690" t="s">
        <v>209</v>
      </c>
      <c r="C64" s="690" t="s">
        <v>711</v>
      </c>
      <c r="D64" s="690" t="s">
        <v>729</v>
      </c>
      <c r="E64" s="690" t="s">
        <v>709</v>
      </c>
      <c r="F64" s="690" t="s">
        <v>712</v>
      </c>
      <c r="G64" s="690" t="s">
        <v>710</v>
      </c>
      <c r="H64" s="690">
        <v>2015</v>
      </c>
      <c r="I64" s="643" t="s">
        <v>588</v>
      </c>
      <c r="J64" s="643" t="s">
        <v>601</v>
      </c>
      <c r="K64" s="632"/>
      <c r="L64" s="694"/>
      <c r="M64" s="695"/>
      <c r="N64" s="695"/>
      <c r="O64" s="695"/>
      <c r="P64" s="695">
        <v>0</v>
      </c>
      <c r="Q64" s="695">
        <v>0</v>
      </c>
      <c r="R64" s="695">
        <v>0</v>
      </c>
      <c r="S64" s="695">
        <v>0</v>
      </c>
      <c r="T64" s="695">
        <v>0</v>
      </c>
      <c r="U64" s="695">
        <v>0</v>
      </c>
      <c r="V64" s="695">
        <v>0</v>
      </c>
      <c r="W64" s="695">
        <v>0</v>
      </c>
      <c r="X64" s="695">
        <v>0</v>
      </c>
      <c r="Y64" s="695">
        <v>0</v>
      </c>
      <c r="Z64" s="695">
        <v>0</v>
      </c>
      <c r="AA64" s="695">
        <v>0</v>
      </c>
      <c r="AB64" s="695">
        <v>0</v>
      </c>
      <c r="AC64" s="695">
        <v>0</v>
      </c>
      <c r="AD64" s="695">
        <v>0</v>
      </c>
      <c r="AE64" s="695">
        <v>0</v>
      </c>
      <c r="AF64" s="695">
        <v>0</v>
      </c>
      <c r="AG64" s="695">
        <v>0</v>
      </c>
      <c r="AH64" s="695">
        <v>0</v>
      </c>
      <c r="AI64" s="695">
        <v>0</v>
      </c>
      <c r="AJ64" s="695">
        <v>0</v>
      </c>
      <c r="AK64" s="695">
        <v>0</v>
      </c>
      <c r="AL64" s="695">
        <v>0</v>
      </c>
      <c r="AM64" s="695">
        <v>0</v>
      </c>
      <c r="AN64" s="695">
        <v>0</v>
      </c>
      <c r="AO64" s="696">
        <v>0</v>
      </c>
      <c r="AP64" s="632"/>
      <c r="AQ64" s="694"/>
      <c r="AR64" s="695"/>
      <c r="AS64" s="695"/>
      <c r="AT64" s="695"/>
      <c r="AU64" s="695">
        <v>0</v>
      </c>
      <c r="AV64" s="695">
        <v>0</v>
      </c>
      <c r="AW64" s="695">
        <v>0</v>
      </c>
      <c r="AX64" s="695">
        <v>0</v>
      </c>
      <c r="AY64" s="695">
        <v>0</v>
      </c>
      <c r="AZ64" s="695">
        <v>0</v>
      </c>
      <c r="BA64" s="695">
        <v>0</v>
      </c>
      <c r="BB64" s="695">
        <v>0</v>
      </c>
      <c r="BC64" s="695">
        <v>0</v>
      </c>
      <c r="BD64" s="695">
        <v>0</v>
      </c>
      <c r="BE64" s="695">
        <v>0</v>
      </c>
      <c r="BF64" s="695">
        <v>0</v>
      </c>
      <c r="BG64" s="695">
        <v>0</v>
      </c>
      <c r="BH64" s="695">
        <v>0</v>
      </c>
      <c r="BI64" s="695">
        <v>0</v>
      </c>
      <c r="BJ64" s="695">
        <v>0</v>
      </c>
      <c r="BK64" s="695">
        <v>0</v>
      </c>
      <c r="BL64" s="695">
        <v>0</v>
      </c>
      <c r="BM64" s="695">
        <v>0</v>
      </c>
      <c r="BN64" s="695">
        <v>0</v>
      </c>
      <c r="BO64" s="695">
        <v>0</v>
      </c>
      <c r="BP64" s="695">
        <v>0</v>
      </c>
      <c r="BQ64" s="695">
        <v>0</v>
      </c>
      <c r="BR64" s="695">
        <v>0</v>
      </c>
      <c r="BS64" s="695">
        <v>0</v>
      </c>
      <c r="BT64" s="696">
        <v>0</v>
      </c>
    </row>
    <row r="65" spans="2:73">
      <c r="B65" s="690" t="s">
        <v>209</v>
      </c>
      <c r="C65" s="690" t="s">
        <v>708</v>
      </c>
      <c r="D65" s="690" t="s">
        <v>730</v>
      </c>
      <c r="E65" s="690" t="s">
        <v>709</v>
      </c>
      <c r="F65" s="690" t="s">
        <v>29</v>
      </c>
      <c r="G65" s="690" t="s">
        <v>710</v>
      </c>
      <c r="H65" s="690">
        <v>2015</v>
      </c>
      <c r="I65" s="643" t="s">
        <v>588</v>
      </c>
      <c r="J65" s="643" t="s">
        <v>601</v>
      </c>
      <c r="K65" s="632"/>
      <c r="L65" s="694"/>
      <c r="M65" s="695"/>
      <c r="N65" s="695"/>
      <c r="O65" s="695"/>
      <c r="P65" s="695">
        <v>0</v>
      </c>
      <c r="Q65" s="695">
        <v>0</v>
      </c>
      <c r="R65" s="695">
        <v>0</v>
      </c>
      <c r="S65" s="695">
        <v>0</v>
      </c>
      <c r="T65" s="695">
        <v>0</v>
      </c>
      <c r="U65" s="695">
        <v>0</v>
      </c>
      <c r="V65" s="695">
        <v>0</v>
      </c>
      <c r="W65" s="695">
        <v>0</v>
      </c>
      <c r="X65" s="695">
        <v>0</v>
      </c>
      <c r="Y65" s="695">
        <v>0</v>
      </c>
      <c r="Z65" s="695">
        <v>0</v>
      </c>
      <c r="AA65" s="695">
        <v>0</v>
      </c>
      <c r="AB65" s="695">
        <v>0</v>
      </c>
      <c r="AC65" s="695">
        <v>0</v>
      </c>
      <c r="AD65" s="695">
        <v>0</v>
      </c>
      <c r="AE65" s="695">
        <v>0</v>
      </c>
      <c r="AF65" s="695">
        <v>0</v>
      </c>
      <c r="AG65" s="695">
        <v>0</v>
      </c>
      <c r="AH65" s="695">
        <v>0</v>
      </c>
      <c r="AI65" s="695">
        <v>0</v>
      </c>
      <c r="AJ65" s="695">
        <v>0</v>
      </c>
      <c r="AK65" s="695">
        <v>0</v>
      </c>
      <c r="AL65" s="695">
        <v>0</v>
      </c>
      <c r="AM65" s="695">
        <v>0</v>
      </c>
      <c r="AN65" s="695">
        <v>0</v>
      </c>
      <c r="AO65" s="696">
        <v>0</v>
      </c>
      <c r="AP65" s="632"/>
      <c r="AQ65" s="694"/>
      <c r="AR65" s="695"/>
      <c r="AS65" s="695"/>
      <c r="AT65" s="695"/>
      <c r="AU65" s="695">
        <v>0</v>
      </c>
      <c r="AV65" s="695">
        <v>0</v>
      </c>
      <c r="AW65" s="695">
        <v>0</v>
      </c>
      <c r="AX65" s="695">
        <v>0</v>
      </c>
      <c r="AY65" s="695">
        <v>0</v>
      </c>
      <c r="AZ65" s="695">
        <v>0</v>
      </c>
      <c r="BA65" s="695">
        <v>0</v>
      </c>
      <c r="BB65" s="695">
        <v>0</v>
      </c>
      <c r="BC65" s="695">
        <v>0</v>
      </c>
      <c r="BD65" s="695">
        <v>0</v>
      </c>
      <c r="BE65" s="695">
        <v>0</v>
      </c>
      <c r="BF65" s="695">
        <v>0</v>
      </c>
      <c r="BG65" s="695">
        <v>0</v>
      </c>
      <c r="BH65" s="695">
        <v>0</v>
      </c>
      <c r="BI65" s="695">
        <v>0</v>
      </c>
      <c r="BJ65" s="695">
        <v>0</v>
      </c>
      <c r="BK65" s="695">
        <v>0</v>
      </c>
      <c r="BL65" s="695">
        <v>0</v>
      </c>
      <c r="BM65" s="695">
        <v>0</v>
      </c>
      <c r="BN65" s="695">
        <v>0</v>
      </c>
      <c r="BO65" s="695">
        <v>0</v>
      </c>
      <c r="BP65" s="695">
        <v>0</v>
      </c>
      <c r="BQ65" s="695">
        <v>0</v>
      </c>
      <c r="BR65" s="695">
        <v>0</v>
      </c>
      <c r="BS65" s="695">
        <v>0</v>
      </c>
      <c r="BT65" s="696">
        <v>0</v>
      </c>
    </row>
    <row r="66" spans="2:73">
      <c r="B66" s="690" t="s">
        <v>209</v>
      </c>
      <c r="C66" s="690" t="s">
        <v>708</v>
      </c>
      <c r="D66" s="690" t="s">
        <v>731</v>
      </c>
      <c r="E66" s="690" t="s">
        <v>709</v>
      </c>
      <c r="F66" s="690" t="s">
        <v>29</v>
      </c>
      <c r="G66" s="690" t="s">
        <v>710</v>
      </c>
      <c r="H66" s="690">
        <v>2015</v>
      </c>
      <c r="I66" s="643" t="s">
        <v>588</v>
      </c>
      <c r="J66" s="643" t="s">
        <v>601</v>
      </c>
      <c r="K66" s="632"/>
      <c r="L66" s="694"/>
      <c r="M66" s="695"/>
      <c r="N66" s="695"/>
      <c r="O66" s="695"/>
      <c r="P66" s="695">
        <v>0</v>
      </c>
      <c r="Q66" s="695">
        <v>0</v>
      </c>
      <c r="R66" s="695">
        <v>0</v>
      </c>
      <c r="S66" s="695">
        <v>0</v>
      </c>
      <c r="T66" s="695">
        <v>0</v>
      </c>
      <c r="U66" s="695">
        <v>0</v>
      </c>
      <c r="V66" s="695">
        <v>0</v>
      </c>
      <c r="W66" s="695">
        <v>0</v>
      </c>
      <c r="X66" s="695">
        <v>0</v>
      </c>
      <c r="Y66" s="695">
        <v>0</v>
      </c>
      <c r="Z66" s="695">
        <v>0</v>
      </c>
      <c r="AA66" s="695">
        <v>0</v>
      </c>
      <c r="AB66" s="695">
        <v>0</v>
      </c>
      <c r="AC66" s="695">
        <v>0</v>
      </c>
      <c r="AD66" s="695">
        <v>0</v>
      </c>
      <c r="AE66" s="695">
        <v>0</v>
      </c>
      <c r="AF66" s="695">
        <v>0</v>
      </c>
      <c r="AG66" s="695">
        <v>0</v>
      </c>
      <c r="AH66" s="695">
        <v>0</v>
      </c>
      <c r="AI66" s="695">
        <v>0</v>
      </c>
      <c r="AJ66" s="695">
        <v>0</v>
      </c>
      <c r="AK66" s="695">
        <v>0</v>
      </c>
      <c r="AL66" s="695">
        <v>0</v>
      </c>
      <c r="AM66" s="695">
        <v>0</v>
      </c>
      <c r="AN66" s="695">
        <v>0</v>
      </c>
      <c r="AO66" s="696">
        <v>0</v>
      </c>
      <c r="AP66" s="632"/>
      <c r="AQ66" s="694"/>
      <c r="AR66" s="695"/>
      <c r="AS66" s="695"/>
      <c r="AT66" s="695"/>
      <c r="AU66" s="695">
        <v>0</v>
      </c>
      <c r="AV66" s="695">
        <v>0</v>
      </c>
      <c r="AW66" s="695">
        <v>0</v>
      </c>
      <c r="AX66" s="695">
        <v>0</v>
      </c>
      <c r="AY66" s="695">
        <v>0</v>
      </c>
      <c r="AZ66" s="695">
        <v>0</v>
      </c>
      <c r="BA66" s="695">
        <v>0</v>
      </c>
      <c r="BB66" s="695">
        <v>0</v>
      </c>
      <c r="BC66" s="695">
        <v>0</v>
      </c>
      <c r="BD66" s="695">
        <v>0</v>
      </c>
      <c r="BE66" s="695">
        <v>0</v>
      </c>
      <c r="BF66" s="695">
        <v>0</v>
      </c>
      <c r="BG66" s="695">
        <v>0</v>
      </c>
      <c r="BH66" s="695">
        <v>0</v>
      </c>
      <c r="BI66" s="695">
        <v>0</v>
      </c>
      <c r="BJ66" s="695">
        <v>0</v>
      </c>
      <c r="BK66" s="695">
        <v>0</v>
      </c>
      <c r="BL66" s="695">
        <v>0</v>
      </c>
      <c r="BM66" s="695">
        <v>0</v>
      </c>
      <c r="BN66" s="695">
        <v>0</v>
      </c>
      <c r="BO66" s="695">
        <v>0</v>
      </c>
      <c r="BP66" s="695">
        <v>0</v>
      </c>
      <c r="BQ66" s="695">
        <v>0</v>
      </c>
      <c r="BR66" s="695">
        <v>0</v>
      </c>
      <c r="BS66" s="695">
        <v>0</v>
      </c>
      <c r="BT66" s="696">
        <v>0</v>
      </c>
    </row>
    <row r="67" spans="2:73">
      <c r="B67" s="690" t="s">
        <v>209</v>
      </c>
      <c r="C67" s="690" t="s">
        <v>708</v>
      </c>
      <c r="D67" s="690" t="s">
        <v>732</v>
      </c>
      <c r="E67" s="690" t="s">
        <v>709</v>
      </c>
      <c r="F67" s="690" t="s">
        <v>29</v>
      </c>
      <c r="G67" s="690" t="s">
        <v>710</v>
      </c>
      <c r="H67" s="690">
        <v>2015</v>
      </c>
      <c r="I67" s="643" t="s">
        <v>588</v>
      </c>
      <c r="J67" s="643" t="s">
        <v>601</v>
      </c>
      <c r="K67" s="632"/>
      <c r="L67" s="694"/>
      <c r="M67" s="695"/>
      <c r="N67" s="695"/>
      <c r="O67" s="695"/>
      <c r="P67" s="695">
        <v>0</v>
      </c>
      <c r="Q67" s="695">
        <v>0</v>
      </c>
      <c r="R67" s="695">
        <v>0</v>
      </c>
      <c r="S67" s="695">
        <v>0</v>
      </c>
      <c r="T67" s="695">
        <v>0</v>
      </c>
      <c r="U67" s="695">
        <v>0</v>
      </c>
      <c r="V67" s="695">
        <v>0</v>
      </c>
      <c r="W67" s="695">
        <v>0</v>
      </c>
      <c r="X67" s="695">
        <v>0</v>
      </c>
      <c r="Y67" s="695">
        <v>0</v>
      </c>
      <c r="Z67" s="695">
        <v>0</v>
      </c>
      <c r="AA67" s="695">
        <v>0</v>
      </c>
      <c r="AB67" s="695">
        <v>0</v>
      </c>
      <c r="AC67" s="695">
        <v>0</v>
      </c>
      <c r="AD67" s="695">
        <v>0</v>
      </c>
      <c r="AE67" s="695">
        <v>0</v>
      </c>
      <c r="AF67" s="695">
        <v>0</v>
      </c>
      <c r="AG67" s="695">
        <v>0</v>
      </c>
      <c r="AH67" s="695">
        <v>0</v>
      </c>
      <c r="AI67" s="695">
        <v>0</v>
      </c>
      <c r="AJ67" s="695">
        <v>0</v>
      </c>
      <c r="AK67" s="695">
        <v>0</v>
      </c>
      <c r="AL67" s="695">
        <v>0</v>
      </c>
      <c r="AM67" s="695">
        <v>0</v>
      </c>
      <c r="AN67" s="695">
        <v>0</v>
      </c>
      <c r="AO67" s="696">
        <v>0</v>
      </c>
      <c r="AP67" s="632"/>
      <c r="AQ67" s="694"/>
      <c r="AR67" s="695"/>
      <c r="AS67" s="695"/>
      <c r="AT67" s="695"/>
      <c r="AU67" s="695">
        <v>0</v>
      </c>
      <c r="AV67" s="695">
        <v>0</v>
      </c>
      <c r="AW67" s="695">
        <v>0</v>
      </c>
      <c r="AX67" s="695">
        <v>0</v>
      </c>
      <c r="AY67" s="695">
        <v>0</v>
      </c>
      <c r="AZ67" s="695">
        <v>0</v>
      </c>
      <c r="BA67" s="695">
        <v>0</v>
      </c>
      <c r="BB67" s="695">
        <v>0</v>
      </c>
      <c r="BC67" s="695">
        <v>0</v>
      </c>
      <c r="BD67" s="695">
        <v>0</v>
      </c>
      <c r="BE67" s="695">
        <v>0</v>
      </c>
      <c r="BF67" s="695">
        <v>0</v>
      </c>
      <c r="BG67" s="695">
        <v>0</v>
      </c>
      <c r="BH67" s="695">
        <v>0</v>
      </c>
      <c r="BI67" s="695">
        <v>0</v>
      </c>
      <c r="BJ67" s="695">
        <v>0</v>
      </c>
      <c r="BK67" s="695">
        <v>0</v>
      </c>
      <c r="BL67" s="695">
        <v>0</v>
      </c>
      <c r="BM67" s="695">
        <v>0</v>
      </c>
      <c r="BN67" s="695">
        <v>0</v>
      </c>
      <c r="BO67" s="695">
        <v>0</v>
      </c>
      <c r="BP67" s="695">
        <v>0</v>
      </c>
      <c r="BQ67" s="695">
        <v>0</v>
      </c>
      <c r="BR67" s="695">
        <v>0</v>
      </c>
      <c r="BS67" s="695">
        <v>0</v>
      </c>
      <c r="BT67" s="696">
        <v>0</v>
      </c>
    </row>
    <row r="68" spans="2:73">
      <c r="B68" s="690" t="s">
        <v>209</v>
      </c>
      <c r="C68" s="690" t="s">
        <v>708</v>
      </c>
      <c r="D68" s="690" t="s">
        <v>733</v>
      </c>
      <c r="E68" s="690" t="s">
        <v>709</v>
      </c>
      <c r="F68" s="690" t="s">
        <v>29</v>
      </c>
      <c r="G68" s="690" t="s">
        <v>710</v>
      </c>
      <c r="H68" s="690">
        <v>2015</v>
      </c>
      <c r="I68" s="643" t="s">
        <v>588</v>
      </c>
      <c r="J68" s="643" t="s">
        <v>601</v>
      </c>
      <c r="K68" s="632"/>
      <c r="L68" s="694"/>
      <c r="M68" s="695"/>
      <c r="N68" s="695"/>
      <c r="O68" s="695"/>
      <c r="P68" s="695">
        <v>0</v>
      </c>
      <c r="Q68" s="695">
        <v>0</v>
      </c>
      <c r="R68" s="695">
        <v>0</v>
      </c>
      <c r="S68" s="695">
        <v>0</v>
      </c>
      <c r="T68" s="695">
        <v>0</v>
      </c>
      <c r="U68" s="695">
        <v>0</v>
      </c>
      <c r="V68" s="695">
        <v>0</v>
      </c>
      <c r="W68" s="695">
        <v>0</v>
      </c>
      <c r="X68" s="695">
        <v>0</v>
      </c>
      <c r="Y68" s="695">
        <v>0</v>
      </c>
      <c r="Z68" s="695">
        <v>0</v>
      </c>
      <c r="AA68" s="695">
        <v>0</v>
      </c>
      <c r="AB68" s="695">
        <v>0</v>
      </c>
      <c r="AC68" s="695">
        <v>0</v>
      </c>
      <c r="AD68" s="695">
        <v>0</v>
      </c>
      <c r="AE68" s="695">
        <v>0</v>
      </c>
      <c r="AF68" s="695">
        <v>0</v>
      </c>
      <c r="AG68" s="695">
        <v>0</v>
      </c>
      <c r="AH68" s="695">
        <v>0</v>
      </c>
      <c r="AI68" s="695">
        <v>0</v>
      </c>
      <c r="AJ68" s="695">
        <v>0</v>
      </c>
      <c r="AK68" s="695">
        <v>0</v>
      </c>
      <c r="AL68" s="695">
        <v>0</v>
      </c>
      <c r="AM68" s="695">
        <v>0</v>
      </c>
      <c r="AN68" s="695">
        <v>0</v>
      </c>
      <c r="AO68" s="696">
        <v>0</v>
      </c>
      <c r="AP68" s="632"/>
      <c r="AQ68" s="694"/>
      <c r="AR68" s="695"/>
      <c r="AS68" s="695"/>
      <c r="AT68" s="695"/>
      <c r="AU68" s="695">
        <v>0</v>
      </c>
      <c r="AV68" s="695">
        <v>0</v>
      </c>
      <c r="AW68" s="695">
        <v>0</v>
      </c>
      <c r="AX68" s="695">
        <v>0</v>
      </c>
      <c r="AY68" s="695">
        <v>0</v>
      </c>
      <c r="AZ68" s="695">
        <v>0</v>
      </c>
      <c r="BA68" s="695">
        <v>0</v>
      </c>
      <c r="BB68" s="695">
        <v>0</v>
      </c>
      <c r="BC68" s="695">
        <v>0</v>
      </c>
      <c r="BD68" s="695">
        <v>0</v>
      </c>
      <c r="BE68" s="695">
        <v>0</v>
      </c>
      <c r="BF68" s="695">
        <v>0</v>
      </c>
      <c r="BG68" s="695">
        <v>0</v>
      </c>
      <c r="BH68" s="695">
        <v>0</v>
      </c>
      <c r="BI68" s="695">
        <v>0</v>
      </c>
      <c r="BJ68" s="695">
        <v>0</v>
      </c>
      <c r="BK68" s="695">
        <v>0</v>
      </c>
      <c r="BL68" s="695">
        <v>0</v>
      </c>
      <c r="BM68" s="695">
        <v>0</v>
      </c>
      <c r="BN68" s="695">
        <v>0</v>
      </c>
      <c r="BO68" s="695">
        <v>0</v>
      </c>
      <c r="BP68" s="695">
        <v>0</v>
      </c>
      <c r="BQ68" s="695">
        <v>0</v>
      </c>
      <c r="BR68" s="695">
        <v>0</v>
      </c>
      <c r="BS68" s="695">
        <v>0</v>
      </c>
      <c r="BT68" s="696">
        <v>0</v>
      </c>
    </row>
    <row r="69" spans="2:73">
      <c r="B69" s="690" t="s">
        <v>209</v>
      </c>
      <c r="C69" s="690" t="s">
        <v>711</v>
      </c>
      <c r="D69" s="690" t="s">
        <v>734</v>
      </c>
      <c r="E69" s="690" t="s">
        <v>709</v>
      </c>
      <c r="F69" s="690" t="s">
        <v>712</v>
      </c>
      <c r="G69" s="690" t="s">
        <v>710</v>
      </c>
      <c r="H69" s="690">
        <v>2015</v>
      </c>
      <c r="I69" s="643" t="s">
        <v>588</v>
      </c>
      <c r="J69" s="643" t="s">
        <v>601</v>
      </c>
      <c r="K69" s="632"/>
      <c r="L69" s="694"/>
      <c r="M69" s="695"/>
      <c r="N69" s="695"/>
      <c r="O69" s="695"/>
      <c r="P69" s="695">
        <v>0</v>
      </c>
      <c r="Q69" s="695">
        <v>0</v>
      </c>
      <c r="R69" s="695">
        <v>0</v>
      </c>
      <c r="S69" s="695">
        <v>0</v>
      </c>
      <c r="T69" s="695">
        <v>0</v>
      </c>
      <c r="U69" s="695">
        <v>0</v>
      </c>
      <c r="V69" s="695">
        <v>0</v>
      </c>
      <c r="W69" s="695">
        <v>0</v>
      </c>
      <c r="X69" s="695">
        <v>0</v>
      </c>
      <c r="Y69" s="695">
        <v>0</v>
      </c>
      <c r="Z69" s="695">
        <v>0</v>
      </c>
      <c r="AA69" s="695">
        <v>0</v>
      </c>
      <c r="AB69" s="695">
        <v>0</v>
      </c>
      <c r="AC69" s="695">
        <v>0</v>
      </c>
      <c r="AD69" s="695">
        <v>0</v>
      </c>
      <c r="AE69" s="695">
        <v>0</v>
      </c>
      <c r="AF69" s="695">
        <v>0</v>
      </c>
      <c r="AG69" s="695">
        <v>0</v>
      </c>
      <c r="AH69" s="695">
        <v>0</v>
      </c>
      <c r="AI69" s="695">
        <v>0</v>
      </c>
      <c r="AJ69" s="695">
        <v>0</v>
      </c>
      <c r="AK69" s="695">
        <v>0</v>
      </c>
      <c r="AL69" s="695">
        <v>0</v>
      </c>
      <c r="AM69" s="695">
        <v>0</v>
      </c>
      <c r="AN69" s="695">
        <v>0</v>
      </c>
      <c r="AO69" s="696">
        <v>0</v>
      </c>
      <c r="AP69" s="632"/>
      <c r="AQ69" s="694"/>
      <c r="AR69" s="695"/>
      <c r="AS69" s="695"/>
      <c r="AT69" s="695"/>
      <c r="AU69" s="695">
        <v>0</v>
      </c>
      <c r="AV69" s="695">
        <v>0</v>
      </c>
      <c r="AW69" s="695">
        <v>0</v>
      </c>
      <c r="AX69" s="695">
        <v>0</v>
      </c>
      <c r="AY69" s="695">
        <v>0</v>
      </c>
      <c r="AZ69" s="695">
        <v>0</v>
      </c>
      <c r="BA69" s="695">
        <v>0</v>
      </c>
      <c r="BB69" s="695">
        <v>0</v>
      </c>
      <c r="BC69" s="695">
        <v>0</v>
      </c>
      <c r="BD69" s="695">
        <v>0</v>
      </c>
      <c r="BE69" s="695">
        <v>0</v>
      </c>
      <c r="BF69" s="695">
        <v>0</v>
      </c>
      <c r="BG69" s="695">
        <v>0</v>
      </c>
      <c r="BH69" s="695">
        <v>0</v>
      </c>
      <c r="BI69" s="695">
        <v>0</v>
      </c>
      <c r="BJ69" s="695">
        <v>0</v>
      </c>
      <c r="BK69" s="695">
        <v>0</v>
      </c>
      <c r="BL69" s="695">
        <v>0</v>
      </c>
      <c r="BM69" s="695">
        <v>0</v>
      </c>
      <c r="BN69" s="695">
        <v>0</v>
      </c>
      <c r="BO69" s="695">
        <v>0</v>
      </c>
      <c r="BP69" s="695">
        <v>0</v>
      </c>
      <c r="BQ69" s="695">
        <v>0</v>
      </c>
      <c r="BR69" s="695">
        <v>0</v>
      </c>
      <c r="BS69" s="695">
        <v>0</v>
      </c>
      <c r="BT69" s="696">
        <v>0</v>
      </c>
    </row>
    <row r="70" spans="2:73">
      <c r="B70" s="690" t="s">
        <v>209</v>
      </c>
      <c r="C70" s="690" t="s">
        <v>708</v>
      </c>
      <c r="D70" s="690" t="s">
        <v>735</v>
      </c>
      <c r="E70" s="690" t="s">
        <v>709</v>
      </c>
      <c r="F70" s="690" t="s">
        <v>29</v>
      </c>
      <c r="G70" s="690" t="s">
        <v>710</v>
      </c>
      <c r="H70" s="690">
        <v>2015</v>
      </c>
      <c r="I70" s="643" t="s">
        <v>588</v>
      </c>
      <c r="J70" s="643" t="s">
        <v>601</v>
      </c>
      <c r="K70" s="632"/>
      <c r="L70" s="694"/>
      <c r="M70" s="695"/>
      <c r="N70" s="695"/>
      <c r="O70" s="695"/>
      <c r="P70" s="695">
        <v>0</v>
      </c>
      <c r="Q70" s="695">
        <v>0</v>
      </c>
      <c r="R70" s="695">
        <v>0</v>
      </c>
      <c r="S70" s="695">
        <v>0</v>
      </c>
      <c r="T70" s="695">
        <v>0</v>
      </c>
      <c r="U70" s="695">
        <v>0</v>
      </c>
      <c r="V70" s="695">
        <v>0</v>
      </c>
      <c r="W70" s="695">
        <v>0</v>
      </c>
      <c r="X70" s="695">
        <v>0</v>
      </c>
      <c r="Y70" s="695">
        <v>0</v>
      </c>
      <c r="Z70" s="695">
        <v>0</v>
      </c>
      <c r="AA70" s="695">
        <v>0</v>
      </c>
      <c r="AB70" s="695">
        <v>0</v>
      </c>
      <c r="AC70" s="695">
        <v>0</v>
      </c>
      <c r="AD70" s="695">
        <v>0</v>
      </c>
      <c r="AE70" s="695">
        <v>0</v>
      </c>
      <c r="AF70" s="695">
        <v>0</v>
      </c>
      <c r="AG70" s="695">
        <v>0</v>
      </c>
      <c r="AH70" s="695">
        <v>0</v>
      </c>
      <c r="AI70" s="695">
        <v>0</v>
      </c>
      <c r="AJ70" s="695">
        <v>0</v>
      </c>
      <c r="AK70" s="695">
        <v>0</v>
      </c>
      <c r="AL70" s="695">
        <v>0</v>
      </c>
      <c r="AM70" s="695">
        <v>0</v>
      </c>
      <c r="AN70" s="695">
        <v>0</v>
      </c>
      <c r="AO70" s="696">
        <v>0</v>
      </c>
      <c r="AP70" s="632"/>
      <c r="AQ70" s="694"/>
      <c r="AR70" s="695"/>
      <c r="AS70" s="695"/>
      <c r="AT70" s="695"/>
      <c r="AU70" s="695">
        <v>0</v>
      </c>
      <c r="AV70" s="695">
        <v>0</v>
      </c>
      <c r="AW70" s="695">
        <v>0</v>
      </c>
      <c r="AX70" s="695">
        <v>0</v>
      </c>
      <c r="AY70" s="695">
        <v>0</v>
      </c>
      <c r="AZ70" s="695">
        <v>0</v>
      </c>
      <c r="BA70" s="695">
        <v>0</v>
      </c>
      <c r="BB70" s="695">
        <v>0</v>
      </c>
      <c r="BC70" s="695">
        <v>0</v>
      </c>
      <c r="BD70" s="695">
        <v>0</v>
      </c>
      <c r="BE70" s="695">
        <v>0</v>
      </c>
      <c r="BF70" s="695">
        <v>0</v>
      </c>
      <c r="BG70" s="695">
        <v>0</v>
      </c>
      <c r="BH70" s="695">
        <v>0</v>
      </c>
      <c r="BI70" s="695">
        <v>0</v>
      </c>
      <c r="BJ70" s="695">
        <v>0</v>
      </c>
      <c r="BK70" s="695">
        <v>0</v>
      </c>
      <c r="BL70" s="695">
        <v>0</v>
      </c>
      <c r="BM70" s="695">
        <v>0</v>
      </c>
      <c r="BN70" s="695">
        <v>0</v>
      </c>
      <c r="BO70" s="695">
        <v>0</v>
      </c>
      <c r="BP70" s="695">
        <v>0</v>
      </c>
      <c r="BQ70" s="695">
        <v>0</v>
      </c>
      <c r="BR70" s="695">
        <v>0</v>
      </c>
      <c r="BS70" s="695">
        <v>0</v>
      </c>
      <c r="BT70" s="696">
        <v>0</v>
      </c>
    </row>
    <row r="71" spans="2:73">
      <c r="B71" s="690" t="s">
        <v>209</v>
      </c>
      <c r="C71" s="690" t="s">
        <v>708</v>
      </c>
      <c r="D71" s="690" t="s">
        <v>700</v>
      </c>
      <c r="E71" s="690" t="s">
        <v>709</v>
      </c>
      <c r="F71" s="690" t="s">
        <v>29</v>
      </c>
      <c r="G71" s="690" t="s">
        <v>710</v>
      </c>
      <c r="H71" s="690">
        <v>2015</v>
      </c>
      <c r="I71" s="643" t="s">
        <v>588</v>
      </c>
      <c r="J71" s="643" t="s">
        <v>601</v>
      </c>
      <c r="K71" s="632"/>
      <c r="L71" s="694"/>
      <c r="M71" s="695"/>
      <c r="N71" s="695"/>
      <c r="O71" s="695"/>
      <c r="P71" s="695">
        <v>0</v>
      </c>
      <c r="Q71" s="695">
        <v>0</v>
      </c>
      <c r="R71" s="695">
        <v>0</v>
      </c>
      <c r="S71" s="695">
        <v>0</v>
      </c>
      <c r="T71" s="695">
        <v>0</v>
      </c>
      <c r="U71" s="695">
        <v>0</v>
      </c>
      <c r="V71" s="695">
        <v>0</v>
      </c>
      <c r="W71" s="695">
        <v>0</v>
      </c>
      <c r="X71" s="695">
        <v>0</v>
      </c>
      <c r="Y71" s="695">
        <v>0</v>
      </c>
      <c r="Z71" s="695">
        <v>0</v>
      </c>
      <c r="AA71" s="695">
        <v>0</v>
      </c>
      <c r="AB71" s="695">
        <v>0</v>
      </c>
      <c r="AC71" s="695">
        <v>0</v>
      </c>
      <c r="AD71" s="695">
        <v>0</v>
      </c>
      <c r="AE71" s="695">
        <v>0</v>
      </c>
      <c r="AF71" s="695">
        <v>0</v>
      </c>
      <c r="AG71" s="695">
        <v>0</v>
      </c>
      <c r="AH71" s="695">
        <v>0</v>
      </c>
      <c r="AI71" s="695">
        <v>0</v>
      </c>
      <c r="AJ71" s="695">
        <v>0</v>
      </c>
      <c r="AK71" s="695">
        <v>0</v>
      </c>
      <c r="AL71" s="695">
        <v>0</v>
      </c>
      <c r="AM71" s="695">
        <v>0</v>
      </c>
      <c r="AN71" s="695">
        <v>0</v>
      </c>
      <c r="AO71" s="696">
        <v>0</v>
      </c>
      <c r="AP71" s="632"/>
      <c r="AQ71" s="697"/>
      <c r="AR71" s="698"/>
      <c r="AS71" s="698"/>
      <c r="AT71" s="698"/>
      <c r="AU71" s="698">
        <v>0</v>
      </c>
      <c r="AV71" s="698">
        <v>0</v>
      </c>
      <c r="AW71" s="698">
        <v>0</v>
      </c>
      <c r="AX71" s="698">
        <v>0</v>
      </c>
      <c r="AY71" s="698">
        <v>0</v>
      </c>
      <c r="AZ71" s="698">
        <v>0</v>
      </c>
      <c r="BA71" s="698">
        <v>0</v>
      </c>
      <c r="BB71" s="698">
        <v>0</v>
      </c>
      <c r="BC71" s="698">
        <v>0</v>
      </c>
      <c r="BD71" s="698">
        <v>0</v>
      </c>
      <c r="BE71" s="698">
        <v>0</v>
      </c>
      <c r="BF71" s="698">
        <v>0</v>
      </c>
      <c r="BG71" s="698">
        <v>0</v>
      </c>
      <c r="BH71" s="698">
        <v>0</v>
      </c>
      <c r="BI71" s="698">
        <v>0</v>
      </c>
      <c r="BJ71" s="698">
        <v>0</v>
      </c>
      <c r="BK71" s="698">
        <v>0</v>
      </c>
      <c r="BL71" s="698">
        <v>0</v>
      </c>
      <c r="BM71" s="698">
        <v>0</v>
      </c>
      <c r="BN71" s="698">
        <v>0</v>
      </c>
      <c r="BO71" s="698">
        <v>0</v>
      </c>
      <c r="BP71" s="698">
        <v>0</v>
      </c>
      <c r="BQ71" s="698">
        <v>0</v>
      </c>
      <c r="BR71" s="698">
        <v>0</v>
      </c>
      <c r="BS71" s="698">
        <v>0</v>
      </c>
      <c r="BT71" s="699">
        <v>0</v>
      </c>
    </row>
    <row r="72" spans="2:73">
      <c r="B72" s="690" t="s">
        <v>209</v>
      </c>
      <c r="C72" s="690" t="s">
        <v>711</v>
      </c>
      <c r="D72" s="690" t="s">
        <v>736</v>
      </c>
      <c r="E72" s="690" t="s">
        <v>709</v>
      </c>
      <c r="F72" s="690" t="s">
        <v>712</v>
      </c>
      <c r="G72" s="690" t="s">
        <v>710</v>
      </c>
      <c r="H72" s="690">
        <v>2015</v>
      </c>
      <c r="I72" s="643" t="s">
        <v>588</v>
      </c>
      <c r="J72" s="643" t="s">
        <v>601</v>
      </c>
      <c r="K72" s="632"/>
      <c r="L72" s="694"/>
      <c r="M72" s="695"/>
      <c r="N72" s="695"/>
      <c r="O72" s="695"/>
      <c r="P72" s="695">
        <v>0</v>
      </c>
      <c r="Q72" s="695">
        <v>0</v>
      </c>
      <c r="R72" s="695">
        <v>0</v>
      </c>
      <c r="S72" s="695">
        <v>0</v>
      </c>
      <c r="T72" s="695">
        <v>0</v>
      </c>
      <c r="U72" s="695">
        <v>0</v>
      </c>
      <c r="V72" s="695">
        <v>0</v>
      </c>
      <c r="W72" s="695">
        <v>0</v>
      </c>
      <c r="X72" s="695">
        <v>0</v>
      </c>
      <c r="Y72" s="695">
        <v>0</v>
      </c>
      <c r="Z72" s="695">
        <v>0</v>
      </c>
      <c r="AA72" s="695">
        <v>0</v>
      </c>
      <c r="AB72" s="695">
        <v>0</v>
      </c>
      <c r="AC72" s="695">
        <v>0</v>
      </c>
      <c r="AD72" s="695">
        <v>0</v>
      </c>
      <c r="AE72" s="695">
        <v>0</v>
      </c>
      <c r="AF72" s="695">
        <v>0</v>
      </c>
      <c r="AG72" s="695">
        <v>0</v>
      </c>
      <c r="AH72" s="695">
        <v>0</v>
      </c>
      <c r="AI72" s="695">
        <v>0</v>
      </c>
      <c r="AJ72" s="695">
        <v>0</v>
      </c>
      <c r="AK72" s="695">
        <v>0</v>
      </c>
      <c r="AL72" s="695">
        <v>0</v>
      </c>
      <c r="AM72" s="695">
        <v>0</v>
      </c>
      <c r="AN72" s="695">
        <v>0</v>
      </c>
      <c r="AO72" s="696">
        <v>0</v>
      </c>
      <c r="AP72" s="632"/>
      <c r="AQ72" s="691"/>
      <c r="AR72" s="692"/>
      <c r="AS72" s="692"/>
      <c r="AT72" s="692"/>
      <c r="AU72" s="692">
        <v>0</v>
      </c>
      <c r="AV72" s="692">
        <v>0</v>
      </c>
      <c r="AW72" s="692">
        <v>0</v>
      </c>
      <c r="AX72" s="692">
        <v>0</v>
      </c>
      <c r="AY72" s="692">
        <v>0</v>
      </c>
      <c r="AZ72" s="692">
        <v>0</v>
      </c>
      <c r="BA72" s="692">
        <v>0</v>
      </c>
      <c r="BB72" s="692">
        <v>0</v>
      </c>
      <c r="BC72" s="692">
        <v>0</v>
      </c>
      <c r="BD72" s="692">
        <v>0</v>
      </c>
      <c r="BE72" s="692">
        <v>0</v>
      </c>
      <c r="BF72" s="692">
        <v>0</v>
      </c>
      <c r="BG72" s="692">
        <v>0</v>
      </c>
      <c r="BH72" s="692">
        <v>0</v>
      </c>
      <c r="BI72" s="692">
        <v>0</v>
      </c>
      <c r="BJ72" s="692">
        <v>0</v>
      </c>
      <c r="BK72" s="692">
        <v>0</v>
      </c>
      <c r="BL72" s="692">
        <v>0</v>
      </c>
      <c r="BM72" s="692">
        <v>0</v>
      </c>
      <c r="BN72" s="692">
        <v>0</v>
      </c>
      <c r="BO72" s="692">
        <v>0</v>
      </c>
      <c r="BP72" s="692">
        <v>0</v>
      </c>
      <c r="BQ72" s="692">
        <v>0</v>
      </c>
      <c r="BR72" s="692">
        <v>0</v>
      </c>
      <c r="BS72" s="692">
        <v>0</v>
      </c>
      <c r="BT72" s="693">
        <v>0</v>
      </c>
    </row>
    <row r="73" spans="2:73">
      <c r="B73" s="690" t="s">
        <v>209</v>
      </c>
      <c r="C73" s="690" t="s">
        <v>711</v>
      </c>
      <c r="D73" s="690" t="s">
        <v>737</v>
      </c>
      <c r="E73" s="690" t="s">
        <v>709</v>
      </c>
      <c r="F73" s="690" t="s">
        <v>712</v>
      </c>
      <c r="G73" s="690" t="s">
        <v>710</v>
      </c>
      <c r="H73" s="690">
        <v>2015</v>
      </c>
      <c r="I73" s="643" t="s">
        <v>588</v>
      </c>
      <c r="J73" s="643" t="s">
        <v>601</v>
      </c>
      <c r="K73" s="632"/>
      <c r="L73" s="694"/>
      <c r="M73" s="695"/>
      <c r="N73" s="695"/>
      <c r="O73" s="695"/>
      <c r="P73" s="695">
        <v>0</v>
      </c>
      <c r="Q73" s="695">
        <v>0</v>
      </c>
      <c r="R73" s="695">
        <v>0</v>
      </c>
      <c r="S73" s="695">
        <v>0</v>
      </c>
      <c r="T73" s="695">
        <v>0</v>
      </c>
      <c r="U73" s="695">
        <v>0</v>
      </c>
      <c r="V73" s="695">
        <v>0</v>
      </c>
      <c r="W73" s="695">
        <v>0</v>
      </c>
      <c r="X73" s="695">
        <v>0</v>
      </c>
      <c r="Y73" s="695">
        <v>0</v>
      </c>
      <c r="Z73" s="695">
        <v>0</v>
      </c>
      <c r="AA73" s="695">
        <v>0</v>
      </c>
      <c r="AB73" s="695">
        <v>0</v>
      </c>
      <c r="AC73" s="695">
        <v>0</v>
      </c>
      <c r="AD73" s="695">
        <v>0</v>
      </c>
      <c r="AE73" s="695">
        <v>0</v>
      </c>
      <c r="AF73" s="695">
        <v>0</v>
      </c>
      <c r="AG73" s="695">
        <v>0</v>
      </c>
      <c r="AH73" s="695">
        <v>0</v>
      </c>
      <c r="AI73" s="695">
        <v>0</v>
      </c>
      <c r="AJ73" s="695">
        <v>0</v>
      </c>
      <c r="AK73" s="695">
        <v>0</v>
      </c>
      <c r="AL73" s="695">
        <v>0</v>
      </c>
      <c r="AM73" s="695">
        <v>0</v>
      </c>
      <c r="AN73" s="695">
        <v>0</v>
      </c>
      <c r="AO73" s="696">
        <v>0</v>
      </c>
      <c r="AP73" s="632"/>
      <c r="AQ73" s="694"/>
      <c r="AR73" s="695"/>
      <c r="AS73" s="695"/>
      <c r="AT73" s="695"/>
      <c r="AU73" s="695">
        <v>0</v>
      </c>
      <c r="AV73" s="695">
        <v>0</v>
      </c>
      <c r="AW73" s="695">
        <v>0</v>
      </c>
      <c r="AX73" s="695">
        <v>0</v>
      </c>
      <c r="AY73" s="695">
        <v>0</v>
      </c>
      <c r="AZ73" s="695">
        <v>0</v>
      </c>
      <c r="BA73" s="695">
        <v>0</v>
      </c>
      <c r="BB73" s="695">
        <v>0</v>
      </c>
      <c r="BC73" s="695">
        <v>0</v>
      </c>
      <c r="BD73" s="695">
        <v>0</v>
      </c>
      <c r="BE73" s="695">
        <v>0</v>
      </c>
      <c r="BF73" s="695">
        <v>0</v>
      </c>
      <c r="BG73" s="695">
        <v>0</v>
      </c>
      <c r="BH73" s="695">
        <v>0</v>
      </c>
      <c r="BI73" s="695">
        <v>0</v>
      </c>
      <c r="BJ73" s="695">
        <v>0</v>
      </c>
      <c r="BK73" s="695">
        <v>0</v>
      </c>
      <c r="BL73" s="695">
        <v>0</v>
      </c>
      <c r="BM73" s="695">
        <v>0</v>
      </c>
      <c r="BN73" s="695">
        <v>0</v>
      </c>
      <c r="BO73" s="695">
        <v>0</v>
      </c>
      <c r="BP73" s="695">
        <v>0</v>
      </c>
      <c r="BQ73" s="695">
        <v>0</v>
      </c>
      <c r="BR73" s="695">
        <v>0</v>
      </c>
      <c r="BS73" s="695">
        <v>0</v>
      </c>
      <c r="BT73" s="696">
        <v>0</v>
      </c>
    </row>
    <row r="74" spans="2:73">
      <c r="B74" s="690" t="s">
        <v>209</v>
      </c>
      <c r="C74" s="690" t="s">
        <v>711</v>
      </c>
      <c r="D74" s="690" t="s">
        <v>738</v>
      </c>
      <c r="E74" s="690" t="s">
        <v>709</v>
      </c>
      <c r="F74" s="690" t="s">
        <v>713</v>
      </c>
      <c r="G74" s="690" t="s">
        <v>710</v>
      </c>
      <c r="H74" s="690">
        <v>2015</v>
      </c>
      <c r="I74" s="643" t="s">
        <v>588</v>
      </c>
      <c r="J74" s="643" t="s">
        <v>601</v>
      </c>
      <c r="K74" s="632"/>
      <c r="L74" s="694"/>
      <c r="M74" s="695"/>
      <c r="N74" s="695"/>
      <c r="O74" s="695"/>
      <c r="P74" s="695">
        <v>0</v>
      </c>
      <c r="Q74" s="695">
        <v>0</v>
      </c>
      <c r="R74" s="695">
        <v>0</v>
      </c>
      <c r="S74" s="695">
        <v>0</v>
      </c>
      <c r="T74" s="695">
        <v>0</v>
      </c>
      <c r="U74" s="695">
        <v>0</v>
      </c>
      <c r="V74" s="695">
        <v>0</v>
      </c>
      <c r="W74" s="695">
        <v>0</v>
      </c>
      <c r="X74" s="695">
        <v>0</v>
      </c>
      <c r="Y74" s="695">
        <v>0</v>
      </c>
      <c r="Z74" s="695">
        <v>0</v>
      </c>
      <c r="AA74" s="695">
        <v>0</v>
      </c>
      <c r="AB74" s="695">
        <v>0</v>
      </c>
      <c r="AC74" s="695">
        <v>0</v>
      </c>
      <c r="AD74" s="695">
        <v>0</v>
      </c>
      <c r="AE74" s="695">
        <v>0</v>
      </c>
      <c r="AF74" s="695">
        <v>0</v>
      </c>
      <c r="AG74" s="695">
        <v>0</v>
      </c>
      <c r="AH74" s="695">
        <v>0</v>
      </c>
      <c r="AI74" s="695">
        <v>0</v>
      </c>
      <c r="AJ74" s="695">
        <v>0</v>
      </c>
      <c r="AK74" s="695">
        <v>0</v>
      </c>
      <c r="AL74" s="695">
        <v>0</v>
      </c>
      <c r="AM74" s="695">
        <v>0</v>
      </c>
      <c r="AN74" s="695">
        <v>0</v>
      </c>
      <c r="AO74" s="696">
        <v>0</v>
      </c>
      <c r="AP74" s="632"/>
      <c r="AQ74" s="694"/>
      <c r="AR74" s="695"/>
      <c r="AS74" s="695"/>
      <c r="AT74" s="695"/>
      <c r="AU74" s="695">
        <v>0</v>
      </c>
      <c r="AV74" s="695">
        <v>0</v>
      </c>
      <c r="AW74" s="695">
        <v>0</v>
      </c>
      <c r="AX74" s="695">
        <v>0</v>
      </c>
      <c r="AY74" s="695">
        <v>0</v>
      </c>
      <c r="AZ74" s="695">
        <v>0</v>
      </c>
      <c r="BA74" s="695">
        <v>0</v>
      </c>
      <c r="BB74" s="695">
        <v>0</v>
      </c>
      <c r="BC74" s="695">
        <v>0</v>
      </c>
      <c r="BD74" s="695">
        <v>0</v>
      </c>
      <c r="BE74" s="695">
        <v>0</v>
      </c>
      <c r="BF74" s="695">
        <v>0</v>
      </c>
      <c r="BG74" s="695">
        <v>0</v>
      </c>
      <c r="BH74" s="695">
        <v>0</v>
      </c>
      <c r="BI74" s="695">
        <v>0</v>
      </c>
      <c r="BJ74" s="695">
        <v>0</v>
      </c>
      <c r="BK74" s="695">
        <v>0</v>
      </c>
      <c r="BL74" s="695">
        <v>0</v>
      </c>
      <c r="BM74" s="695">
        <v>0</v>
      </c>
      <c r="BN74" s="695">
        <v>0</v>
      </c>
      <c r="BO74" s="695">
        <v>0</v>
      </c>
      <c r="BP74" s="695">
        <v>0</v>
      </c>
      <c r="BQ74" s="695">
        <v>0</v>
      </c>
      <c r="BR74" s="695">
        <v>0</v>
      </c>
      <c r="BS74" s="695">
        <v>0</v>
      </c>
      <c r="BT74" s="696">
        <v>0</v>
      </c>
    </row>
    <row r="75" spans="2:73">
      <c r="B75" s="690" t="s">
        <v>209</v>
      </c>
      <c r="C75" s="690" t="s">
        <v>492</v>
      </c>
      <c r="D75" s="690" t="s">
        <v>739</v>
      </c>
      <c r="E75" s="690" t="s">
        <v>709</v>
      </c>
      <c r="F75" s="690" t="s">
        <v>492</v>
      </c>
      <c r="G75" s="690" t="s">
        <v>710</v>
      </c>
      <c r="H75" s="690">
        <v>2015</v>
      </c>
      <c r="I75" s="643" t="s">
        <v>588</v>
      </c>
      <c r="J75" s="643" t="s">
        <v>601</v>
      </c>
      <c r="K75" s="632"/>
      <c r="L75" s="694"/>
      <c r="M75" s="695"/>
      <c r="N75" s="695"/>
      <c r="O75" s="695"/>
      <c r="P75" s="695">
        <v>0</v>
      </c>
      <c r="Q75" s="695">
        <v>0</v>
      </c>
      <c r="R75" s="695">
        <v>0</v>
      </c>
      <c r="S75" s="695">
        <v>0</v>
      </c>
      <c r="T75" s="695">
        <v>0</v>
      </c>
      <c r="U75" s="695">
        <v>0</v>
      </c>
      <c r="V75" s="695">
        <v>0</v>
      </c>
      <c r="W75" s="695">
        <v>0</v>
      </c>
      <c r="X75" s="695">
        <v>0</v>
      </c>
      <c r="Y75" s="695">
        <v>0</v>
      </c>
      <c r="Z75" s="695">
        <v>0</v>
      </c>
      <c r="AA75" s="695">
        <v>0</v>
      </c>
      <c r="AB75" s="695">
        <v>0</v>
      </c>
      <c r="AC75" s="695">
        <v>0</v>
      </c>
      <c r="AD75" s="695">
        <v>0</v>
      </c>
      <c r="AE75" s="695">
        <v>0</v>
      </c>
      <c r="AF75" s="695">
        <v>0</v>
      </c>
      <c r="AG75" s="695">
        <v>0</v>
      </c>
      <c r="AH75" s="695">
        <v>0</v>
      </c>
      <c r="AI75" s="695">
        <v>0</v>
      </c>
      <c r="AJ75" s="695">
        <v>0</v>
      </c>
      <c r="AK75" s="695">
        <v>0</v>
      </c>
      <c r="AL75" s="695">
        <v>0</v>
      </c>
      <c r="AM75" s="695">
        <v>0</v>
      </c>
      <c r="AN75" s="695">
        <v>0</v>
      </c>
      <c r="AO75" s="696">
        <v>0</v>
      </c>
      <c r="AP75" s="632"/>
      <c r="AQ75" s="694"/>
      <c r="AR75" s="695"/>
      <c r="AS75" s="695"/>
      <c r="AT75" s="695"/>
      <c r="AU75" s="695">
        <v>0</v>
      </c>
      <c r="AV75" s="695">
        <v>0</v>
      </c>
      <c r="AW75" s="695">
        <v>0</v>
      </c>
      <c r="AX75" s="695">
        <v>0</v>
      </c>
      <c r="AY75" s="695">
        <v>0</v>
      </c>
      <c r="AZ75" s="695">
        <v>0</v>
      </c>
      <c r="BA75" s="695">
        <v>0</v>
      </c>
      <c r="BB75" s="695">
        <v>0</v>
      </c>
      <c r="BC75" s="695">
        <v>0</v>
      </c>
      <c r="BD75" s="695">
        <v>0</v>
      </c>
      <c r="BE75" s="695">
        <v>0</v>
      </c>
      <c r="BF75" s="695">
        <v>0</v>
      </c>
      <c r="BG75" s="695">
        <v>0</v>
      </c>
      <c r="BH75" s="695">
        <v>0</v>
      </c>
      <c r="BI75" s="695">
        <v>0</v>
      </c>
      <c r="BJ75" s="695">
        <v>0</v>
      </c>
      <c r="BK75" s="695">
        <v>0</v>
      </c>
      <c r="BL75" s="695">
        <v>0</v>
      </c>
      <c r="BM75" s="695">
        <v>0</v>
      </c>
      <c r="BN75" s="695">
        <v>0</v>
      </c>
      <c r="BO75" s="695">
        <v>0</v>
      </c>
      <c r="BP75" s="695">
        <v>0</v>
      </c>
      <c r="BQ75" s="695">
        <v>0</v>
      </c>
      <c r="BR75" s="695">
        <v>0</v>
      </c>
      <c r="BS75" s="695">
        <v>0</v>
      </c>
      <c r="BT75" s="696">
        <v>0</v>
      </c>
    </row>
    <row r="76" spans="2:73">
      <c r="B76" s="690" t="s">
        <v>209</v>
      </c>
      <c r="C76" s="690" t="s">
        <v>492</v>
      </c>
      <c r="D76" s="690" t="s">
        <v>740</v>
      </c>
      <c r="E76" s="690" t="s">
        <v>709</v>
      </c>
      <c r="F76" s="690" t="s">
        <v>492</v>
      </c>
      <c r="G76" s="690" t="s">
        <v>710</v>
      </c>
      <c r="H76" s="690">
        <v>2015</v>
      </c>
      <c r="I76" s="643" t="s">
        <v>588</v>
      </c>
      <c r="J76" s="643" t="s">
        <v>601</v>
      </c>
      <c r="K76" s="632"/>
      <c r="L76" s="694"/>
      <c r="M76" s="695"/>
      <c r="N76" s="695"/>
      <c r="O76" s="695"/>
      <c r="P76" s="695">
        <v>0</v>
      </c>
      <c r="Q76" s="695">
        <v>0</v>
      </c>
      <c r="R76" s="695">
        <v>0</v>
      </c>
      <c r="S76" s="695">
        <v>0</v>
      </c>
      <c r="T76" s="695">
        <v>0</v>
      </c>
      <c r="U76" s="695">
        <v>0</v>
      </c>
      <c r="V76" s="695">
        <v>0</v>
      </c>
      <c r="W76" s="695">
        <v>0</v>
      </c>
      <c r="X76" s="695">
        <v>0</v>
      </c>
      <c r="Y76" s="695">
        <v>0</v>
      </c>
      <c r="Z76" s="695">
        <v>0</v>
      </c>
      <c r="AA76" s="695">
        <v>0</v>
      </c>
      <c r="AB76" s="695">
        <v>0</v>
      </c>
      <c r="AC76" s="695">
        <v>0</v>
      </c>
      <c r="AD76" s="695">
        <v>0</v>
      </c>
      <c r="AE76" s="695">
        <v>0</v>
      </c>
      <c r="AF76" s="695">
        <v>0</v>
      </c>
      <c r="AG76" s="695">
        <v>0</v>
      </c>
      <c r="AH76" s="695">
        <v>0</v>
      </c>
      <c r="AI76" s="695">
        <v>0</v>
      </c>
      <c r="AJ76" s="695">
        <v>0</v>
      </c>
      <c r="AK76" s="695">
        <v>0</v>
      </c>
      <c r="AL76" s="695">
        <v>0</v>
      </c>
      <c r="AM76" s="695">
        <v>0</v>
      </c>
      <c r="AN76" s="695">
        <v>0</v>
      </c>
      <c r="AO76" s="696">
        <v>0</v>
      </c>
      <c r="AP76" s="632"/>
      <c r="AQ76" s="694"/>
      <c r="AR76" s="695"/>
      <c r="AS76" s="695"/>
      <c r="AT76" s="695"/>
      <c r="AU76" s="695">
        <v>0</v>
      </c>
      <c r="AV76" s="695">
        <v>0</v>
      </c>
      <c r="AW76" s="695">
        <v>0</v>
      </c>
      <c r="AX76" s="695">
        <v>0</v>
      </c>
      <c r="AY76" s="695">
        <v>0</v>
      </c>
      <c r="AZ76" s="695">
        <v>0</v>
      </c>
      <c r="BA76" s="695">
        <v>0</v>
      </c>
      <c r="BB76" s="695">
        <v>0</v>
      </c>
      <c r="BC76" s="695">
        <v>0</v>
      </c>
      <c r="BD76" s="695">
        <v>0</v>
      </c>
      <c r="BE76" s="695">
        <v>0</v>
      </c>
      <c r="BF76" s="695">
        <v>0</v>
      </c>
      <c r="BG76" s="695">
        <v>0</v>
      </c>
      <c r="BH76" s="695">
        <v>0</v>
      </c>
      <c r="BI76" s="695">
        <v>0</v>
      </c>
      <c r="BJ76" s="695">
        <v>0</v>
      </c>
      <c r="BK76" s="695">
        <v>0</v>
      </c>
      <c r="BL76" s="695">
        <v>0</v>
      </c>
      <c r="BM76" s="695">
        <v>0</v>
      </c>
      <c r="BN76" s="695">
        <v>0</v>
      </c>
      <c r="BO76" s="695">
        <v>0</v>
      </c>
      <c r="BP76" s="695">
        <v>0</v>
      </c>
      <c r="BQ76" s="695">
        <v>0</v>
      </c>
      <c r="BR76" s="695">
        <v>0</v>
      </c>
      <c r="BS76" s="695">
        <v>0</v>
      </c>
      <c r="BT76" s="696">
        <v>0</v>
      </c>
    </row>
    <row r="77" spans="2:73">
      <c r="B77" s="690" t="s">
        <v>741</v>
      </c>
      <c r="C77" s="690" t="s">
        <v>711</v>
      </c>
      <c r="D77" s="690" t="s">
        <v>701</v>
      </c>
      <c r="E77" s="690" t="s">
        <v>709</v>
      </c>
      <c r="F77" s="690" t="s">
        <v>712</v>
      </c>
      <c r="G77" s="690" t="s">
        <v>710</v>
      </c>
      <c r="H77" s="690">
        <v>2015</v>
      </c>
      <c r="I77" s="643" t="s">
        <v>588</v>
      </c>
      <c r="J77" s="643" t="s">
        <v>601</v>
      </c>
      <c r="K77" s="632"/>
      <c r="L77" s="694"/>
      <c r="M77" s="695"/>
      <c r="N77" s="695"/>
      <c r="O77" s="695"/>
      <c r="P77" s="695">
        <v>0</v>
      </c>
      <c r="Q77" s="695">
        <v>0</v>
      </c>
      <c r="R77" s="695">
        <v>0</v>
      </c>
      <c r="S77" s="695">
        <v>0</v>
      </c>
      <c r="T77" s="695">
        <v>0</v>
      </c>
      <c r="U77" s="695">
        <v>0</v>
      </c>
      <c r="V77" s="695">
        <v>0</v>
      </c>
      <c r="W77" s="695">
        <v>0</v>
      </c>
      <c r="X77" s="695">
        <v>0</v>
      </c>
      <c r="Y77" s="695">
        <v>0</v>
      </c>
      <c r="Z77" s="695">
        <v>0</v>
      </c>
      <c r="AA77" s="695">
        <v>0</v>
      </c>
      <c r="AB77" s="695">
        <v>0</v>
      </c>
      <c r="AC77" s="695">
        <v>0</v>
      </c>
      <c r="AD77" s="695">
        <v>0</v>
      </c>
      <c r="AE77" s="695">
        <v>0</v>
      </c>
      <c r="AF77" s="695">
        <v>0</v>
      </c>
      <c r="AG77" s="695">
        <v>0</v>
      </c>
      <c r="AH77" s="695">
        <v>0</v>
      </c>
      <c r="AI77" s="695">
        <v>0</v>
      </c>
      <c r="AJ77" s="695">
        <v>0</v>
      </c>
      <c r="AK77" s="695">
        <v>0</v>
      </c>
      <c r="AL77" s="695">
        <v>0</v>
      </c>
      <c r="AM77" s="695">
        <v>0</v>
      </c>
      <c r="AN77" s="695">
        <v>0</v>
      </c>
      <c r="AO77" s="696">
        <v>0</v>
      </c>
      <c r="AP77" s="632"/>
      <c r="AQ77" s="694"/>
      <c r="AR77" s="695"/>
      <c r="AS77" s="695"/>
      <c r="AT77" s="695"/>
      <c r="AU77" s="695">
        <v>198755</v>
      </c>
      <c r="AV77" s="695">
        <v>0</v>
      </c>
      <c r="AW77" s="695">
        <v>0</v>
      </c>
      <c r="AX77" s="695">
        <v>0</v>
      </c>
      <c r="AY77" s="695">
        <v>0</v>
      </c>
      <c r="AZ77" s="695">
        <v>0</v>
      </c>
      <c r="BA77" s="695">
        <v>0</v>
      </c>
      <c r="BB77" s="695">
        <v>0</v>
      </c>
      <c r="BC77" s="695">
        <v>0</v>
      </c>
      <c r="BD77" s="695">
        <v>0</v>
      </c>
      <c r="BE77" s="695">
        <v>0</v>
      </c>
      <c r="BF77" s="695">
        <v>0</v>
      </c>
      <c r="BG77" s="695">
        <v>0</v>
      </c>
      <c r="BH77" s="695">
        <v>0</v>
      </c>
      <c r="BI77" s="695">
        <v>0</v>
      </c>
      <c r="BJ77" s="695">
        <v>0</v>
      </c>
      <c r="BK77" s="695">
        <v>0</v>
      </c>
      <c r="BL77" s="695">
        <v>0</v>
      </c>
      <c r="BM77" s="695">
        <v>0</v>
      </c>
      <c r="BN77" s="695">
        <v>0</v>
      </c>
      <c r="BO77" s="695">
        <v>0</v>
      </c>
      <c r="BP77" s="695">
        <v>0</v>
      </c>
      <c r="BQ77" s="695">
        <v>0</v>
      </c>
      <c r="BR77" s="695">
        <v>0</v>
      </c>
      <c r="BS77" s="695">
        <v>0</v>
      </c>
      <c r="BT77" s="696">
        <v>0</v>
      </c>
    </row>
    <row r="78" spans="2:73">
      <c r="B78" s="690" t="s">
        <v>741</v>
      </c>
      <c r="C78" s="690" t="s">
        <v>708</v>
      </c>
      <c r="D78" s="690" t="s">
        <v>703</v>
      </c>
      <c r="E78" s="690" t="s">
        <v>709</v>
      </c>
      <c r="F78" s="690" t="s">
        <v>29</v>
      </c>
      <c r="G78" s="690" t="s">
        <v>710</v>
      </c>
      <c r="H78" s="690">
        <v>2015</v>
      </c>
      <c r="I78" s="643" t="s">
        <v>588</v>
      </c>
      <c r="J78" s="643" t="s">
        <v>601</v>
      </c>
      <c r="K78" s="632"/>
      <c r="L78" s="694"/>
      <c r="M78" s="695"/>
      <c r="N78" s="695"/>
      <c r="O78" s="695"/>
      <c r="P78" s="695">
        <v>0</v>
      </c>
      <c r="Q78" s="695">
        <v>0</v>
      </c>
      <c r="R78" s="695">
        <v>0</v>
      </c>
      <c r="S78" s="695">
        <v>0</v>
      </c>
      <c r="T78" s="695">
        <v>0</v>
      </c>
      <c r="U78" s="695">
        <v>0</v>
      </c>
      <c r="V78" s="695">
        <v>0</v>
      </c>
      <c r="W78" s="695">
        <v>0</v>
      </c>
      <c r="X78" s="695">
        <v>0</v>
      </c>
      <c r="Y78" s="695">
        <v>0</v>
      </c>
      <c r="Z78" s="695">
        <v>0</v>
      </c>
      <c r="AA78" s="695">
        <v>0</v>
      </c>
      <c r="AB78" s="695">
        <v>0</v>
      </c>
      <c r="AC78" s="695">
        <v>0</v>
      </c>
      <c r="AD78" s="695">
        <v>0</v>
      </c>
      <c r="AE78" s="695">
        <v>0</v>
      </c>
      <c r="AF78" s="695">
        <v>0</v>
      </c>
      <c r="AG78" s="695">
        <v>0</v>
      </c>
      <c r="AH78" s="695">
        <v>0</v>
      </c>
      <c r="AI78" s="695">
        <v>0</v>
      </c>
      <c r="AJ78" s="695">
        <v>0</v>
      </c>
      <c r="AK78" s="695">
        <v>0</v>
      </c>
      <c r="AL78" s="695">
        <v>0</v>
      </c>
      <c r="AM78" s="695">
        <v>0</v>
      </c>
      <c r="AN78" s="695">
        <v>0</v>
      </c>
      <c r="AO78" s="696">
        <v>0</v>
      </c>
      <c r="AP78" s="632"/>
      <c r="AQ78" s="694"/>
      <c r="AR78" s="695"/>
      <c r="AS78" s="695"/>
      <c r="AT78" s="695"/>
      <c r="AU78" s="695">
        <v>0</v>
      </c>
      <c r="AV78" s="695">
        <v>0</v>
      </c>
      <c r="AW78" s="695">
        <v>0</v>
      </c>
      <c r="AX78" s="695">
        <v>0</v>
      </c>
      <c r="AY78" s="695">
        <v>0</v>
      </c>
      <c r="AZ78" s="695">
        <v>0</v>
      </c>
      <c r="BA78" s="695">
        <v>0</v>
      </c>
      <c r="BB78" s="695">
        <v>0</v>
      </c>
      <c r="BC78" s="695">
        <v>0</v>
      </c>
      <c r="BD78" s="695">
        <v>0</v>
      </c>
      <c r="BE78" s="695">
        <v>0</v>
      </c>
      <c r="BF78" s="695">
        <v>0</v>
      </c>
      <c r="BG78" s="695">
        <v>0</v>
      </c>
      <c r="BH78" s="695">
        <v>0</v>
      </c>
      <c r="BI78" s="695">
        <v>0</v>
      </c>
      <c r="BJ78" s="695">
        <v>0</v>
      </c>
      <c r="BK78" s="695">
        <v>0</v>
      </c>
      <c r="BL78" s="695">
        <v>0</v>
      </c>
      <c r="BM78" s="695">
        <v>0</v>
      </c>
      <c r="BN78" s="695">
        <v>0</v>
      </c>
      <c r="BO78" s="695">
        <v>0</v>
      </c>
      <c r="BP78" s="695">
        <v>0</v>
      </c>
      <c r="BQ78" s="695">
        <v>0</v>
      </c>
      <c r="BR78" s="695">
        <v>0</v>
      </c>
      <c r="BS78" s="695">
        <v>0</v>
      </c>
      <c r="BT78" s="696">
        <v>0</v>
      </c>
    </row>
    <row r="79" spans="2:73" ht="15.75">
      <c r="B79" s="690" t="s">
        <v>741</v>
      </c>
      <c r="C79" s="690" t="s">
        <v>711</v>
      </c>
      <c r="D79" s="690" t="s">
        <v>704</v>
      </c>
      <c r="E79" s="690" t="s">
        <v>709</v>
      </c>
      <c r="F79" s="690" t="s">
        <v>712</v>
      </c>
      <c r="G79" s="690" t="s">
        <v>710</v>
      </c>
      <c r="H79" s="690">
        <v>2015</v>
      </c>
      <c r="I79" s="643" t="s">
        <v>588</v>
      </c>
      <c r="J79" s="643" t="s">
        <v>601</v>
      </c>
      <c r="K79" s="632"/>
      <c r="L79" s="694"/>
      <c r="M79" s="695"/>
      <c r="N79" s="695"/>
      <c r="O79" s="695"/>
      <c r="P79" s="695">
        <v>193</v>
      </c>
      <c r="Q79" s="695">
        <v>193</v>
      </c>
      <c r="R79" s="695">
        <v>193</v>
      </c>
      <c r="S79" s="695">
        <v>193</v>
      </c>
      <c r="T79" s="695">
        <v>193</v>
      </c>
      <c r="U79" s="695">
        <v>193</v>
      </c>
      <c r="V79" s="695">
        <v>193</v>
      </c>
      <c r="W79" s="695">
        <v>193</v>
      </c>
      <c r="X79" s="695">
        <v>193</v>
      </c>
      <c r="Y79" s="695">
        <v>193</v>
      </c>
      <c r="Z79" s="695">
        <v>0</v>
      </c>
      <c r="AA79" s="695">
        <v>0</v>
      </c>
      <c r="AB79" s="695">
        <v>0</v>
      </c>
      <c r="AC79" s="695">
        <v>0</v>
      </c>
      <c r="AD79" s="695">
        <v>0</v>
      </c>
      <c r="AE79" s="695">
        <v>0</v>
      </c>
      <c r="AF79" s="695">
        <v>0</v>
      </c>
      <c r="AG79" s="695">
        <v>0</v>
      </c>
      <c r="AH79" s="695">
        <v>0</v>
      </c>
      <c r="AI79" s="695">
        <v>0</v>
      </c>
      <c r="AJ79" s="695">
        <v>0</v>
      </c>
      <c r="AK79" s="695">
        <v>0</v>
      </c>
      <c r="AL79" s="695">
        <v>0</v>
      </c>
      <c r="AM79" s="695">
        <v>0</v>
      </c>
      <c r="AN79" s="695">
        <v>0</v>
      </c>
      <c r="AO79" s="696">
        <v>0</v>
      </c>
      <c r="AP79" s="632"/>
      <c r="AQ79" s="694"/>
      <c r="AR79" s="695"/>
      <c r="AS79" s="695"/>
      <c r="AT79" s="695"/>
      <c r="AU79" s="695">
        <v>2469300</v>
      </c>
      <c r="AV79" s="695">
        <v>2469300</v>
      </c>
      <c r="AW79" s="695">
        <v>2469300</v>
      </c>
      <c r="AX79" s="695">
        <v>2469300</v>
      </c>
      <c r="AY79" s="695">
        <v>2469300</v>
      </c>
      <c r="AZ79" s="695">
        <v>2469300</v>
      </c>
      <c r="BA79" s="695">
        <v>2469300</v>
      </c>
      <c r="BB79" s="695">
        <v>2469300</v>
      </c>
      <c r="BC79" s="695">
        <v>2469300</v>
      </c>
      <c r="BD79" s="695">
        <v>2469300</v>
      </c>
      <c r="BE79" s="695">
        <v>0</v>
      </c>
      <c r="BF79" s="695">
        <v>0</v>
      </c>
      <c r="BG79" s="695">
        <v>0</v>
      </c>
      <c r="BH79" s="695">
        <v>0</v>
      </c>
      <c r="BI79" s="695">
        <v>0</v>
      </c>
      <c r="BJ79" s="695">
        <v>0</v>
      </c>
      <c r="BK79" s="695">
        <v>0</v>
      </c>
      <c r="BL79" s="695">
        <v>0</v>
      </c>
      <c r="BM79" s="695">
        <v>0</v>
      </c>
      <c r="BN79" s="695">
        <v>0</v>
      </c>
      <c r="BO79" s="695">
        <v>0</v>
      </c>
      <c r="BP79" s="695">
        <v>0</v>
      </c>
      <c r="BQ79" s="695">
        <v>0</v>
      </c>
      <c r="BR79" s="695">
        <v>0</v>
      </c>
      <c r="BS79" s="695">
        <v>0</v>
      </c>
      <c r="BT79" s="696">
        <v>0</v>
      </c>
      <c r="BU79" s="163"/>
    </row>
    <row r="80" spans="2:73" ht="15.75">
      <c r="B80" s="690" t="s">
        <v>741</v>
      </c>
      <c r="C80" s="690" t="s">
        <v>711</v>
      </c>
      <c r="D80" s="690" t="s">
        <v>742</v>
      </c>
      <c r="E80" s="690" t="s">
        <v>709</v>
      </c>
      <c r="F80" s="690" t="s">
        <v>712</v>
      </c>
      <c r="G80" s="690" t="s">
        <v>710</v>
      </c>
      <c r="H80" s="690">
        <v>2015</v>
      </c>
      <c r="I80" s="643" t="s">
        <v>588</v>
      </c>
      <c r="J80" s="643" t="s">
        <v>601</v>
      </c>
      <c r="K80" s="632"/>
      <c r="L80" s="694"/>
      <c r="M80" s="695"/>
      <c r="N80" s="695"/>
      <c r="O80" s="695"/>
      <c r="P80" s="695">
        <v>0</v>
      </c>
      <c r="Q80" s="695">
        <v>0</v>
      </c>
      <c r="R80" s="695">
        <v>0</v>
      </c>
      <c r="S80" s="695">
        <v>0</v>
      </c>
      <c r="T80" s="695">
        <v>0</v>
      </c>
      <c r="U80" s="695">
        <v>0</v>
      </c>
      <c r="V80" s="695">
        <v>0</v>
      </c>
      <c r="W80" s="695">
        <v>0</v>
      </c>
      <c r="X80" s="695">
        <v>0</v>
      </c>
      <c r="Y80" s="695">
        <v>0</v>
      </c>
      <c r="Z80" s="695">
        <v>0</v>
      </c>
      <c r="AA80" s="695">
        <v>0</v>
      </c>
      <c r="AB80" s="695">
        <v>0</v>
      </c>
      <c r="AC80" s="695">
        <v>0</v>
      </c>
      <c r="AD80" s="695">
        <v>0</v>
      </c>
      <c r="AE80" s="695">
        <v>0</v>
      </c>
      <c r="AF80" s="695">
        <v>0</v>
      </c>
      <c r="AG80" s="695">
        <v>0</v>
      </c>
      <c r="AH80" s="695">
        <v>0</v>
      </c>
      <c r="AI80" s="695">
        <v>0</v>
      </c>
      <c r="AJ80" s="695">
        <v>0</v>
      </c>
      <c r="AK80" s="695">
        <v>0</v>
      </c>
      <c r="AL80" s="695">
        <v>0</v>
      </c>
      <c r="AM80" s="695">
        <v>0</v>
      </c>
      <c r="AN80" s="695">
        <v>0</v>
      </c>
      <c r="AO80" s="696">
        <v>0</v>
      </c>
      <c r="AP80" s="632"/>
      <c r="AQ80" s="694"/>
      <c r="AR80" s="695"/>
      <c r="AS80" s="695"/>
      <c r="AT80" s="695"/>
      <c r="AU80" s="695">
        <v>0</v>
      </c>
      <c r="AV80" s="695">
        <v>0</v>
      </c>
      <c r="AW80" s="695">
        <v>0</v>
      </c>
      <c r="AX80" s="695">
        <v>0</v>
      </c>
      <c r="AY80" s="695">
        <v>0</v>
      </c>
      <c r="AZ80" s="695">
        <v>0</v>
      </c>
      <c r="BA80" s="695">
        <v>0</v>
      </c>
      <c r="BB80" s="695">
        <v>0</v>
      </c>
      <c r="BC80" s="695">
        <v>0</v>
      </c>
      <c r="BD80" s="695">
        <v>0</v>
      </c>
      <c r="BE80" s="695">
        <v>0</v>
      </c>
      <c r="BF80" s="695">
        <v>0</v>
      </c>
      <c r="BG80" s="695">
        <v>0</v>
      </c>
      <c r="BH80" s="695">
        <v>0</v>
      </c>
      <c r="BI80" s="695">
        <v>0</v>
      </c>
      <c r="BJ80" s="695">
        <v>0</v>
      </c>
      <c r="BK80" s="695">
        <v>0</v>
      </c>
      <c r="BL80" s="695">
        <v>0</v>
      </c>
      <c r="BM80" s="695">
        <v>0</v>
      </c>
      <c r="BN80" s="695">
        <v>0</v>
      </c>
      <c r="BO80" s="695">
        <v>0</v>
      </c>
      <c r="BP80" s="695">
        <v>0</v>
      </c>
      <c r="BQ80" s="695">
        <v>0</v>
      </c>
      <c r="BR80" s="695">
        <v>0</v>
      </c>
      <c r="BS80" s="695">
        <v>0</v>
      </c>
      <c r="BT80" s="696">
        <v>0</v>
      </c>
      <c r="BU80" s="163"/>
    </row>
    <row r="81" spans="2:73">
      <c r="B81" s="690" t="s">
        <v>741</v>
      </c>
      <c r="C81" s="690" t="s">
        <v>711</v>
      </c>
      <c r="D81" s="690" t="s">
        <v>743</v>
      </c>
      <c r="E81" s="690" t="s">
        <v>709</v>
      </c>
      <c r="F81" s="690" t="s">
        <v>712</v>
      </c>
      <c r="G81" s="690" t="s">
        <v>710</v>
      </c>
      <c r="H81" s="690">
        <v>2015</v>
      </c>
      <c r="I81" s="643" t="s">
        <v>588</v>
      </c>
      <c r="J81" s="643" t="s">
        <v>601</v>
      </c>
      <c r="K81" s="632"/>
      <c r="L81" s="694"/>
      <c r="M81" s="695"/>
      <c r="N81" s="695"/>
      <c r="O81" s="695"/>
      <c r="P81" s="695">
        <v>0</v>
      </c>
      <c r="Q81" s="695">
        <v>0</v>
      </c>
      <c r="R81" s="695">
        <v>0</v>
      </c>
      <c r="S81" s="695">
        <v>0</v>
      </c>
      <c r="T81" s="695">
        <v>0</v>
      </c>
      <c r="U81" s="695">
        <v>0</v>
      </c>
      <c r="V81" s="695">
        <v>0</v>
      </c>
      <c r="W81" s="695">
        <v>0</v>
      </c>
      <c r="X81" s="695">
        <v>0</v>
      </c>
      <c r="Y81" s="695">
        <v>0</v>
      </c>
      <c r="Z81" s="695">
        <v>0</v>
      </c>
      <c r="AA81" s="695">
        <v>0</v>
      </c>
      <c r="AB81" s="695">
        <v>0</v>
      </c>
      <c r="AC81" s="695">
        <v>0</v>
      </c>
      <c r="AD81" s="695">
        <v>0</v>
      </c>
      <c r="AE81" s="695">
        <v>0</v>
      </c>
      <c r="AF81" s="695">
        <v>0</v>
      </c>
      <c r="AG81" s="695">
        <v>0</v>
      </c>
      <c r="AH81" s="695">
        <v>0</v>
      </c>
      <c r="AI81" s="695">
        <v>0</v>
      </c>
      <c r="AJ81" s="695">
        <v>0</v>
      </c>
      <c r="AK81" s="695">
        <v>0</v>
      </c>
      <c r="AL81" s="695">
        <v>0</v>
      </c>
      <c r="AM81" s="695">
        <v>0</v>
      </c>
      <c r="AN81" s="695">
        <v>0</v>
      </c>
      <c r="AO81" s="696">
        <v>0</v>
      </c>
      <c r="AP81" s="632"/>
      <c r="AQ81" s="694"/>
      <c r="AR81" s="695"/>
      <c r="AS81" s="695"/>
      <c r="AT81" s="695"/>
      <c r="AU81" s="695">
        <v>0</v>
      </c>
      <c r="AV81" s="695">
        <v>0</v>
      </c>
      <c r="AW81" s="695">
        <v>0</v>
      </c>
      <c r="AX81" s="695">
        <v>0</v>
      </c>
      <c r="AY81" s="695">
        <v>0</v>
      </c>
      <c r="AZ81" s="695">
        <v>0</v>
      </c>
      <c r="BA81" s="695">
        <v>0</v>
      </c>
      <c r="BB81" s="695">
        <v>0</v>
      </c>
      <c r="BC81" s="695">
        <v>0</v>
      </c>
      <c r="BD81" s="695">
        <v>0</v>
      </c>
      <c r="BE81" s="695">
        <v>0</v>
      </c>
      <c r="BF81" s="695">
        <v>0</v>
      </c>
      <c r="BG81" s="695">
        <v>0</v>
      </c>
      <c r="BH81" s="695">
        <v>0</v>
      </c>
      <c r="BI81" s="695">
        <v>0</v>
      </c>
      <c r="BJ81" s="695">
        <v>0</v>
      </c>
      <c r="BK81" s="695">
        <v>0</v>
      </c>
      <c r="BL81" s="695">
        <v>0</v>
      </c>
      <c r="BM81" s="695">
        <v>0</v>
      </c>
      <c r="BN81" s="695">
        <v>0</v>
      </c>
      <c r="BO81" s="695">
        <v>0</v>
      </c>
      <c r="BP81" s="695">
        <v>0</v>
      </c>
      <c r="BQ81" s="695">
        <v>0</v>
      </c>
      <c r="BR81" s="695">
        <v>0</v>
      </c>
      <c r="BS81" s="695">
        <v>0</v>
      </c>
      <c r="BT81" s="696">
        <v>0</v>
      </c>
    </row>
    <row r="82" spans="2:73" ht="15.75">
      <c r="B82" s="690" t="s">
        <v>741</v>
      </c>
      <c r="C82" s="690" t="s">
        <v>711</v>
      </c>
      <c r="D82" s="690" t="s">
        <v>705</v>
      </c>
      <c r="E82" s="690" t="s">
        <v>709</v>
      </c>
      <c r="F82" s="690" t="s">
        <v>712</v>
      </c>
      <c r="G82" s="690" t="s">
        <v>710</v>
      </c>
      <c r="H82" s="690">
        <v>2015</v>
      </c>
      <c r="I82" s="643" t="s">
        <v>588</v>
      </c>
      <c r="J82" s="643" t="s">
        <v>601</v>
      </c>
      <c r="K82" s="632"/>
      <c r="L82" s="694"/>
      <c r="M82" s="695"/>
      <c r="N82" s="695"/>
      <c r="O82" s="695"/>
      <c r="P82" s="695">
        <v>294</v>
      </c>
      <c r="Q82" s="695">
        <v>0</v>
      </c>
      <c r="R82" s="695">
        <v>0</v>
      </c>
      <c r="S82" s="695">
        <v>0</v>
      </c>
      <c r="T82" s="695">
        <v>0</v>
      </c>
      <c r="U82" s="695">
        <v>0</v>
      </c>
      <c r="V82" s="695">
        <v>0</v>
      </c>
      <c r="W82" s="695">
        <v>0</v>
      </c>
      <c r="X82" s="695">
        <v>0</v>
      </c>
      <c r="Y82" s="695">
        <v>0</v>
      </c>
      <c r="Z82" s="695">
        <v>0</v>
      </c>
      <c r="AA82" s="695">
        <v>0</v>
      </c>
      <c r="AB82" s="695">
        <v>0</v>
      </c>
      <c r="AC82" s="695">
        <v>0</v>
      </c>
      <c r="AD82" s="695">
        <v>0</v>
      </c>
      <c r="AE82" s="695">
        <v>0</v>
      </c>
      <c r="AF82" s="695">
        <v>0</v>
      </c>
      <c r="AG82" s="695">
        <v>0</v>
      </c>
      <c r="AH82" s="695">
        <v>0</v>
      </c>
      <c r="AI82" s="695">
        <v>0</v>
      </c>
      <c r="AJ82" s="695">
        <v>0</v>
      </c>
      <c r="AK82" s="695">
        <v>0</v>
      </c>
      <c r="AL82" s="695">
        <v>0</v>
      </c>
      <c r="AM82" s="695">
        <v>0</v>
      </c>
      <c r="AN82" s="695">
        <v>0</v>
      </c>
      <c r="AO82" s="696">
        <v>0</v>
      </c>
      <c r="AP82" s="632"/>
      <c r="AQ82" s="694"/>
      <c r="AR82" s="695"/>
      <c r="AS82" s="695"/>
      <c r="AT82" s="695"/>
      <c r="AU82" s="695">
        <v>2577024</v>
      </c>
      <c r="AV82" s="695">
        <v>0</v>
      </c>
      <c r="AW82" s="695">
        <v>0</v>
      </c>
      <c r="AX82" s="695">
        <v>0</v>
      </c>
      <c r="AY82" s="695">
        <v>0</v>
      </c>
      <c r="AZ82" s="695">
        <v>0</v>
      </c>
      <c r="BA82" s="695">
        <v>0</v>
      </c>
      <c r="BB82" s="695">
        <v>0</v>
      </c>
      <c r="BC82" s="695">
        <v>0</v>
      </c>
      <c r="BD82" s="695">
        <v>0</v>
      </c>
      <c r="BE82" s="695">
        <v>0</v>
      </c>
      <c r="BF82" s="695">
        <v>0</v>
      </c>
      <c r="BG82" s="695">
        <v>0</v>
      </c>
      <c r="BH82" s="695">
        <v>0</v>
      </c>
      <c r="BI82" s="695">
        <v>0</v>
      </c>
      <c r="BJ82" s="695">
        <v>0</v>
      </c>
      <c r="BK82" s="695">
        <v>0</v>
      </c>
      <c r="BL82" s="695">
        <v>0</v>
      </c>
      <c r="BM82" s="695">
        <v>0</v>
      </c>
      <c r="BN82" s="695">
        <v>0</v>
      </c>
      <c r="BO82" s="695">
        <v>0</v>
      </c>
      <c r="BP82" s="695">
        <v>0</v>
      </c>
      <c r="BQ82" s="695">
        <v>0</v>
      </c>
      <c r="BR82" s="695">
        <v>0</v>
      </c>
      <c r="BS82" s="695">
        <v>0</v>
      </c>
      <c r="BT82" s="696">
        <v>0</v>
      </c>
      <c r="BU82" s="163"/>
    </row>
    <row r="83" spans="2:73" ht="15.75">
      <c r="B83" s="690" t="s">
        <v>209</v>
      </c>
      <c r="C83" s="690" t="s">
        <v>708</v>
      </c>
      <c r="D83" s="690" t="s">
        <v>97</v>
      </c>
      <c r="E83" s="690" t="s">
        <v>709</v>
      </c>
      <c r="F83" s="690" t="s">
        <v>29</v>
      </c>
      <c r="G83" s="690" t="s">
        <v>710</v>
      </c>
      <c r="H83" s="690">
        <v>2015</v>
      </c>
      <c r="I83" s="643" t="s">
        <v>588</v>
      </c>
      <c r="J83" s="643" t="s">
        <v>601</v>
      </c>
      <c r="K83" s="632"/>
      <c r="L83" s="694"/>
      <c r="M83" s="695"/>
      <c r="N83" s="695"/>
      <c r="O83" s="695"/>
      <c r="P83" s="695">
        <v>50</v>
      </c>
      <c r="Q83" s="695">
        <v>50</v>
      </c>
      <c r="R83" s="695">
        <v>50</v>
      </c>
      <c r="S83" s="695">
        <v>47</v>
      </c>
      <c r="T83" s="695">
        <v>26</v>
      </c>
      <c r="U83" s="695">
        <v>0</v>
      </c>
      <c r="V83" s="695">
        <v>0</v>
      </c>
      <c r="W83" s="695">
        <v>0</v>
      </c>
      <c r="X83" s="695">
        <v>0</v>
      </c>
      <c r="Y83" s="695">
        <v>0</v>
      </c>
      <c r="Z83" s="695">
        <v>0</v>
      </c>
      <c r="AA83" s="695">
        <v>0</v>
      </c>
      <c r="AB83" s="695">
        <v>0</v>
      </c>
      <c r="AC83" s="695">
        <v>0</v>
      </c>
      <c r="AD83" s="695">
        <v>0</v>
      </c>
      <c r="AE83" s="695">
        <v>0</v>
      </c>
      <c r="AF83" s="695">
        <v>0</v>
      </c>
      <c r="AG83" s="695">
        <v>0</v>
      </c>
      <c r="AH83" s="695">
        <v>0</v>
      </c>
      <c r="AI83" s="695">
        <v>0</v>
      </c>
      <c r="AJ83" s="695">
        <v>0</v>
      </c>
      <c r="AK83" s="695">
        <v>0</v>
      </c>
      <c r="AL83" s="695">
        <v>0</v>
      </c>
      <c r="AM83" s="695">
        <v>0</v>
      </c>
      <c r="AN83" s="695">
        <v>0</v>
      </c>
      <c r="AO83" s="696">
        <v>0</v>
      </c>
      <c r="AP83" s="632"/>
      <c r="AQ83" s="694"/>
      <c r="AR83" s="695"/>
      <c r="AS83" s="695"/>
      <c r="AT83" s="695"/>
      <c r="AU83" s="695">
        <v>315844</v>
      </c>
      <c r="AV83" s="695">
        <v>315844</v>
      </c>
      <c r="AW83" s="695">
        <v>315844</v>
      </c>
      <c r="AX83" s="695">
        <v>313234</v>
      </c>
      <c r="AY83" s="695">
        <v>177848</v>
      </c>
      <c r="AZ83" s="695">
        <v>0</v>
      </c>
      <c r="BA83" s="695">
        <v>0</v>
      </c>
      <c r="BB83" s="695">
        <v>0</v>
      </c>
      <c r="BC83" s="695">
        <v>0</v>
      </c>
      <c r="BD83" s="695">
        <v>0</v>
      </c>
      <c r="BE83" s="695">
        <v>0</v>
      </c>
      <c r="BF83" s="695">
        <v>0</v>
      </c>
      <c r="BG83" s="695">
        <v>0</v>
      </c>
      <c r="BH83" s="695">
        <v>0</v>
      </c>
      <c r="BI83" s="695">
        <v>0</v>
      </c>
      <c r="BJ83" s="695">
        <v>0</v>
      </c>
      <c r="BK83" s="695">
        <v>0</v>
      </c>
      <c r="BL83" s="695">
        <v>0</v>
      </c>
      <c r="BM83" s="695">
        <v>0</v>
      </c>
      <c r="BN83" s="695">
        <v>0</v>
      </c>
      <c r="BO83" s="695">
        <v>0</v>
      </c>
      <c r="BP83" s="695">
        <v>0</v>
      </c>
      <c r="BQ83" s="695">
        <v>0</v>
      </c>
      <c r="BR83" s="695">
        <v>0</v>
      </c>
      <c r="BS83" s="695">
        <v>0</v>
      </c>
      <c r="BT83" s="696">
        <v>0</v>
      </c>
      <c r="BU83" s="163"/>
    </row>
    <row r="84" spans="2:73" ht="15.75">
      <c r="B84" s="690" t="s">
        <v>209</v>
      </c>
      <c r="C84" s="690" t="s">
        <v>708</v>
      </c>
      <c r="D84" s="690" t="s">
        <v>95</v>
      </c>
      <c r="E84" s="690" t="s">
        <v>709</v>
      </c>
      <c r="F84" s="690" t="s">
        <v>29</v>
      </c>
      <c r="G84" s="690" t="s">
        <v>710</v>
      </c>
      <c r="H84" s="690">
        <v>2015</v>
      </c>
      <c r="I84" s="643" t="s">
        <v>588</v>
      </c>
      <c r="J84" s="643" t="s">
        <v>601</v>
      </c>
      <c r="K84" s="632"/>
      <c r="L84" s="694"/>
      <c r="M84" s="695"/>
      <c r="N84" s="695"/>
      <c r="O84" s="695"/>
      <c r="P84" s="695">
        <v>144</v>
      </c>
      <c r="Q84" s="695">
        <v>143</v>
      </c>
      <c r="R84" s="695">
        <v>143</v>
      </c>
      <c r="S84" s="695">
        <v>143</v>
      </c>
      <c r="T84" s="695">
        <v>143</v>
      </c>
      <c r="U84" s="695">
        <v>143</v>
      </c>
      <c r="V84" s="695">
        <v>143</v>
      </c>
      <c r="W84" s="695">
        <v>143</v>
      </c>
      <c r="X84" s="695">
        <v>143</v>
      </c>
      <c r="Y84" s="695">
        <v>143</v>
      </c>
      <c r="Z84" s="695">
        <v>127</v>
      </c>
      <c r="AA84" s="695">
        <v>127</v>
      </c>
      <c r="AB84" s="695">
        <v>127</v>
      </c>
      <c r="AC84" s="695">
        <v>127</v>
      </c>
      <c r="AD84" s="695">
        <v>127</v>
      </c>
      <c r="AE84" s="695">
        <v>127</v>
      </c>
      <c r="AF84" s="695">
        <v>43</v>
      </c>
      <c r="AG84" s="695">
        <v>43</v>
      </c>
      <c r="AH84" s="695">
        <v>43</v>
      </c>
      <c r="AI84" s="695">
        <v>43</v>
      </c>
      <c r="AJ84" s="695">
        <v>0</v>
      </c>
      <c r="AK84" s="695">
        <v>0</v>
      </c>
      <c r="AL84" s="695">
        <v>0</v>
      </c>
      <c r="AM84" s="695">
        <v>0</v>
      </c>
      <c r="AN84" s="695">
        <v>0</v>
      </c>
      <c r="AO84" s="696">
        <v>0</v>
      </c>
      <c r="AP84" s="632"/>
      <c r="AQ84" s="694"/>
      <c r="AR84" s="695"/>
      <c r="AS84" s="695"/>
      <c r="AT84" s="695"/>
      <c r="AU84" s="695">
        <v>2259307</v>
      </c>
      <c r="AV84" s="695">
        <v>2241912</v>
      </c>
      <c r="AW84" s="695">
        <v>2241912</v>
      </c>
      <c r="AX84" s="695">
        <v>2241912</v>
      </c>
      <c r="AY84" s="695">
        <v>2241912</v>
      </c>
      <c r="AZ84" s="695">
        <v>2241912</v>
      </c>
      <c r="BA84" s="695">
        <v>2241912</v>
      </c>
      <c r="BB84" s="695">
        <v>2241260</v>
      </c>
      <c r="BC84" s="695">
        <v>2241260</v>
      </c>
      <c r="BD84" s="695">
        <v>2241260</v>
      </c>
      <c r="BE84" s="695">
        <v>2042087</v>
      </c>
      <c r="BF84" s="695">
        <v>2025668</v>
      </c>
      <c r="BG84" s="695">
        <v>2025668</v>
      </c>
      <c r="BH84" s="695">
        <v>2022178</v>
      </c>
      <c r="BI84" s="695">
        <v>2022178</v>
      </c>
      <c r="BJ84" s="695">
        <v>2021284</v>
      </c>
      <c r="BK84" s="695">
        <v>692901</v>
      </c>
      <c r="BL84" s="695">
        <v>692901</v>
      </c>
      <c r="BM84" s="695">
        <v>692901</v>
      </c>
      <c r="BN84" s="695">
        <v>692901</v>
      </c>
      <c r="BO84" s="695">
        <v>0</v>
      </c>
      <c r="BP84" s="695">
        <v>0</v>
      </c>
      <c r="BQ84" s="695">
        <v>0</v>
      </c>
      <c r="BR84" s="695">
        <v>0</v>
      </c>
      <c r="BS84" s="695">
        <v>0</v>
      </c>
      <c r="BT84" s="696">
        <v>0</v>
      </c>
      <c r="BU84" s="163"/>
    </row>
    <row r="85" spans="2:73">
      <c r="B85" s="690" t="s">
        <v>209</v>
      </c>
      <c r="C85" s="690" t="s">
        <v>708</v>
      </c>
      <c r="D85" s="690" t="s">
        <v>96</v>
      </c>
      <c r="E85" s="690" t="s">
        <v>709</v>
      </c>
      <c r="F85" s="690" t="s">
        <v>29</v>
      </c>
      <c r="G85" s="690" t="s">
        <v>710</v>
      </c>
      <c r="H85" s="690">
        <v>2015</v>
      </c>
      <c r="I85" s="643" t="s">
        <v>588</v>
      </c>
      <c r="J85" s="643" t="s">
        <v>601</v>
      </c>
      <c r="K85" s="632"/>
      <c r="L85" s="694"/>
      <c r="M85" s="695"/>
      <c r="N85" s="695"/>
      <c r="O85" s="695"/>
      <c r="P85" s="695">
        <v>315</v>
      </c>
      <c r="Q85" s="695">
        <v>306</v>
      </c>
      <c r="R85" s="695">
        <v>306</v>
      </c>
      <c r="S85" s="695">
        <v>306</v>
      </c>
      <c r="T85" s="695">
        <v>306</v>
      </c>
      <c r="U85" s="695">
        <v>306</v>
      </c>
      <c r="V85" s="695">
        <v>306</v>
      </c>
      <c r="W85" s="695">
        <v>306</v>
      </c>
      <c r="X85" s="695">
        <v>306</v>
      </c>
      <c r="Y85" s="695">
        <v>306</v>
      </c>
      <c r="Z85" s="695">
        <v>228</v>
      </c>
      <c r="AA85" s="695">
        <v>197</v>
      </c>
      <c r="AB85" s="695">
        <v>197</v>
      </c>
      <c r="AC85" s="695">
        <v>197</v>
      </c>
      <c r="AD85" s="695">
        <v>197</v>
      </c>
      <c r="AE85" s="695">
        <v>197</v>
      </c>
      <c r="AF85" s="695">
        <v>133</v>
      </c>
      <c r="AG85" s="695">
        <v>133</v>
      </c>
      <c r="AH85" s="695">
        <v>133</v>
      </c>
      <c r="AI85" s="695">
        <v>133</v>
      </c>
      <c r="AJ85" s="695">
        <v>0</v>
      </c>
      <c r="AK85" s="695">
        <v>0</v>
      </c>
      <c r="AL85" s="695">
        <v>0</v>
      </c>
      <c r="AM85" s="695">
        <v>0</v>
      </c>
      <c r="AN85" s="695">
        <v>0</v>
      </c>
      <c r="AO85" s="696">
        <v>0</v>
      </c>
      <c r="AP85" s="632"/>
      <c r="AQ85" s="694"/>
      <c r="AR85" s="695"/>
      <c r="AS85" s="695"/>
      <c r="AT85" s="695"/>
      <c r="AU85" s="695">
        <v>4242771</v>
      </c>
      <c r="AV85" s="695">
        <v>4096716</v>
      </c>
      <c r="AW85" s="695">
        <v>4096716</v>
      </c>
      <c r="AX85" s="695">
        <v>4096716</v>
      </c>
      <c r="AY85" s="695">
        <v>4096716</v>
      </c>
      <c r="AZ85" s="695">
        <v>4096716</v>
      </c>
      <c r="BA85" s="695">
        <v>4096716</v>
      </c>
      <c r="BB85" s="695">
        <v>4096716</v>
      </c>
      <c r="BC85" s="695">
        <v>4096716</v>
      </c>
      <c r="BD85" s="695">
        <v>4096716</v>
      </c>
      <c r="BE85" s="695">
        <v>3633586</v>
      </c>
      <c r="BF85" s="695">
        <v>3141175</v>
      </c>
      <c r="BG85" s="695">
        <v>3141175</v>
      </c>
      <c r="BH85" s="695">
        <v>3141175</v>
      </c>
      <c r="BI85" s="695">
        <v>3141175</v>
      </c>
      <c r="BJ85" s="695">
        <v>3141175</v>
      </c>
      <c r="BK85" s="695">
        <v>2115946</v>
      </c>
      <c r="BL85" s="695">
        <v>2115946</v>
      </c>
      <c r="BM85" s="695">
        <v>2115946</v>
      </c>
      <c r="BN85" s="695">
        <v>2115946</v>
      </c>
      <c r="BO85" s="695">
        <v>0</v>
      </c>
      <c r="BP85" s="695">
        <v>0</v>
      </c>
      <c r="BQ85" s="695">
        <v>0</v>
      </c>
      <c r="BR85" s="695">
        <v>0</v>
      </c>
      <c r="BS85" s="695">
        <v>0</v>
      </c>
      <c r="BT85" s="696">
        <v>0</v>
      </c>
    </row>
    <row r="86" spans="2:73">
      <c r="B86" s="690" t="s">
        <v>209</v>
      </c>
      <c r="C86" s="690" t="s">
        <v>708</v>
      </c>
      <c r="D86" s="690" t="s">
        <v>707</v>
      </c>
      <c r="E86" s="690" t="s">
        <v>709</v>
      </c>
      <c r="F86" s="690" t="s">
        <v>29</v>
      </c>
      <c r="G86" s="690" t="s">
        <v>710</v>
      </c>
      <c r="H86" s="690">
        <v>2015</v>
      </c>
      <c r="I86" s="643" t="s">
        <v>588</v>
      </c>
      <c r="J86" s="643" t="s">
        <v>601</v>
      </c>
      <c r="K86" s="632"/>
      <c r="L86" s="694"/>
      <c r="M86" s="695"/>
      <c r="N86" s="695"/>
      <c r="O86" s="695"/>
      <c r="P86" s="695">
        <v>1730</v>
      </c>
      <c r="Q86" s="695">
        <v>1730</v>
      </c>
      <c r="R86" s="695">
        <v>1730</v>
      </c>
      <c r="S86" s="695">
        <v>1730</v>
      </c>
      <c r="T86" s="695">
        <v>1730</v>
      </c>
      <c r="U86" s="695">
        <v>1730</v>
      </c>
      <c r="V86" s="695">
        <v>1730</v>
      </c>
      <c r="W86" s="695">
        <v>1730</v>
      </c>
      <c r="X86" s="695">
        <v>1730</v>
      </c>
      <c r="Y86" s="695">
        <v>1730</v>
      </c>
      <c r="Z86" s="695">
        <v>1730</v>
      </c>
      <c r="AA86" s="695">
        <v>1730</v>
      </c>
      <c r="AB86" s="695">
        <v>1730</v>
      </c>
      <c r="AC86" s="695">
        <v>1730</v>
      </c>
      <c r="AD86" s="695">
        <v>1730</v>
      </c>
      <c r="AE86" s="695">
        <v>1730</v>
      </c>
      <c r="AF86" s="695">
        <v>1730</v>
      </c>
      <c r="AG86" s="695">
        <v>1730</v>
      </c>
      <c r="AH86" s="695">
        <v>1593</v>
      </c>
      <c r="AI86" s="695">
        <v>0</v>
      </c>
      <c r="AJ86" s="695">
        <v>0</v>
      </c>
      <c r="AK86" s="695">
        <v>0</v>
      </c>
      <c r="AL86" s="695">
        <v>0</v>
      </c>
      <c r="AM86" s="695">
        <v>0</v>
      </c>
      <c r="AN86" s="695">
        <v>0</v>
      </c>
      <c r="AO86" s="696">
        <v>0</v>
      </c>
      <c r="AP86" s="632"/>
      <c r="AQ86" s="694"/>
      <c r="AR86" s="695"/>
      <c r="AS86" s="695"/>
      <c r="AT86" s="695"/>
      <c r="AU86" s="695">
        <v>3324661</v>
      </c>
      <c r="AV86" s="695">
        <v>3324661</v>
      </c>
      <c r="AW86" s="695">
        <v>3324661</v>
      </c>
      <c r="AX86" s="695">
        <v>3324661</v>
      </c>
      <c r="AY86" s="695">
        <v>3324661</v>
      </c>
      <c r="AZ86" s="695">
        <v>3324661</v>
      </c>
      <c r="BA86" s="695">
        <v>3324661</v>
      </c>
      <c r="BB86" s="695">
        <v>3324661</v>
      </c>
      <c r="BC86" s="695">
        <v>3324661</v>
      </c>
      <c r="BD86" s="695">
        <v>3324661</v>
      </c>
      <c r="BE86" s="695">
        <v>3324661</v>
      </c>
      <c r="BF86" s="695">
        <v>3324661</v>
      </c>
      <c r="BG86" s="695">
        <v>3324661</v>
      </c>
      <c r="BH86" s="695">
        <v>3324661</v>
      </c>
      <c r="BI86" s="695">
        <v>3324661</v>
      </c>
      <c r="BJ86" s="695">
        <v>3324661</v>
      </c>
      <c r="BK86" s="695">
        <v>3324661</v>
      </c>
      <c r="BL86" s="695">
        <v>3324661</v>
      </c>
      <c r="BM86" s="695">
        <v>3201762</v>
      </c>
      <c r="BN86" s="695">
        <v>0</v>
      </c>
      <c r="BO86" s="695">
        <v>0</v>
      </c>
      <c r="BP86" s="695">
        <v>0</v>
      </c>
      <c r="BQ86" s="695">
        <v>0</v>
      </c>
      <c r="BR86" s="695">
        <v>0</v>
      </c>
      <c r="BS86" s="695">
        <v>0</v>
      </c>
      <c r="BT86" s="696">
        <v>0</v>
      </c>
    </row>
    <row r="87" spans="2:73">
      <c r="B87" s="690" t="s">
        <v>209</v>
      </c>
      <c r="C87" s="690" t="s">
        <v>708</v>
      </c>
      <c r="D87" s="690" t="s">
        <v>99</v>
      </c>
      <c r="E87" s="690" t="s">
        <v>709</v>
      </c>
      <c r="F87" s="690" t="s">
        <v>29</v>
      </c>
      <c r="G87" s="690" t="s">
        <v>710</v>
      </c>
      <c r="H87" s="690">
        <v>2015</v>
      </c>
      <c r="I87" s="643" t="s">
        <v>588</v>
      </c>
      <c r="J87" s="643" t="s">
        <v>601</v>
      </c>
      <c r="K87" s="632"/>
      <c r="L87" s="694"/>
      <c r="M87" s="695"/>
      <c r="N87" s="695"/>
      <c r="O87" s="695"/>
      <c r="P87" s="695">
        <v>0</v>
      </c>
      <c r="Q87" s="695">
        <v>0</v>
      </c>
      <c r="R87" s="695">
        <v>0</v>
      </c>
      <c r="S87" s="695">
        <v>0</v>
      </c>
      <c r="T87" s="695">
        <v>0</v>
      </c>
      <c r="U87" s="695">
        <v>0</v>
      </c>
      <c r="V87" s="695">
        <v>0</v>
      </c>
      <c r="W87" s="695">
        <v>0</v>
      </c>
      <c r="X87" s="695">
        <v>0</v>
      </c>
      <c r="Y87" s="695">
        <v>0</v>
      </c>
      <c r="Z87" s="695">
        <v>0</v>
      </c>
      <c r="AA87" s="695">
        <v>0</v>
      </c>
      <c r="AB87" s="695">
        <v>0</v>
      </c>
      <c r="AC87" s="695">
        <v>0</v>
      </c>
      <c r="AD87" s="695">
        <v>0</v>
      </c>
      <c r="AE87" s="695">
        <v>0</v>
      </c>
      <c r="AF87" s="695">
        <v>0</v>
      </c>
      <c r="AG87" s="695">
        <v>0</v>
      </c>
      <c r="AH87" s="695">
        <v>0</v>
      </c>
      <c r="AI87" s="695">
        <v>0</v>
      </c>
      <c r="AJ87" s="695">
        <v>0</v>
      </c>
      <c r="AK87" s="695">
        <v>0</v>
      </c>
      <c r="AL87" s="695">
        <v>0</v>
      </c>
      <c r="AM87" s="695">
        <v>0</v>
      </c>
      <c r="AN87" s="695">
        <v>0</v>
      </c>
      <c r="AO87" s="696">
        <v>0</v>
      </c>
      <c r="AP87" s="632"/>
      <c r="AQ87" s="694"/>
      <c r="AR87" s="695"/>
      <c r="AS87" s="695"/>
      <c r="AT87" s="695"/>
      <c r="AU87" s="695">
        <v>0</v>
      </c>
      <c r="AV87" s="695">
        <v>0</v>
      </c>
      <c r="AW87" s="695">
        <v>0</v>
      </c>
      <c r="AX87" s="695">
        <v>0</v>
      </c>
      <c r="AY87" s="695">
        <v>0</v>
      </c>
      <c r="AZ87" s="695">
        <v>0</v>
      </c>
      <c r="BA87" s="695">
        <v>0</v>
      </c>
      <c r="BB87" s="695">
        <v>0</v>
      </c>
      <c r="BC87" s="695">
        <v>0</v>
      </c>
      <c r="BD87" s="695">
        <v>0</v>
      </c>
      <c r="BE87" s="695">
        <v>0</v>
      </c>
      <c r="BF87" s="695">
        <v>0</v>
      </c>
      <c r="BG87" s="695">
        <v>0</v>
      </c>
      <c r="BH87" s="695">
        <v>0</v>
      </c>
      <c r="BI87" s="695">
        <v>0</v>
      </c>
      <c r="BJ87" s="695">
        <v>0</v>
      </c>
      <c r="BK87" s="695">
        <v>0</v>
      </c>
      <c r="BL87" s="695">
        <v>0</v>
      </c>
      <c r="BM87" s="695">
        <v>0</v>
      </c>
      <c r="BN87" s="695">
        <v>0</v>
      </c>
      <c r="BO87" s="695">
        <v>0</v>
      </c>
      <c r="BP87" s="695">
        <v>0</v>
      </c>
      <c r="BQ87" s="695">
        <v>0</v>
      </c>
      <c r="BR87" s="695">
        <v>0</v>
      </c>
      <c r="BS87" s="695">
        <v>0</v>
      </c>
      <c r="BT87" s="696">
        <v>0</v>
      </c>
    </row>
    <row r="88" spans="2:73">
      <c r="B88" s="690" t="s">
        <v>209</v>
      </c>
      <c r="C88" s="690" t="s">
        <v>711</v>
      </c>
      <c r="D88" s="690" t="s">
        <v>100</v>
      </c>
      <c r="E88" s="690" t="s">
        <v>709</v>
      </c>
      <c r="F88" s="690" t="s">
        <v>712</v>
      </c>
      <c r="G88" s="690" t="s">
        <v>710</v>
      </c>
      <c r="H88" s="690">
        <v>2015</v>
      </c>
      <c r="I88" s="643" t="s">
        <v>588</v>
      </c>
      <c r="J88" s="643" t="s">
        <v>601</v>
      </c>
      <c r="K88" s="632"/>
      <c r="L88" s="694"/>
      <c r="M88" s="695"/>
      <c r="N88" s="695"/>
      <c r="O88" s="695"/>
      <c r="P88" s="695">
        <v>902</v>
      </c>
      <c r="Q88" s="695">
        <v>902</v>
      </c>
      <c r="R88" s="695">
        <v>902</v>
      </c>
      <c r="S88" s="695">
        <v>902</v>
      </c>
      <c r="T88" s="695">
        <v>0</v>
      </c>
      <c r="U88" s="695">
        <v>0</v>
      </c>
      <c r="V88" s="695">
        <v>0</v>
      </c>
      <c r="W88" s="695">
        <v>0</v>
      </c>
      <c r="X88" s="695">
        <v>0</v>
      </c>
      <c r="Y88" s="695">
        <v>0</v>
      </c>
      <c r="Z88" s="695">
        <v>0</v>
      </c>
      <c r="AA88" s="695">
        <v>0</v>
      </c>
      <c r="AB88" s="695">
        <v>0</v>
      </c>
      <c r="AC88" s="695">
        <v>0</v>
      </c>
      <c r="AD88" s="695">
        <v>0</v>
      </c>
      <c r="AE88" s="695">
        <v>0</v>
      </c>
      <c r="AF88" s="695">
        <v>0</v>
      </c>
      <c r="AG88" s="695">
        <v>0</v>
      </c>
      <c r="AH88" s="695">
        <v>0</v>
      </c>
      <c r="AI88" s="695">
        <v>0</v>
      </c>
      <c r="AJ88" s="695">
        <v>0</v>
      </c>
      <c r="AK88" s="695">
        <v>0</v>
      </c>
      <c r="AL88" s="695">
        <v>0</v>
      </c>
      <c r="AM88" s="695">
        <v>0</v>
      </c>
      <c r="AN88" s="695">
        <v>0</v>
      </c>
      <c r="AO88" s="696">
        <v>0</v>
      </c>
      <c r="AP88" s="632"/>
      <c r="AQ88" s="697"/>
      <c r="AR88" s="698"/>
      <c r="AS88" s="698"/>
      <c r="AT88" s="698"/>
      <c r="AU88" s="698">
        <v>4229721</v>
      </c>
      <c r="AV88" s="698">
        <v>4229721</v>
      </c>
      <c r="AW88" s="698">
        <v>4229721</v>
      </c>
      <c r="AX88" s="698">
        <v>4229721</v>
      </c>
      <c r="AY88" s="698">
        <v>0</v>
      </c>
      <c r="AZ88" s="698">
        <v>0</v>
      </c>
      <c r="BA88" s="698">
        <v>0</v>
      </c>
      <c r="BB88" s="698">
        <v>0</v>
      </c>
      <c r="BC88" s="698">
        <v>0</v>
      </c>
      <c r="BD88" s="698">
        <v>0</v>
      </c>
      <c r="BE88" s="698">
        <v>0</v>
      </c>
      <c r="BF88" s="698">
        <v>0</v>
      </c>
      <c r="BG88" s="698">
        <v>0</v>
      </c>
      <c r="BH88" s="698">
        <v>0</v>
      </c>
      <c r="BI88" s="698">
        <v>0</v>
      </c>
      <c r="BJ88" s="698">
        <v>0</v>
      </c>
      <c r="BK88" s="698">
        <v>0</v>
      </c>
      <c r="BL88" s="698">
        <v>0</v>
      </c>
      <c r="BM88" s="698">
        <v>0</v>
      </c>
      <c r="BN88" s="698">
        <v>0</v>
      </c>
      <c r="BO88" s="698">
        <v>0</v>
      </c>
      <c r="BP88" s="698">
        <v>0</v>
      </c>
      <c r="BQ88" s="698">
        <v>0</v>
      </c>
      <c r="BR88" s="698">
        <v>0</v>
      </c>
      <c r="BS88" s="698">
        <v>0</v>
      </c>
      <c r="BT88" s="699">
        <v>0</v>
      </c>
    </row>
    <row r="89" spans="2:73">
      <c r="B89" s="690" t="s">
        <v>209</v>
      </c>
      <c r="C89" s="690" t="s">
        <v>711</v>
      </c>
      <c r="D89" s="690" t="s">
        <v>101</v>
      </c>
      <c r="E89" s="690" t="s">
        <v>709</v>
      </c>
      <c r="F89" s="690" t="s">
        <v>712</v>
      </c>
      <c r="G89" s="690" t="s">
        <v>710</v>
      </c>
      <c r="H89" s="690">
        <v>2015</v>
      </c>
      <c r="I89" s="643" t="s">
        <v>588</v>
      </c>
      <c r="J89" s="643" t="s">
        <v>601</v>
      </c>
      <c r="K89" s="632"/>
      <c r="L89" s="694"/>
      <c r="M89" s="695"/>
      <c r="N89" s="695"/>
      <c r="O89" s="695"/>
      <c r="P89" s="695">
        <v>21487</v>
      </c>
      <c r="Q89" s="695">
        <v>21487</v>
      </c>
      <c r="R89" s="695">
        <v>21230</v>
      </c>
      <c r="S89" s="695">
        <v>21230</v>
      </c>
      <c r="T89" s="695">
        <v>21230</v>
      </c>
      <c r="U89" s="695">
        <v>21228</v>
      </c>
      <c r="V89" s="695">
        <v>20531</v>
      </c>
      <c r="W89" s="695">
        <v>20531</v>
      </c>
      <c r="X89" s="695">
        <v>20251</v>
      </c>
      <c r="Y89" s="695">
        <v>17978</v>
      </c>
      <c r="Z89" s="695">
        <v>12192</v>
      </c>
      <c r="AA89" s="695">
        <v>12004</v>
      </c>
      <c r="AB89" s="695">
        <v>10640</v>
      </c>
      <c r="AC89" s="695">
        <v>10610</v>
      </c>
      <c r="AD89" s="695">
        <v>10610</v>
      </c>
      <c r="AE89" s="695">
        <v>7388</v>
      </c>
      <c r="AF89" s="695">
        <v>1464</v>
      </c>
      <c r="AG89" s="695">
        <v>1464</v>
      </c>
      <c r="AH89" s="695">
        <v>1464</v>
      </c>
      <c r="AI89" s="695">
        <v>1464</v>
      </c>
      <c r="AJ89" s="695">
        <v>0</v>
      </c>
      <c r="AK89" s="695">
        <v>0</v>
      </c>
      <c r="AL89" s="695">
        <v>0</v>
      </c>
      <c r="AM89" s="695">
        <v>0</v>
      </c>
      <c r="AN89" s="695">
        <v>0</v>
      </c>
      <c r="AO89" s="696">
        <v>0</v>
      </c>
      <c r="AP89" s="632"/>
      <c r="AQ89" s="691"/>
      <c r="AR89" s="692"/>
      <c r="AS89" s="692"/>
      <c r="AT89" s="692"/>
      <c r="AU89" s="692">
        <v>144998266</v>
      </c>
      <c r="AV89" s="692">
        <v>144998266</v>
      </c>
      <c r="AW89" s="692">
        <v>144164912</v>
      </c>
      <c r="AX89" s="692">
        <v>144163141</v>
      </c>
      <c r="AY89" s="692">
        <v>144163141</v>
      </c>
      <c r="AZ89" s="692">
        <v>144156647</v>
      </c>
      <c r="BA89" s="692">
        <v>139082289</v>
      </c>
      <c r="BB89" s="692">
        <v>139082289</v>
      </c>
      <c r="BC89" s="692">
        <v>137719412</v>
      </c>
      <c r="BD89" s="692">
        <v>120881623</v>
      </c>
      <c r="BE89" s="692">
        <v>77509686</v>
      </c>
      <c r="BF89" s="692">
        <v>75432865</v>
      </c>
      <c r="BG89" s="692">
        <v>65192525</v>
      </c>
      <c r="BH89" s="692">
        <v>65094757</v>
      </c>
      <c r="BI89" s="692">
        <v>65094757</v>
      </c>
      <c r="BJ89" s="692">
        <v>42458635</v>
      </c>
      <c r="BK89" s="692">
        <v>4344842</v>
      </c>
      <c r="BL89" s="692">
        <v>4344842</v>
      </c>
      <c r="BM89" s="692">
        <v>4344842</v>
      </c>
      <c r="BN89" s="692">
        <v>4344842</v>
      </c>
      <c r="BO89" s="692">
        <v>0</v>
      </c>
      <c r="BP89" s="692">
        <v>0</v>
      </c>
      <c r="BQ89" s="692">
        <v>0</v>
      </c>
      <c r="BR89" s="692">
        <v>0</v>
      </c>
      <c r="BS89" s="692">
        <v>0</v>
      </c>
      <c r="BT89" s="693">
        <v>0</v>
      </c>
    </row>
    <row r="90" spans="2:73">
      <c r="B90" s="690" t="s">
        <v>209</v>
      </c>
      <c r="C90" s="690" t="s">
        <v>711</v>
      </c>
      <c r="D90" s="690" t="s">
        <v>102</v>
      </c>
      <c r="E90" s="690" t="s">
        <v>709</v>
      </c>
      <c r="F90" s="690" t="s">
        <v>712</v>
      </c>
      <c r="G90" s="690" t="s">
        <v>710</v>
      </c>
      <c r="H90" s="690">
        <v>2015</v>
      </c>
      <c r="I90" s="643" t="s">
        <v>588</v>
      </c>
      <c r="J90" s="643" t="s">
        <v>601</v>
      </c>
      <c r="K90" s="632"/>
      <c r="L90" s="694"/>
      <c r="M90" s="695"/>
      <c r="N90" s="695"/>
      <c r="O90" s="695"/>
      <c r="P90" s="695">
        <v>2198</v>
      </c>
      <c r="Q90" s="695">
        <v>2005</v>
      </c>
      <c r="R90" s="695">
        <v>1435</v>
      </c>
      <c r="S90" s="695">
        <v>1434</v>
      </c>
      <c r="T90" s="695">
        <v>1434</v>
      </c>
      <c r="U90" s="695">
        <v>1434</v>
      </c>
      <c r="V90" s="695">
        <v>1434</v>
      </c>
      <c r="W90" s="695">
        <v>1434</v>
      </c>
      <c r="X90" s="695">
        <v>1434</v>
      </c>
      <c r="Y90" s="695">
        <v>1434</v>
      </c>
      <c r="Z90" s="695">
        <v>1424</v>
      </c>
      <c r="AA90" s="695">
        <v>443</v>
      </c>
      <c r="AB90" s="695">
        <v>1</v>
      </c>
      <c r="AC90" s="695">
        <v>1</v>
      </c>
      <c r="AD90" s="695">
        <v>1</v>
      </c>
      <c r="AE90" s="695">
        <v>0</v>
      </c>
      <c r="AF90" s="695">
        <v>0</v>
      </c>
      <c r="AG90" s="695">
        <v>0</v>
      </c>
      <c r="AH90" s="695">
        <v>0</v>
      </c>
      <c r="AI90" s="695">
        <v>0</v>
      </c>
      <c r="AJ90" s="695">
        <v>0</v>
      </c>
      <c r="AK90" s="695">
        <v>0</v>
      </c>
      <c r="AL90" s="695">
        <v>0</v>
      </c>
      <c r="AM90" s="695">
        <v>0</v>
      </c>
      <c r="AN90" s="695">
        <v>0</v>
      </c>
      <c r="AO90" s="696">
        <v>0</v>
      </c>
      <c r="AP90" s="632"/>
      <c r="AQ90" s="694"/>
      <c r="AR90" s="695"/>
      <c r="AS90" s="695"/>
      <c r="AT90" s="695"/>
      <c r="AU90" s="695">
        <v>9534129</v>
      </c>
      <c r="AV90" s="695">
        <v>8635489</v>
      </c>
      <c r="AW90" s="695">
        <v>6390743</v>
      </c>
      <c r="AX90" s="695">
        <v>6382399</v>
      </c>
      <c r="AY90" s="695">
        <v>6382399</v>
      </c>
      <c r="AZ90" s="695">
        <v>6382399</v>
      </c>
      <c r="BA90" s="695">
        <v>6382399</v>
      </c>
      <c r="BB90" s="695">
        <v>6382399</v>
      </c>
      <c r="BC90" s="695">
        <v>6382399</v>
      </c>
      <c r="BD90" s="695">
        <v>6382399</v>
      </c>
      <c r="BE90" s="695">
        <v>6277993</v>
      </c>
      <c r="BF90" s="695">
        <v>1745522</v>
      </c>
      <c r="BG90" s="695">
        <v>1200</v>
      </c>
      <c r="BH90" s="695">
        <v>1200</v>
      </c>
      <c r="BI90" s="695">
        <v>1200</v>
      </c>
      <c r="BJ90" s="695">
        <v>0</v>
      </c>
      <c r="BK90" s="695">
        <v>0</v>
      </c>
      <c r="BL90" s="695">
        <v>0</v>
      </c>
      <c r="BM90" s="695">
        <v>0</v>
      </c>
      <c r="BN90" s="695">
        <v>0</v>
      </c>
      <c r="BO90" s="695">
        <v>0</v>
      </c>
      <c r="BP90" s="695">
        <v>0</v>
      </c>
      <c r="BQ90" s="695">
        <v>0</v>
      </c>
      <c r="BR90" s="695">
        <v>0</v>
      </c>
      <c r="BS90" s="695">
        <v>0</v>
      </c>
      <c r="BT90" s="696">
        <v>0</v>
      </c>
    </row>
    <row r="91" spans="2:73">
      <c r="B91" s="690" t="s">
        <v>209</v>
      </c>
      <c r="C91" s="690" t="s">
        <v>711</v>
      </c>
      <c r="D91" s="690" t="s">
        <v>103</v>
      </c>
      <c r="E91" s="690" t="s">
        <v>709</v>
      </c>
      <c r="F91" s="690" t="s">
        <v>712</v>
      </c>
      <c r="G91" s="690" t="s">
        <v>710</v>
      </c>
      <c r="H91" s="690">
        <v>2015</v>
      </c>
      <c r="I91" s="643" t="s">
        <v>588</v>
      </c>
      <c r="J91" s="643" t="s">
        <v>601</v>
      </c>
      <c r="K91" s="632"/>
      <c r="L91" s="694"/>
      <c r="M91" s="695"/>
      <c r="N91" s="695"/>
      <c r="O91" s="695"/>
      <c r="P91" s="695">
        <v>1596</v>
      </c>
      <c r="Q91" s="695">
        <v>1596</v>
      </c>
      <c r="R91" s="695">
        <v>1596</v>
      </c>
      <c r="S91" s="695">
        <v>1596</v>
      </c>
      <c r="T91" s="695">
        <v>1594</v>
      </c>
      <c r="U91" s="695">
        <v>1594</v>
      </c>
      <c r="V91" s="695">
        <v>1594</v>
      </c>
      <c r="W91" s="695">
        <v>1594</v>
      </c>
      <c r="X91" s="695">
        <v>1571</v>
      </c>
      <c r="Y91" s="695">
        <v>1571</v>
      </c>
      <c r="Z91" s="695">
        <v>1571</v>
      </c>
      <c r="AA91" s="695">
        <v>1449</v>
      </c>
      <c r="AB91" s="695">
        <v>1438</v>
      </c>
      <c r="AC91" s="695">
        <v>1438</v>
      </c>
      <c r="AD91" s="695">
        <v>699</v>
      </c>
      <c r="AE91" s="695">
        <v>20</v>
      </c>
      <c r="AF91" s="695">
        <v>20</v>
      </c>
      <c r="AG91" s="695">
        <v>0</v>
      </c>
      <c r="AH91" s="695">
        <v>0</v>
      </c>
      <c r="AI91" s="695">
        <v>0</v>
      </c>
      <c r="AJ91" s="695">
        <v>0</v>
      </c>
      <c r="AK91" s="695">
        <v>0</v>
      </c>
      <c r="AL91" s="695">
        <v>0</v>
      </c>
      <c r="AM91" s="695">
        <v>0</v>
      </c>
      <c r="AN91" s="695">
        <v>0</v>
      </c>
      <c r="AO91" s="696">
        <v>0</v>
      </c>
      <c r="AP91" s="632"/>
      <c r="AQ91" s="694"/>
      <c r="AR91" s="695"/>
      <c r="AS91" s="695"/>
      <c r="AT91" s="695"/>
      <c r="AU91" s="695">
        <v>5139438</v>
      </c>
      <c r="AV91" s="695">
        <v>5139438</v>
      </c>
      <c r="AW91" s="695">
        <v>5139438</v>
      </c>
      <c r="AX91" s="695">
        <v>5139438</v>
      </c>
      <c r="AY91" s="695">
        <v>5128286</v>
      </c>
      <c r="AZ91" s="695">
        <v>5128286</v>
      </c>
      <c r="BA91" s="695">
        <v>5128286</v>
      </c>
      <c r="BB91" s="695">
        <v>5128286</v>
      </c>
      <c r="BC91" s="695">
        <v>5051898</v>
      </c>
      <c r="BD91" s="695">
        <v>5051898</v>
      </c>
      <c r="BE91" s="695">
        <v>5051898</v>
      </c>
      <c r="BF91" s="695">
        <v>4833220</v>
      </c>
      <c r="BG91" s="695">
        <v>4797890</v>
      </c>
      <c r="BH91" s="695">
        <v>4797890</v>
      </c>
      <c r="BI91" s="695">
        <v>2127389</v>
      </c>
      <c r="BJ91" s="695">
        <v>151434</v>
      </c>
      <c r="BK91" s="695">
        <v>151434</v>
      </c>
      <c r="BL91" s="695">
        <v>0</v>
      </c>
      <c r="BM91" s="695">
        <v>0</v>
      </c>
      <c r="BN91" s="695">
        <v>0</v>
      </c>
      <c r="BO91" s="695">
        <v>0</v>
      </c>
      <c r="BP91" s="695">
        <v>0</v>
      </c>
      <c r="BQ91" s="695">
        <v>0</v>
      </c>
      <c r="BR91" s="695">
        <v>0</v>
      </c>
      <c r="BS91" s="695">
        <v>0</v>
      </c>
      <c r="BT91" s="696">
        <v>0</v>
      </c>
    </row>
    <row r="92" spans="2:73">
      <c r="B92" s="690" t="s">
        <v>209</v>
      </c>
      <c r="C92" s="690" t="s">
        <v>711</v>
      </c>
      <c r="D92" s="690" t="s">
        <v>104</v>
      </c>
      <c r="E92" s="690" t="s">
        <v>709</v>
      </c>
      <c r="F92" s="690" t="s">
        <v>712</v>
      </c>
      <c r="G92" s="690" t="s">
        <v>710</v>
      </c>
      <c r="H92" s="690">
        <v>2015</v>
      </c>
      <c r="I92" s="643" t="s">
        <v>588</v>
      </c>
      <c r="J92" s="643" t="s">
        <v>601</v>
      </c>
      <c r="K92" s="632"/>
      <c r="L92" s="694"/>
      <c r="M92" s="695"/>
      <c r="N92" s="695"/>
      <c r="O92" s="695"/>
      <c r="P92" s="695">
        <v>147</v>
      </c>
      <c r="Q92" s="695">
        <v>147</v>
      </c>
      <c r="R92" s="695">
        <v>147</v>
      </c>
      <c r="S92" s="695">
        <v>0</v>
      </c>
      <c r="T92" s="695">
        <v>0</v>
      </c>
      <c r="U92" s="695">
        <v>0</v>
      </c>
      <c r="V92" s="695">
        <v>0</v>
      </c>
      <c r="W92" s="695">
        <v>0</v>
      </c>
      <c r="X92" s="695">
        <v>0</v>
      </c>
      <c r="Y92" s="695">
        <v>0</v>
      </c>
      <c r="Z92" s="695">
        <v>0</v>
      </c>
      <c r="AA92" s="695">
        <v>0</v>
      </c>
      <c r="AB92" s="695">
        <v>0</v>
      </c>
      <c r="AC92" s="695">
        <v>0</v>
      </c>
      <c r="AD92" s="695">
        <v>0</v>
      </c>
      <c r="AE92" s="695">
        <v>0</v>
      </c>
      <c r="AF92" s="695">
        <v>0</v>
      </c>
      <c r="AG92" s="695">
        <v>0</v>
      </c>
      <c r="AH92" s="695">
        <v>0</v>
      </c>
      <c r="AI92" s="695">
        <v>0</v>
      </c>
      <c r="AJ92" s="695">
        <v>0</v>
      </c>
      <c r="AK92" s="695">
        <v>0</v>
      </c>
      <c r="AL92" s="695">
        <v>0</v>
      </c>
      <c r="AM92" s="695">
        <v>0</v>
      </c>
      <c r="AN92" s="695">
        <v>0</v>
      </c>
      <c r="AO92" s="696">
        <v>0</v>
      </c>
      <c r="AP92" s="632"/>
      <c r="AQ92" s="694"/>
      <c r="AR92" s="695"/>
      <c r="AS92" s="695"/>
      <c r="AT92" s="695"/>
      <c r="AU92" s="695">
        <v>278667</v>
      </c>
      <c r="AV92" s="695">
        <v>278667</v>
      </c>
      <c r="AW92" s="695">
        <v>278667</v>
      </c>
      <c r="AX92" s="695">
        <v>0</v>
      </c>
      <c r="AY92" s="695">
        <v>0</v>
      </c>
      <c r="AZ92" s="695">
        <v>0</v>
      </c>
      <c r="BA92" s="695">
        <v>0</v>
      </c>
      <c r="BB92" s="695">
        <v>0</v>
      </c>
      <c r="BC92" s="695">
        <v>0</v>
      </c>
      <c r="BD92" s="695">
        <v>0</v>
      </c>
      <c r="BE92" s="695">
        <v>0</v>
      </c>
      <c r="BF92" s="695">
        <v>0</v>
      </c>
      <c r="BG92" s="695">
        <v>0</v>
      </c>
      <c r="BH92" s="695">
        <v>0</v>
      </c>
      <c r="BI92" s="695">
        <v>0</v>
      </c>
      <c r="BJ92" s="695">
        <v>0</v>
      </c>
      <c r="BK92" s="695">
        <v>0</v>
      </c>
      <c r="BL92" s="695">
        <v>0</v>
      </c>
      <c r="BM92" s="695">
        <v>0</v>
      </c>
      <c r="BN92" s="695">
        <v>0</v>
      </c>
      <c r="BO92" s="695">
        <v>0</v>
      </c>
      <c r="BP92" s="695">
        <v>0</v>
      </c>
      <c r="BQ92" s="695">
        <v>0</v>
      </c>
      <c r="BR92" s="695">
        <v>0</v>
      </c>
      <c r="BS92" s="695">
        <v>0</v>
      </c>
      <c r="BT92" s="696">
        <v>0</v>
      </c>
    </row>
    <row r="93" spans="2:73">
      <c r="B93" s="690" t="s">
        <v>209</v>
      </c>
      <c r="C93" s="690" t="s">
        <v>711</v>
      </c>
      <c r="D93" s="690" t="s">
        <v>105</v>
      </c>
      <c r="E93" s="690" t="s">
        <v>709</v>
      </c>
      <c r="F93" s="690" t="s">
        <v>713</v>
      </c>
      <c r="G93" s="690" t="s">
        <v>710</v>
      </c>
      <c r="H93" s="690">
        <v>2015</v>
      </c>
      <c r="I93" s="643" t="s">
        <v>588</v>
      </c>
      <c r="J93" s="643" t="s">
        <v>601</v>
      </c>
      <c r="K93" s="632"/>
      <c r="L93" s="694"/>
      <c r="M93" s="695"/>
      <c r="N93" s="695"/>
      <c r="O93" s="695"/>
      <c r="P93" s="695">
        <v>0</v>
      </c>
      <c r="Q93" s="695">
        <v>0</v>
      </c>
      <c r="R93" s="695">
        <v>0</v>
      </c>
      <c r="S93" s="695">
        <v>0</v>
      </c>
      <c r="T93" s="695">
        <v>0</v>
      </c>
      <c r="U93" s="695">
        <v>0</v>
      </c>
      <c r="V93" s="695">
        <v>0</v>
      </c>
      <c r="W93" s="695">
        <v>0</v>
      </c>
      <c r="X93" s="695">
        <v>0</v>
      </c>
      <c r="Y93" s="695">
        <v>0</v>
      </c>
      <c r="Z93" s="695">
        <v>0</v>
      </c>
      <c r="AA93" s="695">
        <v>0</v>
      </c>
      <c r="AB93" s="695">
        <v>0</v>
      </c>
      <c r="AC93" s="695">
        <v>0</v>
      </c>
      <c r="AD93" s="695">
        <v>0</v>
      </c>
      <c r="AE93" s="695">
        <v>0</v>
      </c>
      <c r="AF93" s="695">
        <v>0</v>
      </c>
      <c r="AG93" s="695">
        <v>0</v>
      </c>
      <c r="AH93" s="695">
        <v>0</v>
      </c>
      <c r="AI93" s="695">
        <v>0</v>
      </c>
      <c r="AJ93" s="695">
        <v>0</v>
      </c>
      <c r="AK93" s="695">
        <v>0</v>
      </c>
      <c r="AL93" s="695">
        <v>0</v>
      </c>
      <c r="AM93" s="695">
        <v>0</v>
      </c>
      <c r="AN93" s="695">
        <v>0</v>
      </c>
      <c r="AO93" s="696">
        <v>0</v>
      </c>
      <c r="AP93" s="632"/>
      <c r="AQ93" s="694"/>
      <c r="AR93" s="695"/>
      <c r="AS93" s="695"/>
      <c r="AT93" s="695"/>
      <c r="AU93" s="695">
        <v>0</v>
      </c>
      <c r="AV93" s="695">
        <v>0</v>
      </c>
      <c r="AW93" s="695">
        <v>0</v>
      </c>
      <c r="AX93" s="695">
        <v>0</v>
      </c>
      <c r="AY93" s="695">
        <v>0</v>
      </c>
      <c r="AZ93" s="695">
        <v>0</v>
      </c>
      <c r="BA93" s="695">
        <v>0</v>
      </c>
      <c r="BB93" s="695">
        <v>0</v>
      </c>
      <c r="BC93" s="695">
        <v>0</v>
      </c>
      <c r="BD93" s="695">
        <v>0</v>
      </c>
      <c r="BE93" s="695">
        <v>0</v>
      </c>
      <c r="BF93" s="695">
        <v>0</v>
      </c>
      <c r="BG93" s="695">
        <v>0</v>
      </c>
      <c r="BH93" s="695">
        <v>0</v>
      </c>
      <c r="BI93" s="695">
        <v>0</v>
      </c>
      <c r="BJ93" s="695">
        <v>0</v>
      </c>
      <c r="BK93" s="695">
        <v>0</v>
      </c>
      <c r="BL93" s="695">
        <v>0</v>
      </c>
      <c r="BM93" s="695">
        <v>0</v>
      </c>
      <c r="BN93" s="695">
        <v>0</v>
      </c>
      <c r="BO93" s="695">
        <v>0</v>
      </c>
      <c r="BP93" s="695">
        <v>0</v>
      </c>
      <c r="BQ93" s="695">
        <v>0</v>
      </c>
      <c r="BR93" s="695">
        <v>0</v>
      </c>
      <c r="BS93" s="695">
        <v>0</v>
      </c>
      <c r="BT93" s="696">
        <v>0</v>
      </c>
    </row>
    <row r="94" spans="2:73">
      <c r="B94" s="690" t="s">
        <v>209</v>
      </c>
      <c r="C94" s="690" t="s">
        <v>711</v>
      </c>
      <c r="D94" s="690" t="s">
        <v>107</v>
      </c>
      <c r="E94" s="690" t="s">
        <v>709</v>
      </c>
      <c r="F94" s="690" t="s">
        <v>713</v>
      </c>
      <c r="G94" s="690" t="s">
        <v>710</v>
      </c>
      <c r="H94" s="690">
        <v>2015</v>
      </c>
      <c r="I94" s="643" t="s">
        <v>588</v>
      </c>
      <c r="J94" s="643" t="s">
        <v>601</v>
      </c>
      <c r="K94" s="632"/>
      <c r="L94" s="694"/>
      <c r="M94" s="695"/>
      <c r="N94" s="695"/>
      <c r="O94" s="695"/>
      <c r="P94" s="695">
        <v>2711</v>
      </c>
      <c r="Q94" s="695">
        <v>1899</v>
      </c>
      <c r="R94" s="695">
        <v>1665</v>
      </c>
      <c r="S94" s="695">
        <v>1665</v>
      </c>
      <c r="T94" s="695">
        <v>1640</v>
      </c>
      <c r="U94" s="695">
        <v>1640</v>
      </c>
      <c r="V94" s="695">
        <v>1640</v>
      </c>
      <c r="W94" s="695">
        <v>1640</v>
      </c>
      <c r="X94" s="695">
        <v>1589</v>
      </c>
      <c r="Y94" s="695">
        <v>1292</v>
      </c>
      <c r="Z94" s="695">
        <v>1042</v>
      </c>
      <c r="AA94" s="695">
        <v>1026</v>
      </c>
      <c r="AB94" s="695">
        <v>948</v>
      </c>
      <c r="AC94" s="695">
        <v>948</v>
      </c>
      <c r="AD94" s="695">
        <v>0</v>
      </c>
      <c r="AE94" s="695">
        <v>0</v>
      </c>
      <c r="AF94" s="695">
        <v>0</v>
      </c>
      <c r="AG94" s="695">
        <v>0</v>
      </c>
      <c r="AH94" s="695">
        <v>0</v>
      </c>
      <c r="AI94" s="695">
        <v>0</v>
      </c>
      <c r="AJ94" s="695">
        <v>0</v>
      </c>
      <c r="AK94" s="695">
        <v>0</v>
      </c>
      <c r="AL94" s="695">
        <v>0</v>
      </c>
      <c r="AM94" s="695">
        <v>0</v>
      </c>
      <c r="AN94" s="695">
        <v>0</v>
      </c>
      <c r="AO94" s="696">
        <v>0</v>
      </c>
      <c r="AP94" s="632"/>
      <c r="AQ94" s="694"/>
      <c r="AR94" s="695"/>
      <c r="AS94" s="695"/>
      <c r="AT94" s="695"/>
      <c r="AU94" s="695">
        <v>8278171</v>
      </c>
      <c r="AV94" s="695">
        <v>5798837</v>
      </c>
      <c r="AW94" s="695">
        <v>5118624</v>
      </c>
      <c r="AX94" s="695">
        <v>5118624</v>
      </c>
      <c r="AY94" s="695">
        <v>5012537</v>
      </c>
      <c r="AZ94" s="695">
        <v>5012537</v>
      </c>
      <c r="BA94" s="695">
        <v>5012537</v>
      </c>
      <c r="BB94" s="695">
        <v>4955357</v>
      </c>
      <c r="BC94" s="695">
        <v>4659602</v>
      </c>
      <c r="BD94" s="695">
        <v>3829660</v>
      </c>
      <c r="BE94" s="695">
        <v>2522122</v>
      </c>
      <c r="BF94" s="695">
        <v>2423797</v>
      </c>
      <c r="BG94" s="695">
        <v>2133090</v>
      </c>
      <c r="BH94" s="695">
        <v>2133090</v>
      </c>
      <c r="BI94" s="695">
        <v>4140</v>
      </c>
      <c r="BJ94" s="695">
        <v>4140</v>
      </c>
      <c r="BK94" s="695">
        <v>4140</v>
      </c>
      <c r="BL94" s="695">
        <v>0</v>
      </c>
      <c r="BM94" s="695">
        <v>0</v>
      </c>
      <c r="BN94" s="695">
        <v>0</v>
      </c>
      <c r="BO94" s="695">
        <v>0</v>
      </c>
      <c r="BP94" s="695">
        <v>0</v>
      </c>
      <c r="BQ94" s="695">
        <v>0</v>
      </c>
      <c r="BR94" s="695">
        <v>0</v>
      </c>
      <c r="BS94" s="695">
        <v>0</v>
      </c>
      <c r="BT94" s="696">
        <v>0</v>
      </c>
    </row>
    <row r="95" spans="2:73">
      <c r="B95" s="690" t="s">
        <v>209</v>
      </c>
      <c r="C95" s="690" t="s">
        <v>711</v>
      </c>
      <c r="D95" s="690" t="s">
        <v>106</v>
      </c>
      <c r="E95" s="690" t="s">
        <v>709</v>
      </c>
      <c r="F95" s="690" t="s">
        <v>713</v>
      </c>
      <c r="G95" s="690" t="s">
        <v>710</v>
      </c>
      <c r="H95" s="690">
        <v>2015</v>
      </c>
      <c r="I95" s="643" t="s">
        <v>588</v>
      </c>
      <c r="J95" s="643" t="s">
        <v>601</v>
      </c>
      <c r="K95" s="632"/>
      <c r="L95" s="694"/>
      <c r="M95" s="695"/>
      <c r="N95" s="695"/>
      <c r="O95" s="695"/>
      <c r="P95" s="695">
        <v>0</v>
      </c>
      <c r="Q95" s="695">
        <v>0</v>
      </c>
      <c r="R95" s="695">
        <v>0</v>
      </c>
      <c r="S95" s="695">
        <v>0</v>
      </c>
      <c r="T95" s="695">
        <v>0</v>
      </c>
      <c r="U95" s="695">
        <v>0</v>
      </c>
      <c r="V95" s="695">
        <v>0</v>
      </c>
      <c r="W95" s="695">
        <v>0</v>
      </c>
      <c r="X95" s="695">
        <v>0</v>
      </c>
      <c r="Y95" s="695">
        <v>0</v>
      </c>
      <c r="Z95" s="695">
        <v>0</v>
      </c>
      <c r="AA95" s="695">
        <v>0</v>
      </c>
      <c r="AB95" s="695">
        <v>0</v>
      </c>
      <c r="AC95" s="695">
        <v>0</v>
      </c>
      <c r="AD95" s="695">
        <v>0</v>
      </c>
      <c r="AE95" s="695">
        <v>0</v>
      </c>
      <c r="AF95" s="695">
        <v>0</v>
      </c>
      <c r="AG95" s="695">
        <v>0</v>
      </c>
      <c r="AH95" s="695">
        <v>0</v>
      </c>
      <c r="AI95" s="695">
        <v>0</v>
      </c>
      <c r="AJ95" s="695">
        <v>0</v>
      </c>
      <c r="AK95" s="695">
        <v>0</v>
      </c>
      <c r="AL95" s="695">
        <v>0</v>
      </c>
      <c r="AM95" s="695">
        <v>0</v>
      </c>
      <c r="AN95" s="695">
        <v>0</v>
      </c>
      <c r="AO95" s="696">
        <v>0</v>
      </c>
      <c r="AP95" s="632"/>
      <c r="AQ95" s="694"/>
      <c r="AR95" s="695"/>
      <c r="AS95" s="695"/>
      <c r="AT95" s="695"/>
      <c r="AU95" s="695">
        <v>0</v>
      </c>
      <c r="AV95" s="695">
        <v>0</v>
      </c>
      <c r="AW95" s="695">
        <v>0</v>
      </c>
      <c r="AX95" s="695">
        <v>0</v>
      </c>
      <c r="AY95" s="695">
        <v>0</v>
      </c>
      <c r="AZ95" s="695">
        <v>0</v>
      </c>
      <c r="BA95" s="695">
        <v>0</v>
      </c>
      <c r="BB95" s="695">
        <v>0</v>
      </c>
      <c r="BC95" s="695">
        <v>0</v>
      </c>
      <c r="BD95" s="695">
        <v>0</v>
      </c>
      <c r="BE95" s="695">
        <v>0</v>
      </c>
      <c r="BF95" s="695">
        <v>0</v>
      </c>
      <c r="BG95" s="695">
        <v>0</v>
      </c>
      <c r="BH95" s="695">
        <v>0</v>
      </c>
      <c r="BI95" s="695">
        <v>0</v>
      </c>
      <c r="BJ95" s="695">
        <v>0</v>
      </c>
      <c r="BK95" s="695">
        <v>0</v>
      </c>
      <c r="BL95" s="695">
        <v>0</v>
      </c>
      <c r="BM95" s="695">
        <v>0</v>
      </c>
      <c r="BN95" s="695">
        <v>0</v>
      </c>
      <c r="BO95" s="695">
        <v>0</v>
      </c>
      <c r="BP95" s="695">
        <v>0</v>
      </c>
      <c r="BQ95" s="695">
        <v>0</v>
      </c>
      <c r="BR95" s="695">
        <v>0</v>
      </c>
      <c r="BS95" s="695">
        <v>0</v>
      </c>
      <c r="BT95" s="696">
        <v>0</v>
      </c>
    </row>
    <row r="96" spans="2:73">
      <c r="B96" s="690" t="s">
        <v>209</v>
      </c>
      <c r="C96" s="690" t="s">
        <v>708</v>
      </c>
      <c r="D96" s="690" t="s">
        <v>109</v>
      </c>
      <c r="E96" s="690" t="s">
        <v>709</v>
      </c>
      <c r="F96" s="690" t="s">
        <v>29</v>
      </c>
      <c r="G96" s="690" t="s">
        <v>710</v>
      </c>
      <c r="H96" s="690">
        <v>2015</v>
      </c>
      <c r="I96" s="643" t="s">
        <v>588</v>
      </c>
      <c r="J96" s="643" t="s">
        <v>601</v>
      </c>
      <c r="K96" s="632"/>
      <c r="L96" s="694"/>
      <c r="M96" s="695"/>
      <c r="N96" s="695"/>
      <c r="O96" s="695"/>
      <c r="P96" s="695">
        <v>148</v>
      </c>
      <c r="Q96" s="695">
        <v>132</v>
      </c>
      <c r="R96" s="695">
        <v>130</v>
      </c>
      <c r="S96" s="695">
        <v>127</v>
      </c>
      <c r="T96" s="695">
        <v>126</v>
      </c>
      <c r="U96" s="695">
        <v>126</v>
      </c>
      <c r="V96" s="695">
        <v>125</v>
      </c>
      <c r="W96" s="695">
        <v>125</v>
      </c>
      <c r="X96" s="695">
        <v>100</v>
      </c>
      <c r="Y96" s="695">
        <v>98</v>
      </c>
      <c r="Z96" s="695">
        <v>94</v>
      </c>
      <c r="AA96" s="695">
        <v>94</v>
      </c>
      <c r="AB96" s="695">
        <v>89</v>
      </c>
      <c r="AC96" s="695">
        <v>89</v>
      </c>
      <c r="AD96" s="695">
        <v>16</v>
      </c>
      <c r="AE96" s="695">
        <v>16</v>
      </c>
      <c r="AF96" s="695">
        <v>16</v>
      </c>
      <c r="AG96" s="695">
        <v>16</v>
      </c>
      <c r="AH96" s="695">
        <v>16</v>
      </c>
      <c r="AI96" s="695">
        <v>16</v>
      </c>
      <c r="AJ96" s="695">
        <v>7</v>
      </c>
      <c r="AK96" s="695">
        <v>0</v>
      </c>
      <c r="AL96" s="695">
        <v>0</v>
      </c>
      <c r="AM96" s="695">
        <v>0</v>
      </c>
      <c r="AN96" s="695">
        <v>0</v>
      </c>
      <c r="AO96" s="696">
        <v>0</v>
      </c>
      <c r="AP96" s="632"/>
      <c r="AQ96" s="694"/>
      <c r="AR96" s="695"/>
      <c r="AS96" s="695"/>
      <c r="AT96" s="695"/>
      <c r="AU96" s="695">
        <v>1664203</v>
      </c>
      <c r="AV96" s="695">
        <v>1344143</v>
      </c>
      <c r="AW96" s="695">
        <v>1297217</v>
      </c>
      <c r="AX96" s="695">
        <v>1250334</v>
      </c>
      <c r="AY96" s="695">
        <v>1233358</v>
      </c>
      <c r="AZ96" s="695">
        <v>1233358</v>
      </c>
      <c r="BA96" s="695">
        <v>1211645</v>
      </c>
      <c r="BB96" s="695">
        <v>1196604</v>
      </c>
      <c r="BC96" s="695">
        <v>708624</v>
      </c>
      <c r="BD96" s="695">
        <v>706663</v>
      </c>
      <c r="BE96" s="695">
        <v>666167</v>
      </c>
      <c r="BF96" s="695">
        <v>666167</v>
      </c>
      <c r="BG96" s="695">
        <v>649907</v>
      </c>
      <c r="BH96" s="695">
        <v>649907</v>
      </c>
      <c r="BI96" s="695">
        <v>76185</v>
      </c>
      <c r="BJ96" s="695">
        <v>71603</v>
      </c>
      <c r="BK96" s="695">
        <v>71603</v>
      </c>
      <c r="BL96" s="695">
        <v>71603</v>
      </c>
      <c r="BM96" s="695">
        <v>71603</v>
      </c>
      <c r="BN96" s="695">
        <v>71603</v>
      </c>
      <c r="BO96" s="695">
        <v>48657</v>
      </c>
      <c r="BP96" s="695">
        <v>0</v>
      </c>
      <c r="BQ96" s="695">
        <v>0</v>
      </c>
      <c r="BR96" s="695">
        <v>0</v>
      </c>
      <c r="BS96" s="695">
        <v>0</v>
      </c>
      <c r="BT96" s="696">
        <v>0</v>
      </c>
    </row>
    <row r="97" spans="2:73">
      <c r="B97" s="690" t="s">
        <v>209</v>
      </c>
      <c r="C97" s="690" t="s">
        <v>708</v>
      </c>
      <c r="D97" s="690" t="s">
        <v>497</v>
      </c>
      <c r="E97" s="690" t="s">
        <v>709</v>
      </c>
      <c r="F97" s="690" t="s">
        <v>29</v>
      </c>
      <c r="G97" s="690" t="s">
        <v>710</v>
      </c>
      <c r="H97" s="690">
        <v>2015</v>
      </c>
      <c r="I97" s="643" t="s">
        <v>588</v>
      </c>
      <c r="J97" s="643" t="s">
        <v>601</v>
      </c>
      <c r="K97" s="632"/>
      <c r="L97" s="694"/>
      <c r="M97" s="695"/>
      <c r="N97" s="695"/>
      <c r="O97" s="695"/>
      <c r="P97" s="695">
        <v>0</v>
      </c>
      <c r="Q97" s="695">
        <v>0</v>
      </c>
      <c r="R97" s="695">
        <v>0</v>
      </c>
      <c r="S97" s="695">
        <v>0</v>
      </c>
      <c r="T97" s="695">
        <v>0</v>
      </c>
      <c r="U97" s="695">
        <v>0</v>
      </c>
      <c r="V97" s="695">
        <v>0</v>
      </c>
      <c r="W97" s="695">
        <v>0</v>
      </c>
      <c r="X97" s="695">
        <v>0</v>
      </c>
      <c r="Y97" s="695">
        <v>0</v>
      </c>
      <c r="Z97" s="695">
        <v>0</v>
      </c>
      <c r="AA97" s="695">
        <v>0</v>
      </c>
      <c r="AB97" s="695">
        <v>0</v>
      </c>
      <c r="AC97" s="695">
        <v>0</v>
      </c>
      <c r="AD97" s="695">
        <v>0</v>
      </c>
      <c r="AE97" s="695">
        <v>0</v>
      </c>
      <c r="AF97" s="695">
        <v>0</v>
      </c>
      <c r="AG97" s="695">
        <v>0</v>
      </c>
      <c r="AH97" s="695">
        <v>0</v>
      </c>
      <c r="AI97" s="695">
        <v>0</v>
      </c>
      <c r="AJ97" s="695">
        <v>0</v>
      </c>
      <c r="AK97" s="695">
        <v>0</v>
      </c>
      <c r="AL97" s="695">
        <v>0</v>
      </c>
      <c r="AM97" s="695">
        <v>0</v>
      </c>
      <c r="AN97" s="695">
        <v>0</v>
      </c>
      <c r="AO97" s="696">
        <v>0</v>
      </c>
      <c r="AP97" s="632"/>
      <c r="AQ97" s="694"/>
      <c r="AR97" s="695"/>
      <c r="AS97" s="695"/>
      <c r="AT97" s="695"/>
      <c r="AU97" s="695">
        <v>0</v>
      </c>
      <c r="AV97" s="695">
        <v>0</v>
      </c>
      <c r="AW97" s="695">
        <v>0</v>
      </c>
      <c r="AX97" s="695">
        <v>0</v>
      </c>
      <c r="AY97" s="695">
        <v>0</v>
      </c>
      <c r="AZ97" s="695">
        <v>0</v>
      </c>
      <c r="BA97" s="695">
        <v>0</v>
      </c>
      <c r="BB97" s="695">
        <v>0</v>
      </c>
      <c r="BC97" s="695">
        <v>0</v>
      </c>
      <c r="BD97" s="695">
        <v>0</v>
      </c>
      <c r="BE97" s="695">
        <v>0</v>
      </c>
      <c r="BF97" s="695">
        <v>0</v>
      </c>
      <c r="BG97" s="695">
        <v>0</v>
      </c>
      <c r="BH97" s="695">
        <v>0</v>
      </c>
      <c r="BI97" s="695">
        <v>0</v>
      </c>
      <c r="BJ97" s="695">
        <v>0</v>
      </c>
      <c r="BK97" s="695">
        <v>0</v>
      </c>
      <c r="BL97" s="695">
        <v>0</v>
      </c>
      <c r="BM97" s="695">
        <v>0</v>
      </c>
      <c r="BN97" s="695">
        <v>0</v>
      </c>
      <c r="BO97" s="695">
        <v>0</v>
      </c>
      <c r="BP97" s="695">
        <v>0</v>
      </c>
      <c r="BQ97" s="695">
        <v>0</v>
      </c>
      <c r="BR97" s="695">
        <v>0</v>
      </c>
      <c r="BS97" s="695">
        <v>0</v>
      </c>
      <c r="BT97" s="696">
        <v>0</v>
      </c>
    </row>
    <row r="98" spans="2:73" ht="15.75">
      <c r="B98" s="690" t="s">
        <v>209</v>
      </c>
      <c r="C98" s="690" t="s">
        <v>492</v>
      </c>
      <c r="D98" s="690" t="s">
        <v>493</v>
      </c>
      <c r="E98" s="690" t="s">
        <v>709</v>
      </c>
      <c r="F98" s="690" t="s">
        <v>492</v>
      </c>
      <c r="G98" s="690" t="s">
        <v>710</v>
      </c>
      <c r="H98" s="690">
        <v>2015</v>
      </c>
      <c r="I98" s="643" t="s">
        <v>588</v>
      </c>
      <c r="J98" s="643" t="s">
        <v>601</v>
      </c>
      <c r="K98" s="632"/>
      <c r="L98" s="694"/>
      <c r="M98" s="695"/>
      <c r="N98" s="695"/>
      <c r="O98" s="695"/>
      <c r="P98" s="695">
        <v>26</v>
      </c>
      <c r="Q98" s="695">
        <v>26</v>
      </c>
      <c r="R98" s="695">
        <v>26</v>
      </c>
      <c r="S98" s="695">
        <v>26</v>
      </c>
      <c r="T98" s="695">
        <v>26</v>
      </c>
      <c r="U98" s="695">
        <v>26</v>
      </c>
      <c r="V98" s="695">
        <v>26</v>
      </c>
      <c r="W98" s="695">
        <v>26</v>
      </c>
      <c r="X98" s="695">
        <v>26</v>
      </c>
      <c r="Y98" s="695">
        <v>26</v>
      </c>
      <c r="Z98" s="695">
        <v>26</v>
      </c>
      <c r="AA98" s="695">
        <v>26</v>
      </c>
      <c r="AB98" s="695">
        <v>26</v>
      </c>
      <c r="AC98" s="695">
        <v>26</v>
      </c>
      <c r="AD98" s="695">
        <v>26</v>
      </c>
      <c r="AE98" s="695">
        <v>0</v>
      </c>
      <c r="AF98" s="695">
        <v>0</v>
      </c>
      <c r="AG98" s="695">
        <v>0</v>
      </c>
      <c r="AH98" s="695">
        <v>0</v>
      </c>
      <c r="AI98" s="695">
        <v>0</v>
      </c>
      <c r="AJ98" s="695">
        <v>0</v>
      </c>
      <c r="AK98" s="695">
        <v>0</v>
      </c>
      <c r="AL98" s="695">
        <v>0</v>
      </c>
      <c r="AM98" s="695">
        <v>0</v>
      </c>
      <c r="AN98" s="695">
        <v>0</v>
      </c>
      <c r="AO98" s="696">
        <v>0</v>
      </c>
      <c r="AP98" s="632"/>
      <c r="AQ98" s="694"/>
      <c r="AR98" s="695"/>
      <c r="AS98" s="695"/>
      <c r="AT98" s="695"/>
      <c r="AU98" s="695">
        <v>311368</v>
      </c>
      <c r="AV98" s="695">
        <v>311368</v>
      </c>
      <c r="AW98" s="695">
        <v>311368</v>
      </c>
      <c r="AX98" s="695">
        <v>311368</v>
      </c>
      <c r="AY98" s="695">
        <v>311368</v>
      </c>
      <c r="AZ98" s="695">
        <v>311368</v>
      </c>
      <c r="BA98" s="695">
        <v>311368</v>
      </c>
      <c r="BB98" s="695">
        <v>311368</v>
      </c>
      <c r="BC98" s="695">
        <v>311368</v>
      </c>
      <c r="BD98" s="695">
        <v>311368</v>
      </c>
      <c r="BE98" s="695">
        <v>311368</v>
      </c>
      <c r="BF98" s="695">
        <v>311368</v>
      </c>
      <c r="BG98" s="695">
        <v>311368</v>
      </c>
      <c r="BH98" s="695">
        <v>311368</v>
      </c>
      <c r="BI98" s="695">
        <v>311368</v>
      </c>
      <c r="BJ98" s="695">
        <v>0</v>
      </c>
      <c r="BK98" s="695">
        <v>0</v>
      </c>
      <c r="BL98" s="695">
        <v>0</v>
      </c>
      <c r="BM98" s="695">
        <v>0</v>
      </c>
      <c r="BN98" s="695">
        <v>0</v>
      </c>
      <c r="BO98" s="695">
        <v>0</v>
      </c>
      <c r="BP98" s="695">
        <v>0</v>
      </c>
      <c r="BQ98" s="695">
        <v>0</v>
      </c>
      <c r="BR98" s="695">
        <v>0</v>
      </c>
      <c r="BS98" s="695">
        <v>0</v>
      </c>
      <c r="BT98" s="696">
        <v>0</v>
      </c>
      <c r="BU98" s="163"/>
    </row>
    <row r="99" spans="2:73" ht="15.75">
      <c r="B99" s="690" t="s">
        <v>209</v>
      </c>
      <c r="C99" s="690" t="s">
        <v>708</v>
      </c>
      <c r="D99" s="690" t="s">
        <v>114</v>
      </c>
      <c r="E99" s="690" t="s">
        <v>709</v>
      </c>
      <c r="F99" s="690" t="s">
        <v>29</v>
      </c>
      <c r="G99" s="690" t="s">
        <v>710</v>
      </c>
      <c r="H99" s="690">
        <v>2015</v>
      </c>
      <c r="I99" s="643" t="s">
        <v>588</v>
      </c>
      <c r="J99" s="643" t="s">
        <v>594</v>
      </c>
      <c r="K99" s="632"/>
      <c r="L99" s="694"/>
      <c r="M99" s="695"/>
      <c r="N99" s="695"/>
      <c r="O99" s="695"/>
      <c r="P99" s="695">
        <v>142</v>
      </c>
      <c r="Q99" s="695">
        <v>140</v>
      </c>
      <c r="R99" s="695">
        <v>140</v>
      </c>
      <c r="S99" s="695">
        <v>140</v>
      </c>
      <c r="T99" s="695">
        <v>140</v>
      </c>
      <c r="U99" s="695">
        <v>140</v>
      </c>
      <c r="V99" s="695">
        <v>140</v>
      </c>
      <c r="W99" s="695">
        <v>140</v>
      </c>
      <c r="X99" s="695">
        <v>140</v>
      </c>
      <c r="Y99" s="695">
        <v>140</v>
      </c>
      <c r="Z99" s="695">
        <v>129</v>
      </c>
      <c r="AA99" s="695">
        <v>129</v>
      </c>
      <c r="AB99" s="695">
        <v>129</v>
      </c>
      <c r="AC99" s="695">
        <v>129</v>
      </c>
      <c r="AD99" s="695">
        <v>129</v>
      </c>
      <c r="AE99" s="695">
        <v>129</v>
      </c>
      <c r="AF99" s="695">
        <v>49</v>
      </c>
      <c r="AG99" s="695">
        <v>49</v>
      </c>
      <c r="AH99" s="695">
        <v>49</v>
      </c>
      <c r="AI99" s="695">
        <v>49</v>
      </c>
      <c r="AJ99" s="695">
        <v>0</v>
      </c>
      <c r="AK99" s="695">
        <v>0</v>
      </c>
      <c r="AL99" s="695">
        <v>0</v>
      </c>
      <c r="AM99" s="695">
        <v>0</v>
      </c>
      <c r="AN99" s="695">
        <v>0</v>
      </c>
      <c r="AO99" s="696">
        <v>0</v>
      </c>
      <c r="AP99" s="632"/>
      <c r="AQ99" s="694"/>
      <c r="AR99" s="695"/>
      <c r="AS99" s="695"/>
      <c r="AT99" s="695"/>
      <c r="AU99" s="695">
        <v>2212339</v>
      </c>
      <c r="AV99" s="695">
        <v>2190586</v>
      </c>
      <c r="AW99" s="695">
        <v>2190586</v>
      </c>
      <c r="AX99" s="695">
        <v>2190586</v>
      </c>
      <c r="AY99" s="695">
        <v>2190586</v>
      </c>
      <c r="AZ99" s="695">
        <v>2190586</v>
      </c>
      <c r="BA99" s="695">
        <v>2190586</v>
      </c>
      <c r="BB99" s="695">
        <v>2189422</v>
      </c>
      <c r="BC99" s="695">
        <v>2189422</v>
      </c>
      <c r="BD99" s="695">
        <v>2189422</v>
      </c>
      <c r="BE99" s="695">
        <v>2076615</v>
      </c>
      <c r="BF99" s="695">
        <v>2062654</v>
      </c>
      <c r="BG99" s="695">
        <v>2062654</v>
      </c>
      <c r="BH99" s="695">
        <v>2052222</v>
      </c>
      <c r="BI99" s="695">
        <v>2052222</v>
      </c>
      <c r="BJ99" s="695">
        <v>2049566</v>
      </c>
      <c r="BK99" s="695">
        <v>776830</v>
      </c>
      <c r="BL99" s="695">
        <v>776830</v>
      </c>
      <c r="BM99" s="695">
        <v>776830</v>
      </c>
      <c r="BN99" s="695">
        <v>776830</v>
      </c>
      <c r="BO99" s="695">
        <v>0</v>
      </c>
      <c r="BP99" s="695">
        <v>0</v>
      </c>
      <c r="BQ99" s="695">
        <v>0</v>
      </c>
      <c r="BR99" s="695">
        <v>0</v>
      </c>
      <c r="BS99" s="695">
        <v>0</v>
      </c>
      <c r="BT99" s="696">
        <v>0</v>
      </c>
      <c r="BU99" s="163"/>
    </row>
    <row r="100" spans="2:73" ht="15.75">
      <c r="B100" s="690" t="s">
        <v>209</v>
      </c>
      <c r="C100" s="690" t="s">
        <v>708</v>
      </c>
      <c r="D100" s="690" t="s">
        <v>690</v>
      </c>
      <c r="E100" s="690" t="s">
        <v>709</v>
      </c>
      <c r="F100" s="690" t="s">
        <v>29</v>
      </c>
      <c r="G100" s="690" t="s">
        <v>710</v>
      </c>
      <c r="H100" s="690">
        <v>2015</v>
      </c>
      <c r="I100" s="643" t="s">
        <v>588</v>
      </c>
      <c r="J100" s="643" t="s">
        <v>594</v>
      </c>
      <c r="K100" s="632"/>
      <c r="L100" s="694"/>
      <c r="M100" s="695"/>
      <c r="N100" s="695"/>
      <c r="O100" s="695"/>
      <c r="P100" s="695">
        <v>236</v>
      </c>
      <c r="Q100" s="695">
        <v>236</v>
      </c>
      <c r="R100" s="695">
        <v>236</v>
      </c>
      <c r="S100" s="695">
        <v>236</v>
      </c>
      <c r="T100" s="695">
        <v>236</v>
      </c>
      <c r="U100" s="695">
        <v>236</v>
      </c>
      <c r="V100" s="695">
        <v>236</v>
      </c>
      <c r="W100" s="695">
        <v>236</v>
      </c>
      <c r="X100" s="695">
        <v>236</v>
      </c>
      <c r="Y100" s="695">
        <v>236</v>
      </c>
      <c r="Z100" s="695">
        <v>236</v>
      </c>
      <c r="AA100" s="695">
        <v>236</v>
      </c>
      <c r="AB100" s="695">
        <v>236</v>
      </c>
      <c r="AC100" s="695">
        <v>236</v>
      </c>
      <c r="AD100" s="695">
        <v>236</v>
      </c>
      <c r="AE100" s="695">
        <v>236</v>
      </c>
      <c r="AF100" s="695">
        <v>236</v>
      </c>
      <c r="AG100" s="695">
        <v>236</v>
      </c>
      <c r="AH100" s="695">
        <v>222</v>
      </c>
      <c r="AI100" s="695">
        <v>0</v>
      </c>
      <c r="AJ100" s="695">
        <v>0</v>
      </c>
      <c r="AK100" s="695">
        <v>0</v>
      </c>
      <c r="AL100" s="695">
        <v>0</v>
      </c>
      <c r="AM100" s="695">
        <v>0</v>
      </c>
      <c r="AN100" s="695">
        <v>0</v>
      </c>
      <c r="AO100" s="696">
        <v>0</v>
      </c>
      <c r="AP100" s="632"/>
      <c r="AQ100" s="694"/>
      <c r="AR100" s="695"/>
      <c r="AS100" s="695"/>
      <c r="AT100" s="695"/>
      <c r="AU100" s="695">
        <v>457755</v>
      </c>
      <c r="AV100" s="695">
        <v>457755</v>
      </c>
      <c r="AW100" s="695">
        <v>457755</v>
      </c>
      <c r="AX100" s="695">
        <v>457755</v>
      </c>
      <c r="AY100" s="695">
        <v>457755</v>
      </c>
      <c r="AZ100" s="695">
        <v>457755</v>
      </c>
      <c r="BA100" s="695">
        <v>457755</v>
      </c>
      <c r="BB100" s="695">
        <v>457755</v>
      </c>
      <c r="BC100" s="695">
        <v>457755</v>
      </c>
      <c r="BD100" s="695">
        <v>457755</v>
      </c>
      <c r="BE100" s="695">
        <v>457755</v>
      </c>
      <c r="BF100" s="695">
        <v>457755</v>
      </c>
      <c r="BG100" s="695">
        <v>457755</v>
      </c>
      <c r="BH100" s="695">
        <v>457755</v>
      </c>
      <c r="BI100" s="695">
        <v>457755</v>
      </c>
      <c r="BJ100" s="695">
        <v>457755</v>
      </c>
      <c r="BK100" s="695">
        <v>457755</v>
      </c>
      <c r="BL100" s="695">
        <v>457755</v>
      </c>
      <c r="BM100" s="695">
        <v>445645</v>
      </c>
      <c r="BN100" s="695">
        <v>0</v>
      </c>
      <c r="BO100" s="695">
        <v>0</v>
      </c>
      <c r="BP100" s="695">
        <v>0</v>
      </c>
      <c r="BQ100" s="695">
        <v>0</v>
      </c>
      <c r="BR100" s="695">
        <v>0</v>
      </c>
      <c r="BS100" s="695">
        <v>0</v>
      </c>
      <c r="BT100" s="696">
        <v>0</v>
      </c>
      <c r="BU100" s="163"/>
    </row>
    <row r="101" spans="2:73">
      <c r="B101" s="690" t="s">
        <v>209</v>
      </c>
      <c r="C101" s="690" t="s">
        <v>708</v>
      </c>
      <c r="D101" s="690" t="s">
        <v>116</v>
      </c>
      <c r="E101" s="690" t="s">
        <v>709</v>
      </c>
      <c r="F101" s="690" t="s">
        <v>29</v>
      </c>
      <c r="G101" s="690" t="s">
        <v>710</v>
      </c>
      <c r="H101" s="690">
        <v>2015</v>
      </c>
      <c r="I101" s="643" t="s">
        <v>588</v>
      </c>
      <c r="J101" s="643" t="s">
        <v>594</v>
      </c>
      <c r="K101" s="632"/>
      <c r="L101" s="694"/>
      <c r="M101" s="695"/>
      <c r="N101" s="695"/>
      <c r="O101" s="695"/>
      <c r="P101" s="695">
        <v>9</v>
      </c>
      <c r="Q101" s="695">
        <v>9</v>
      </c>
      <c r="R101" s="695">
        <v>9</v>
      </c>
      <c r="S101" s="695">
        <v>9</v>
      </c>
      <c r="T101" s="695">
        <v>9</v>
      </c>
      <c r="U101" s="695">
        <v>9</v>
      </c>
      <c r="V101" s="695">
        <v>9</v>
      </c>
      <c r="W101" s="695">
        <v>9</v>
      </c>
      <c r="X101" s="695">
        <v>9</v>
      </c>
      <c r="Y101" s="695">
        <v>9</v>
      </c>
      <c r="Z101" s="695">
        <v>9</v>
      </c>
      <c r="AA101" s="695">
        <v>9</v>
      </c>
      <c r="AB101" s="695">
        <v>9</v>
      </c>
      <c r="AC101" s="695">
        <v>9</v>
      </c>
      <c r="AD101" s="695">
        <v>9</v>
      </c>
      <c r="AE101" s="695">
        <v>9</v>
      </c>
      <c r="AF101" s="695">
        <v>1</v>
      </c>
      <c r="AG101" s="695">
        <v>0</v>
      </c>
      <c r="AH101" s="695">
        <v>0</v>
      </c>
      <c r="AI101" s="695">
        <v>0</v>
      </c>
      <c r="AJ101" s="695">
        <v>0</v>
      </c>
      <c r="AK101" s="695">
        <v>0</v>
      </c>
      <c r="AL101" s="695">
        <v>0</v>
      </c>
      <c r="AM101" s="695">
        <v>0</v>
      </c>
      <c r="AN101" s="695">
        <v>0</v>
      </c>
      <c r="AO101" s="696">
        <v>0</v>
      </c>
      <c r="AP101" s="632"/>
      <c r="AQ101" s="694"/>
      <c r="AR101" s="695"/>
      <c r="AS101" s="695"/>
      <c r="AT101" s="695"/>
      <c r="AU101" s="695">
        <v>39186</v>
      </c>
      <c r="AV101" s="695">
        <v>39186</v>
      </c>
      <c r="AW101" s="695">
        <v>39186</v>
      </c>
      <c r="AX101" s="695">
        <v>39186</v>
      </c>
      <c r="AY101" s="695">
        <v>39186</v>
      </c>
      <c r="AZ101" s="695">
        <v>39186</v>
      </c>
      <c r="BA101" s="695">
        <v>39186</v>
      </c>
      <c r="BB101" s="695">
        <v>39186</v>
      </c>
      <c r="BC101" s="695">
        <v>39186</v>
      </c>
      <c r="BD101" s="695">
        <v>39186</v>
      </c>
      <c r="BE101" s="695">
        <v>39186</v>
      </c>
      <c r="BF101" s="695">
        <v>39134</v>
      </c>
      <c r="BG101" s="695">
        <v>39134</v>
      </c>
      <c r="BH101" s="695">
        <v>39134</v>
      </c>
      <c r="BI101" s="695">
        <v>39134</v>
      </c>
      <c r="BJ101" s="695">
        <v>39134</v>
      </c>
      <c r="BK101" s="695">
        <v>13874</v>
      </c>
      <c r="BL101" s="695">
        <v>1157</v>
      </c>
      <c r="BM101" s="695">
        <v>1157</v>
      </c>
      <c r="BN101" s="695">
        <v>1157</v>
      </c>
      <c r="BO101" s="695">
        <v>1157</v>
      </c>
      <c r="BP101" s="695">
        <v>0</v>
      </c>
      <c r="BQ101" s="695">
        <v>0</v>
      </c>
      <c r="BR101" s="695">
        <v>0</v>
      </c>
      <c r="BS101" s="695">
        <v>0</v>
      </c>
      <c r="BT101" s="696">
        <v>0</v>
      </c>
    </row>
    <row r="102" spans="2:73" ht="15.75">
      <c r="B102" s="690" t="s">
        <v>209</v>
      </c>
      <c r="C102" s="690" t="s">
        <v>708</v>
      </c>
      <c r="D102" s="690" t="s">
        <v>117</v>
      </c>
      <c r="E102" s="690" t="s">
        <v>709</v>
      </c>
      <c r="F102" s="690" t="s">
        <v>29</v>
      </c>
      <c r="G102" s="690" t="s">
        <v>710</v>
      </c>
      <c r="H102" s="690">
        <v>2015</v>
      </c>
      <c r="I102" s="643" t="s">
        <v>588</v>
      </c>
      <c r="J102" s="643" t="s">
        <v>594</v>
      </c>
      <c r="K102" s="632"/>
      <c r="L102" s="694"/>
      <c r="M102" s="695"/>
      <c r="N102" s="695"/>
      <c r="O102" s="695"/>
      <c r="P102" s="695">
        <v>39</v>
      </c>
      <c r="Q102" s="695">
        <v>38</v>
      </c>
      <c r="R102" s="695">
        <v>38</v>
      </c>
      <c r="S102" s="695">
        <v>38</v>
      </c>
      <c r="T102" s="695">
        <v>38</v>
      </c>
      <c r="U102" s="695">
        <v>38</v>
      </c>
      <c r="V102" s="695">
        <v>38</v>
      </c>
      <c r="W102" s="695">
        <v>38</v>
      </c>
      <c r="X102" s="695">
        <v>38</v>
      </c>
      <c r="Y102" s="695">
        <v>37</v>
      </c>
      <c r="Z102" s="695">
        <v>36</v>
      </c>
      <c r="AA102" s="695">
        <v>36</v>
      </c>
      <c r="AB102" s="695">
        <v>35</v>
      </c>
      <c r="AC102" s="695">
        <v>35</v>
      </c>
      <c r="AD102" s="695">
        <v>6</v>
      </c>
      <c r="AE102" s="695">
        <v>6</v>
      </c>
      <c r="AF102" s="695">
        <v>6</v>
      </c>
      <c r="AG102" s="695">
        <v>6</v>
      </c>
      <c r="AH102" s="695">
        <v>6</v>
      </c>
      <c r="AI102" s="695">
        <v>6</v>
      </c>
      <c r="AJ102" s="695">
        <v>3</v>
      </c>
      <c r="AK102" s="695">
        <v>0</v>
      </c>
      <c r="AL102" s="695">
        <v>0</v>
      </c>
      <c r="AM102" s="695">
        <v>0</v>
      </c>
      <c r="AN102" s="695">
        <v>0</v>
      </c>
      <c r="AO102" s="696">
        <v>0</v>
      </c>
      <c r="AP102" s="632"/>
      <c r="AQ102" s="694"/>
      <c r="AR102" s="695"/>
      <c r="AS102" s="695"/>
      <c r="AT102" s="695"/>
      <c r="AU102" s="695">
        <v>282586</v>
      </c>
      <c r="AV102" s="695">
        <v>276445</v>
      </c>
      <c r="AW102" s="695">
        <v>275582</v>
      </c>
      <c r="AX102" s="695">
        <v>274718</v>
      </c>
      <c r="AY102" s="695">
        <v>274420</v>
      </c>
      <c r="AZ102" s="695">
        <v>274420</v>
      </c>
      <c r="BA102" s="695">
        <v>272668</v>
      </c>
      <c r="BB102" s="695">
        <v>272668</v>
      </c>
      <c r="BC102" s="695">
        <v>263738</v>
      </c>
      <c r="BD102" s="695">
        <v>262657</v>
      </c>
      <c r="BE102" s="695">
        <v>261807</v>
      </c>
      <c r="BF102" s="695">
        <v>261807</v>
      </c>
      <c r="BG102" s="695">
        <v>257178</v>
      </c>
      <c r="BH102" s="695">
        <v>257178</v>
      </c>
      <c r="BI102" s="695">
        <v>28321</v>
      </c>
      <c r="BJ102" s="695">
        <v>28321</v>
      </c>
      <c r="BK102" s="695">
        <v>28321</v>
      </c>
      <c r="BL102" s="695">
        <v>28321</v>
      </c>
      <c r="BM102" s="695">
        <v>28321</v>
      </c>
      <c r="BN102" s="695">
        <v>28321</v>
      </c>
      <c r="BO102" s="695">
        <v>20506</v>
      </c>
      <c r="BP102" s="695">
        <v>0</v>
      </c>
      <c r="BQ102" s="695">
        <v>0</v>
      </c>
      <c r="BR102" s="695">
        <v>0</v>
      </c>
      <c r="BS102" s="695">
        <v>0</v>
      </c>
      <c r="BT102" s="696">
        <v>0</v>
      </c>
      <c r="BU102" s="163"/>
    </row>
    <row r="103" spans="2:73" ht="15.75">
      <c r="B103" s="690" t="s">
        <v>209</v>
      </c>
      <c r="C103" s="690" t="s">
        <v>711</v>
      </c>
      <c r="D103" s="690" t="s">
        <v>118</v>
      </c>
      <c r="E103" s="690" t="s">
        <v>709</v>
      </c>
      <c r="F103" s="690" t="s">
        <v>712</v>
      </c>
      <c r="G103" s="690" t="s">
        <v>710</v>
      </c>
      <c r="H103" s="690">
        <v>2015</v>
      </c>
      <c r="I103" s="643" t="s">
        <v>588</v>
      </c>
      <c r="J103" s="643" t="s">
        <v>594</v>
      </c>
      <c r="K103" s="632"/>
      <c r="L103" s="694"/>
      <c r="M103" s="695"/>
      <c r="N103" s="695"/>
      <c r="O103" s="695"/>
      <c r="P103" s="695">
        <v>17</v>
      </c>
      <c r="Q103" s="695">
        <v>17</v>
      </c>
      <c r="R103" s="695">
        <v>17</v>
      </c>
      <c r="S103" s="695">
        <v>17</v>
      </c>
      <c r="T103" s="695">
        <v>17</v>
      </c>
      <c r="U103" s="695">
        <v>17</v>
      </c>
      <c r="V103" s="695">
        <v>17</v>
      </c>
      <c r="W103" s="695">
        <v>17</v>
      </c>
      <c r="X103" s="695">
        <v>17</v>
      </c>
      <c r="Y103" s="695">
        <v>17</v>
      </c>
      <c r="Z103" s="695">
        <v>17</v>
      </c>
      <c r="AA103" s="695">
        <v>17</v>
      </c>
      <c r="AB103" s="695">
        <v>17</v>
      </c>
      <c r="AC103" s="695">
        <v>12</v>
      </c>
      <c r="AD103" s="695">
        <v>0</v>
      </c>
      <c r="AE103" s="695">
        <v>0</v>
      </c>
      <c r="AF103" s="695">
        <v>0</v>
      </c>
      <c r="AG103" s="695">
        <v>0</v>
      </c>
      <c r="AH103" s="695">
        <v>0</v>
      </c>
      <c r="AI103" s="695">
        <v>0</v>
      </c>
      <c r="AJ103" s="695">
        <v>0</v>
      </c>
      <c r="AK103" s="695">
        <v>0</v>
      </c>
      <c r="AL103" s="695">
        <v>0</v>
      </c>
      <c r="AM103" s="695">
        <v>0</v>
      </c>
      <c r="AN103" s="695">
        <v>0</v>
      </c>
      <c r="AO103" s="696">
        <v>0</v>
      </c>
      <c r="AP103" s="632"/>
      <c r="AQ103" s="694"/>
      <c r="AR103" s="695"/>
      <c r="AS103" s="695"/>
      <c r="AT103" s="695"/>
      <c r="AU103" s="695">
        <v>77834</v>
      </c>
      <c r="AV103" s="695">
        <v>77834</v>
      </c>
      <c r="AW103" s="695">
        <v>77834</v>
      </c>
      <c r="AX103" s="695">
        <v>77834</v>
      </c>
      <c r="AY103" s="695">
        <v>77834</v>
      </c>
      <c r="AZ103" s="695">
        <v>77834</v>
      </c>
      <c r="BA103" s="695">
        <v>77834</v>
      </c>
      <c r="BB103" s="695">
        <v>77834</v>
      </c>
      <c r="BC103" s="695">
        <v>77834</v>
      </c>
      <c r="BD103" s="695">
        <v>77834</v>
      </c>
      <c r="BE103" s="695">
        <v>77834</v>
      </c>
      <c r="BF103" s="695">
        <v>77834</v>
      </c>
      <c r="BG103" s="695">
        <v>77834</v>
      </c>
      <c r="BH103" s="695">
        <v>54484</v>
      </c>
      <c r="BI103" s="695">
        <v>0</v>
      </c>
      <c r="BJ103" s="695">
        <v>0</v>
      </c>
      <c r="BK103" s="695">
        <v>0</v>
      </c>
      <c r="BL103" s="695">
        <v>0</v>
      </c>
      <c r="BM103" s="695">
        <v>0</v>
      </c>
      <c r="BN103" s="695">
        <v>0</v>
      </c>
      <c r="BO103" s="695">
        <v>0</v>
      </c>
      <c r="BP103" s="695">
        <v>0</v>
      </c>
      <c r="BQ103" s="695">
        <v>0</v>
      </c>
      <c r="BR103" s="695">
        <v>0</v>
      </c>
      <c r="BS103" s="695">
        <v>0</v>
      </c>
      <c r="BT103" s="696">
        <v>0</v>
      </c>
      <c r="BU103" s="163"/>
    </row>
    <row r="104" spans="2:73" ht="15.75">
      <c r="B104" s="690" t="s">
        <v>209</v>
      </c>
      <c r="C104" s="690" t="s">
        <v>711</v>
      </c>
      <c r="D104" s="690" t="s">
        <v>119</v>
      </c>
      <c r="E104" s="690" t="s">
        <v>709</v>
      </c>
      <c r="F104" s="690" t="s">
        <v>712</v>
      </c>
      <c r="G104" s="690" t="s">
        <v>710</v>
      </c>
      <c r="H104" s="690">
        <v>2015</v>
      </c>
      <c r="I104" s="643" t="s">
        <v>588</v>
      </c>
      <c r="J104" s="643" t="s">
        <v>594</v>
      </c>
      <c r="K104" s="632"/>
      <c r="L104" s="694"/>
      <c r="M104" s="695"/>
      <c r="N104" s="695"/>
      <c r="O104" s="695"/>
      <c r="P104" s="695">
        <v>3655</v>
      </c>
      <c r="Q104" s="695">
        <v>3632</v>
      </c>
      <c r="R104" s="695">
        <v>3609</v>
      </c>
      <c r="S104" s="695">
        <v>3609</v>
      </c>
      <c r="T104" s="695">
        <v>3609</v>
      </c>
      <c r="U104" s="695">
        <v>3602</v>
      </c>
      <c r="V104" s="695">
        <v>3427</v>
      </c>
      <c r="W104" s="695">
        <v>3427</v>
      </c>
      <c r="X104" s="695">
        <v>3364</v>
      </c>
      <c r="Y104" s="695">
        <v>2813</v>
      </c>
      <c r="Z104" s="695">
        <v>1433</v>
      </c>
      <c r="AA104" s="695">
        <v>1180</v>
      </c>
      <c r="AB104" s="695">
        <v>997</v>
      </c>
      <c r="AC104" s="695">
        <v>997</v>
      </c>
      <c r="AD104" s="695">
        <v>997</v>
      </c>
      <c r="AE104" s="695">
        <v>632</v>
      </c>
      <c r="AF104" s="695">
        <v>80</v>
      </c>
      <c r="AG104" s="695">
        <v>80</v>
      </c>
      <c r="AH104" s="695">
        <v>80</v>
      </c>
      <c r="AI104" s="695">
        <v>80</v>
      </c>
      <c r="AJ104" s="695">
        <v>0</v>
      </c>
      <c r="AK104" s="695">
        <v>0</v>
      </c>
      <c r="AL104" s="695">
        <v>0</v>
      </c>
      <c r="AM104" s="695">
        <v>0</v>
      </c>
      <c r="AN104" s="695">
        <v>0</v>
      </c>
      <c r="AO104" s="696">
        <v>0</v>
      </c>
      <c r="AP104" s="632"/>
      <c r="AQ104" s="694"/>
      <c r="AR104" s="695"/>
      <c r="AS104" s="695"/>
      <c r="AT104" s="695"/>
      <c r="AU104" s="695">
        <v>26057881</v>
      </c>
      <c r="AV104" s="695">
        <v>25984828</v>
      </c>
      <c r="AW104" s="695">
        <v>25911570</v>
      </c>
      <c r="AX104" s="695">
        <v>25911570</v>
      </c>
      <c r="AY104" s="695">
        <v>25911570</v>
      </c>
      <c r="AZ104" s="695">
        <v>25887619</v>
      </c>
      <c r="BA104" s="695">
        <v>24766778</v>
      </c>
      <c r="BB104" s="695">
        <v>24766778</v>
      </c>
      <c r="BC104" s="695">
        <v>24556426</v>
      </c>
      <c r="BD104" s="695">
        <v>21012598</v>
      </c>
      <c r="BE104" s="695">
        <v>11963048</v>
      </c>
      <c r="BF104" s="695">
        <v>11029516</v>
      </c>
      <c r="BG104" s="695">
        <v>8213098</v>
      </c>
      <c r="BH104" s="695">
        <v>8213098</v>
      </c>
      <c r="BI104" s="695">
        <v>8213098</v>
      </c>
      <c r="BJ104" s="695">
        <v>5187578</v>
      </c>
      <c r="BK104" s="695">
        <v>85311</v>
      </c>
      <c r="BL104" s="695">
        <v>85311</v>
      </c>
      <c r="BM104" s="695">
        <v>85311</v>
      </c>
      <c r="BN104" s="695">
        <v>85311</v>
      </c>
      <c r="BO104" s="695">
        <v>0</v>
      </c>
      <c r="BP104" s="695">
        <v>0</v>
      </c>
      <c r="BQ104" s="695">
        <v>0</v>
      </c>
      <c r="BR104" s="695">
        <v>0</v>
      </c>
      <c r="BS104" s="695">
        <v>0</v>
      </c>
      <c r="BT104" s="696">
        <v>0</v>
      </c>
      <c r="BU104" s="163"/>
    </row>
    <row r="105" spans="2:73" ht="15.75">
      <c r="B105" s="690" t="s">
        <v>209</v>
      </c>
      <c r="C105" s="690" t="s">
        <v>711</v>
      </c>
      <c r="D105" s="690" t="s">
        <v>120</v>
      </c>
      <c r="E105" s="690" t="s">
        <v>709</v>
      </c>
      <c r="F105" s="690" t="s">
        <v>712</v>
      </c>
      <c r="G105" s="690" t="s">
        <v>710</v>
      </c>
      <c r="H105" s="690">
        <v>2015</v>
      </c>
      <c r="I105" s="643" t="s">
        <v>588</v>
      </c>
      <c r="J105" s="643" t="s">
        <v>594</v>
      </c>
      <c r="K105" s="632"/>
      <c r="L105" s="694"/>
      <c r="M105" s="695"/>
      <c r="N105" s="695"/>
      <c r="O105" s="695"/>
      <c r="P105" s="695">
        <v>0</v>
      </c>
      <c r="Q105" s="695">
        <v>0</v>
      </c>
      <c r="R105" s="695">
        <v>0</v>
      </c>
      <c r="S105" s="695">
        <v>0</v>
      </c>
      <c r="T105" s="695">
        <v>0</v>
      </c>
      <c r="U105" s="695">
        <v>0</v>
      </c>
      <c r="V105" s="695">
        <v>0</v>
      </c>
      <c r="W105" s="695">
        <v>0</v>
      </c>
      <c r="X105" s="695">
        <v>0</v>
      </c>
      <c r="Y105" s="695">
        <v>0</v>
      </c>
      <c r="Z105" s="695">
        <v>0</v>
      </c>
      <c r="AA105" s="695">
        <v>0</v>
      </c>
      <c r="AB105" s="695">
        <v>0</v>
      </c>
      <c r="AC105" s="695">
        <v>0</v>
      </c>
      <c r="AD105" s="695">
        <v>0</v>
      </c>
      <c r="AE105" s="695">
        <v>0</v>
      </c>
      <c r="AF105" s="695">
        <v>0</v>
      </c>
      <c r="AG105" s="695">
        <v>0</v>
      </c>
      <c r="AH105" s="695">
        <v>0</v>
      </c>
      <c r="AI105" s="695">
        <v>0</v>
      </c>
      <c r="AJ105" s="695">
        <v>0</v>
      </c>
      <c r="AK105" s="695">
        <v>0</v>
      </c>
      <c r="AL105" s="695">
        <v>0</v>
      </c>
      <c r="AM105" s="695">
        <v>0</v>
      </c>
      <c r="AN105" s="695">
        <v>0</v>
      </c>
      <c r="AO105" s="696">
        <v>0</v>
      </c>
      <c r="AP105" s="632"/>
      <c r="AQ105" s="694"/>
      <c r="AR105" s="695"/>
      <c r="AS105" s="695"/>
      <c r="AT105" s="695"/>
      <c r="AU105" s="695">
        <v>0</v>
      </c>
      <c r="AV105" s="695">
        <v>0</v>
      </c>
      <c r="AW105" s="695">
        <v>0</v>
      </c>
      <c r="AX105" s="695">
        <v>0</v>
      </c>
      <c r="AY105" s="695">
        <v>0</v>
      </c>
      <c r="AZ105" s="695">
        <v>0</v>
      </c>
      <c r="BA105" s="695">
        <v>0</v>
      </c>
      <c r="BB105" s="695">
        <v>0</v>
      </c>
      <c r="BC105" s="695">
        <v>0</v>
      </c>
      <c r="BD105" s="695">
        <v>0</v>
      </c>
      <c r="BE105" s="695">
        <v>0</v>
      </c>
      <c r="BF105" s="695">
        <v>0</v>
      </c>
      <c r="BG105" s="695">
        <v>0</v>
      </c>
      <c r="BH105" s="695">
        <v>0</v>
      </c>
      <c r="BI105" s="695">
        <v>0</v>
      </c>
      <c r="BJ105" s="695">
        <v>0</v>
      </c>
      <c r="BK105" s="695">
        <v>0</v>
      </c>
      <c r="BL105" s="695">
        <v>0</v>
      </c>
      <c r="BM105" s="695">
        <v>0</v>
      </c>
      <c r="BN105" s="695">
        <v>0</v>
      </c>
      <c r="BO105" s="695">
        <v>0</v>
      </c>
      <c r="BP105" s="695">
        <v>0</v>
      </c>
      <c r="BQ105" s="695">
        <v>0</v>
      </c>
      <c r="BR105" s="695">
        <v>0</v>
      </c>
      <c r="BS105" s="695">
        <v>0</v>
      </c>
      <c r="BT105" s="696">
        <v>0</v>
      </c>
      <c r="BU105" s="163"/>
    </row>
    <row r="106" spans="2:73" ht="15.75">
      <c r="B106" s="690" t="s">
        <v>209</v>
      </c>
      <c r="C106" s="690" t="s">
        <v>711</v>
      </c>
      <c r="D106" s="690" t="s">
        <v>121</v>
      </c>
      <c r="E106" s="690" t="s">
        <v>709</v>
      </c>
      <c r="F106" s="690" t="s">
        <v>712</v>
      </c>
      <c r="G106" s="690" t="s">
        <v>710</v>
      </c>
      <c r="H106" s="690">
        <v>2015</v>
      </c>
      <c r="I106" s="643" t="s">
        <v>588</v>
      </c>
      <c r="J106" s="643" t="s">
        <v>594</v>
      </c>
      <c r="K106" s="632"/>
      <c r="L106" s="694"/>
      <c r="M106" s="695"/>
      <c r="N106" s="695"/>
      <c r="O106" s="695"/>
      <c r="P106" s="695">
        <v>21</v>
      </c>
      <c r="Q106" s="695">
        <v>21</v>
      </c>
      <c r="R106" s="695">
        <v>21</v>
      </c>
      <c r="S106" s="695">
        <v>21</v>
      </c>
      <c r="T106" s="695">
        <v>21</v>
      </c>
      <c r="U106" s="695">
        <v>21</v>
      </c>
      <c r="V106" s="695">
        <v>21</v>
      </c>
      <c r="W106" s="695">
        <v>21</v>
      </c>
      <c r="X106" s="695">
        <v>21</v>
      </c>
      <c r="Y106" s="695">
        <v>21</v>
      </c>
      <c r="Z106" s="695">
        <v>21</v>
      </c>
      <c r="AA106" s="695">
        <v>21</v>
      </c>
      <c r="AB106" s="695">
        <v>21</v>
      </c>
      <c r="AC106" s="695">
        <v>21</v>
      </c>
      <c r="AD106" s="695">
        <v>21</v>
      </c>
      <c r="AE106" s="695">
        <v>21</v>
      </c>
      <c r="AF106" s="695">
        <v>21</v>
      </c>
      <c r="AG106" s="695">
        <v>21</v>
      </c>
      <c r="AH106" s="695">
        <v>21</v>
      </c>
      <c r="AI106" s="695">
        <v>21</v>
      </c>
      <c r="AJ106" s="695">
        <v>21</v>
      </c>
      <c r="AK106" s="695">
        <v>21</v>
      </c>
      <c r="AL106" s="695">
        <v>21</v>
      </c>
      <c r="AM106" s="695">
        <v>21</v>
      </c>
      <c r="AN106" s="695">
        <v>21</v>
      </c>
      <c r="AO106" s="696">
        <v>21</v>
      </c>
      <c r="AP106" s="632"/>
      <c r="AQ106" s="694"/>
      <c r="AR106" s="695"/>
      <c r="AS106" s="695"/>
      <c r="AT106" s="695"/>
      <c r="AU106" s="695">
        <v>77097</v>
      </c>
      <c r="AV106" s="695">
        <v>77097</v>
      </c>
      <c r="AW106" s="695">
        <v>77097</v>
      </c>
      <c r="AX106" s="695">
        <v>77097</v>
      </c>
      <c r="AY106" s="695">
        <v>77097</v>
      </c>
      <c r="AZ106" s="695">
        <v>77097</v>
      </c>
      <c r="BA106" s="695">
        <v>77097</v>
      </c>
      <c r="BB106" s="695">
        <v>77097</v>
      </c>
      <c r="BC106" s="695">
        <v>77097</v>
      </c>
      <c r="BD106" s="695">
        <v>77097</v>
      </c>
      <c r="BE106" s="695">
        <v>77097</v>
      </c>
      <c r="BF106" s="695">
        <v>77097</v>
      </c>
      <c r="BG106" s="695">
        <v>77097</v>
      </c>
      <c r="BH106" s="695">
        <v>77097</v>
      </c>
      <c r="BI106" s="695">
        <v>77097</v>
      </c>
      <c r="BJ106" s="695">
        <v>77097</v>
      </c>
      <c r="BK106" s="695">
        <v>77097</v>
      </c>
      <c r="BL106" s="695">
        <v>77097</v>
      </c>
      <c r="BM106" s="695">
        <v>77097</v>
      </c>
      <c r="BN106" s="695">
        <v>77097</v>
      </c>
      <c r="BO106" s="695">
        <v>77097</v>
      </c>
      <c r="BP106" s="695">
        <v>77097</v>
      </c>
      <c r="BQ106" s="695">
        <v>77097</v>
      </c>
      <c r="BR106" s="695">
        <v>77097</v>
      </c>
      <c r="BS106" s="695">
        <v>77097</v>
      </c>
      <c r="BT106" s="696">
        <v>77097</v>
      </c>
      <c r="BU106" s="163"/>
    </row>
    <row r="107" spans="2:73" ht="15.75">
      <c r="B107" s="690" t="s">
        <v>209</v>
      </c>
      <c r="C107" s="690" t="s">
        <v>711</v>
      </c>
      <c r="D107" s="690" t="s">
        <v>122</v>
      </c>
      <c r="E107" s="690" t="s">
        <v>709</v>
      </c>
      <c r="F107" s="690" t="s">
        <v>712</v>
      </c>
      <c r="G107" s="690" t="s">
        <v>710</v>
      </c>
      <c r="H107" s="690">
        <v>2015</v>
      </c>
      <c r="I107" s="643" t="s">
        <v>588</v>
      </c>
      <c r="J107" s="643" t="s">
        <v>594</v>
      </c>
      <c r="K107" s="632"/>
      <c r="L107" s="694"/>
      <c r="M107" s="695"/>
      <c r="N107" s="695"/>
      <c r="O107" s="695"/>
      <c r="P107" s="695">
        <v>0</v>
      </c>
      <c r="Q107" s="695">
        <v>0</v>
      </c>
      <c r="R107" s="695">
        <v>0</v>
      </c>
      <c r="S107" s="695">
        <v>0</v>
      </c>
      <c r="T107" s="695">
        <v>0</v>
      </c>
      <c r="U107" s="695">
        <v>0</v>
      </c>
      <c r="V107" s="695">
        <v>0</v>
      </c>
      <c r="W107" s="695">
        <v>0</v>
      </c>
      <c r="X107" s="695">
        <v>0</v>
      </c>
      <c r="Y107" s="695">
        <v>0</v>
      </c>
      <c r="Z107" s="695">
        <v>0</v>
      </c>
      <c r="AA107" s="695">
        <v>0</v>
      </c>
      <c r="AB107" s="695">
        <v>0</v>
      </c>
      <c r="AC107" s="695">
        <v>0</v>
      </c>
      <c r="AD107" s="695">
        <v>0</v>
      </c>
      <c r="AE107" s="695">
        <v>0</v>
      </c>
      <c r="AF107" s="695">
        <v>0</v>
      </c>
      <c r="AG107" s="695">
        <v>0</v>
      </c>
      <c r="AH107" s="695">
        <v>0</v>
      </c>
      <c r="AI107" s="695">
        <v>0</v>
      </c>
      <c r="AJ107" s="695">
        <v>0</v>
      </c>
      <c r="AK107" s="695">
        <v>0</v>
      </c>
      <c r="AL107" s="695">
        <v>0</v>
      </c>
      <c r="AM107" s="695">
        <v>0</v>
      </c>
      <c r="AN107" s="695">
        <v>0</v>
      </c>
      <c r="AO107" s="696">
        <v>0</v>
      </c>
      <c r="AP107" s="632"/>
      <c r="AQ107" s="697"/>
      <c r="AR107" s="698"/>
      <c r="AS107" s="698"/>
      <c r="AT107" s="698"/>
      <c r="AU107" s="698">
        <v>0</v>
      </c>
      <c r="AV107" s="698">
        <v>0</v>
      </c>
      <c r="AW107" s="698">
        <v>0</v>
      </c>
      <c r="AX107" s="698">
        <v>0</v>
      </c>
      <c r="AY107" s="698">
        <v>0</v>
      </c>
      <c r="AZ107" s="698">
        <v>0</v>
      </c>
      <c r="BA107" s="698">
        <v>0</v>
      </c>
      <c r="BB107" s="698">
        <v>0</v>
      </c>
      <c r="BC107" s="698">
        <v>0</v>
      </c>
      <c r="BD107" s="698">
        <v>0</v>
      </c>
      <c r="BE107" s="698">
        <v>0</v>
      </c>
      <c r="BF107" s="698">
        <v>0</v>
      </c>
      <c r="BG107" s="698">
        <v>0</v>
      </c>
      <c r="BH107" s="698">
        <v>0</v>
      </c>
      <c r="BI107" s="698">
        <v>0</v>
      </c>
      <c r="BJ107" s="698">
        <v>0</v>
      </c>
      <c r="BK107" s="698">
        <v>0</v>
      </c>
      <c r="BL107" s="698">
        <v>0</v>
      </c>
      <c r="BM107" s="698">
        <v>0</v>
      </c>
      <c r="BN107" s="698">
        <v>0</v>
      </c>
      <c r="BO107" s="698">
        <v>0</v>
      </c>
      <c r="BP107" s="698">
        <v>0</v>
      </c>
      <c r="BQ107" s="698">
        <v>0</v>
      </c>
      <c r="BR107" s="698">
        <v>0</v>
      </c>
      <c r="BS107" s="698">
        <v>0</v>
      </c>
      <c r="BT107" s="699">
        <v>0</v>
      </c>
      <c r="BU107" s="163"/>
    </row>
    <row r="108" spans="2:73" ht="15.75">
      <c r="B108" s="690" t="s">
        <v>209</v>
      </c>
      <c r="C108" s="690" t="s">
        <v>711</v>
      </c>
      <c r="D108" s="690" t="s">
        <v>123</v>
      </c>
      <c r="E108" s="690" t="s">
        <v>709</v>
      </c>
      <c r="F108" s="690" t="s">
        <v>713</v>
      </c>
      <c r="G108" s="690" t="s">
        <v>710</v>
      </c>
      <c r="H108" s="690">
        <v>2015</v>
      </c>
      <c r="I108" s="643" t="s">
        <v>588</v>
      </c>
      <c r="J108" s="643" t="s">
        <v>594</v>
      </c>
      <c r="K108" s="632"/>
      <c r="L108" s="694"/>
      <c r="M108" s="695"/>
      <c r="N108" s="695"/>
      <c r="O108" s="695"/>
      <c r="P108" s="695">
        <v>0</v>
      </c>
      <c r="Q108" s="695">
        <v>0</v>
      </c>
      <c r="R108" s="695">
        <v>0</v>
      </c>
      <c r="S108" s="695">
        <v>0</v>
      </c>
      <c r="T108" s="695">
        <v>0</v>
      </c>
      <c r="U108" s="695">
        <v>0</v>
      </c>
      <c r="V108" s="695">
        <v>0</v>
      </c>
      <c r="W108" s="695">
        <v>0</v>
      </c>
      <c r="X108" s="695">
        <v>0</v>
      </c>
      <c r="Y108" s="695">
        <v>0</v>
      </c>
      <c r="Z108" s="695">
        <v>0</v>
      </c>
      <c r="AA108" s="695">
        <v>0</v>
      </c>
      <c r="AB108" s="695">
        <v>0</v>
      </c>
      <c r="AC108" s="695">
        <v>0</v>
      </c>
      <c r="AD108" s="695">
        <v>0</v>
      </c>
      <c r="AE108" s="695">
        <v>0</v>
      </c>
      <c r="AF108" s="695">
        <v>0</v>
      </c>
      <c r="AG108" s="695">
        <v>0</v>
      </c>
      <c r="AH108" s="695">
        <v>0</v>
      </c>
      <c r="AI108" s="695">
        <v>0</v>
      </c>
      <c r="AJ108" s="695">
        <v>0</v>
      </c>
      <c r="AK108" s="695">
        <v>0</v>
      </c>
      <c r="AL108" s="695">
        <v>0</v>
      </c>
      <c r="AM108" s="695">
        <v>0</v>
      </c>
      <c r="AN108" s="695">
        <v>0</v>
      </c>
      <c r="AO108" s="696">
        <v>0</v>
      </c>
      <c r="AP108" s="632"/>
      <c r="AQ108" s="691"/>
      <c r="AR108" s="692"/>
      <c r="AS108" s="692"/>
      <c r="AT108" s="692"/>
      <c r="AU108" s="692">
        <v>0</v>
      </c>
      <c r="AV108" s="692">
        <v>0</v>
      </c>
      <c r="AW108" s="692">
        <v>0</v>
      </c>
      <c r="AX108" s="692">
        <v>0</v>
      </c>
      <c r="AY108" s="692">
        <v>0</v>
      </c>
      <c r="AZ108" s="692">
        <v>0</v>
      </c>
      <c r="BA108" s="692">
        <v>0</v>
      </c>
      <c r="BB108" s="692">
        <v>0</v>
      </c>
      <c r="BC108" s="692">
        <v>0</v>
      </c>
      <c r="BD108" s="692">
        <v>0</v>
      </c>
      <c r="BE108" s="692">
        <v>0</v>
      </c>
      <c r="BF108" s="692">
        <v>0</v>
      </c>
      <c r="BG108" s="692">
        <v>0</v>
      </c>
      <c r="BH108" s="692">
        <v>0</v>
      </c>
      <c r="BI108" s="692">
        <v>0</v>
      </c>
      <c r="BJ108" s="692">
        <v>0</v>
      </c>
      <c r="BK108" s="692">
        <v>0</v>
      </c>
      <c r="BL108" s="692">
        <v>0</v>
      </c>
      <c r="BM108" s="692">
        <v>0</v>
      </c>
      <c r="BN108" s="692">
        <v>0</v>
      </c>
      <c r="BO108" s="692">
        <v>0</v>
      </c>
      <c r="BP108" s="692">
        <v>0</v>
      </c>
      <c r="BQ108" s="692">
        <v>0</v>
      </c>
      <c r="BR108" s="692">
        <v>0</v>
      </c>
      <c r="BS108" s="692">
        <v>0</v>
      </c>
      <c r="BT108" s="693">
        <v>0</v>
      </c>
      <c r="BU108" s="163"/>
    </row>
    <row r="109" spans="2:73" ht="15.75">
      <c r="B109" s="690" t="s">
        <v>209</v>
      </c>
      <c r="C109" s="690" t="s">
        <v>711</v>
      </c>
      <c r="D109" s="690" t="s">
        <v>125</v>
      </c>
      <c r="E109" s="690" t="s">
        <v>709</v>
      </c>
      <c r="F109" s="690" t="s">
        <v>713</v>
      </c>
      <c r="G109" s="690" t="s">
        <v>710</v>
      </c>
      <c r="H109" s="690">
        <v>2015</v>
      </c>
      <c r="I109" s="643" t="s">
        <v>588</v>
      </c>
      <c r="J109" s="643" t="s">
        <v>594</v>
      </c>
      <c r="K109" s="632"/>
      <c r="L109" s="694"/>
      <c r="M109" s="695"/>
      <c r="N109" s="695"/>
      <c r="O109" s="695"/>
      <c r="P109" s="695">
        <v>0</v>
      </c>
      <c r="Q109" s="695">
        <v>0</v>
      </c>
      <c r="R109" s="695">
        <v>0</v>
      </c>
      <c r="S109" s="695">
        <v>0</v>
      </c>
      <c r="T109" s="695">
        <v>0</v>
      </c>
      <c r="U109" s="695">
        <v>0</v>
      </c>
      <c r="V109" s="695">
        <v>0</v>
      </c>
      <c r="W109" s="695">
        <v>0</v>
      </c>
      <c r="X109" s="695">
        <v>0</v>
      </c>
      <c r="Y109" s="695">
        <v>0</v>
      </c>
      <c r="Z109" s="695">
        <v>0</v>
      </c>
      <c r="AA109" s="695">
        <v>0</v>
      </c>
      <c r="AB109" s="695">
        <v>0</v>
      </c>
      <c r="AC109" s="695">
        <v>0</v>
      </c>
      <c r="AD109" s="695">
        <v>0</v>
      </c>
      <c r="AE109" s="695">
        <v>0</v>
      </c>
      <c r="AF109" s="695">
        <v>0</v>
      </c>
      <c r="AG109" s="695">
        <v>0</v>
      </c>
      <c r="AH109" s="695">
        <v>0</v>
      </c>
      <c r="AI109" s="695">
        <v>0</v>
      </c>
      <c r="AJ109" s="695">
        <v>0</v>
      </c>
      <c r="AK109" s="695">
        <v>0</v>
      </c>
      <c r="AL109" s="695">
        <v>0</v>
      </c>
      <c r="AM109" s="695">
        <v>0</v>
      </c>
      <c r="AN109" s="695">
        <v>0</v>
      </c>
      <c r="AO109" s="696">
        <v>0</v>
      </c>
      <c r="AP109" s="632"/>
      <c r="AQ109" s="694"/>
      <c r="AR109" s="695"/>
      <c r="AS109" s="695"/>
      <c r="AT109" s="695"/>
      <c r="AU109" s="695">
        <v>0</v>
      </c>
      <c r="AV109" s="695">
        <v>0</v>
      </c>
      <c r="AW109" s="695">
        <v>0</v>
      </c>
      <c r="AX109" s="695">
        <v>0</v>
      </c>
      <c r="AY109" s="695">
        <v>0</v>
      </c>
      <c r="AZ109" s="695">
        <v>0</v>
      </c>
      <c r="BA109" s="695">
        <v>0</v>
      </c>
      <c r="BB109" s="695">
        <v>0</v>
      </c>
      <c r="BC109" s="695">
        <v>0</v>
      </c>
      <c r="BD109" s="695">
        <v>0</v>
      </c>
      <c r="BE109" s="695">
        <v>0</v>
      </c>
      <c r="BF109" s="695">
        <v>0</v>
      </c>
      <c r="BG109" s="695">
        <v>0</v>
      </c>
      <c r="BH109" s="695">
        <v>0</v>
      </c>
      <c r="BI109" s="695">
        <v>0</v>
      </c>
      <c r="BJ109" s="695">
        <v>0</v>
      </c>
      <c r="BK109" s="695">
        <v>0</v>
      </c>
      <c r="BL109" s="695">
        <v>0</v>
      </c>
      <c r="BM109" s="695">
        <v>0</v>
      </c>
      <c r="BN109" s="695">
        <v>0</v>
      </c>
      <c r="BO109" s="695">
        <v>0</v>
      </c>
      <c r="BP109" s="695">
        <v>0</v>
      </c>
      <c r="BQ109" s="695">
        <v>0</v>
      </c>
      <c r="BR109" s="695">
        <v>0</v>
      </c>
      <c r="BS109" s="695">
        <v>0</v>
      </c>
      <c r="BT109" s="696">
        <v>0</v>
      </c>
      <c r="BU109" s="163"/>
    </row>
    <row r="110" spans="2:73" ht="15.75">
      <c r="B110" s="690" t="s">
        <v>209</v>
      </c>
      <c r="C110" s="690" t="s">
        <v>711</v>
      </c>
      <c r="D110" s="690" t="s">
        <v>124</v>
      </c>
      <c r="E110" s="690" t="s">
        <v>709</v>
      </c>
      <c r="F110" s="690" t="s">
        <v>713</v>
      </c>
      <c r="G110" s="690" t="s">
        <v>710</v>
      </c>
      <c r="H110" s="690">
        <v>2015</v>
      </c>
      <c r="I110" s="643" t="s">
        <v>588</v>
      </c>
      <c r="J110" s="643" t="s">
        <v>594</v>
      </c>
      <c r="K110" s="632"/>
      <c r="L110" s="694"/>
      <c r="M110" s="695"/>
      <c r="N110" s="695"/>
      <c r="O110" s="695"/>
      <c r="P110" s="695">
        <v>0</v>
      </c>
      <c r="Q110" s="695">
        <v>0</v>
      </c>
      <c r="R110" s="695">
        <v>0</v>
      </c>
      <c r="S110" s="695">
        <v>0</v>
      </c>
      <c r="T110" s="695">
        <v>0</v>
      </c>
      <c r="U110" s="695">
        <v>0</v>
      </c>
      <c r="V110" s="695">
        <v>0</v>
      </c>
      <c r="W110" s="695">
        <v>0</v>
      </c>
      <c r="X110" s="695">
        <v>0</v>
      </c>
      <c r="Y110" s="695">
        <v>0</v>
      </c>
      <c r="Z110" s="695">
        <v>0</v>
      </c>
      <c r="AA110" s="695">
        <v>0</v>
      </c>
      <c r="AB110" s="695">
        <v>0</v>
      </c>
      <c r="AC110" s="695">
        <v>0</v>
      </c>
      <c r="AD110" s="695">
        <v>0</v>
      </c>
      <c r="AE110" s="695">
        <v>0</v>
      </c>
      <c r="AF110" s="695">
        <v>0</v>
      </c>
      <c r="AG110" s="695">
        <v>0</v>
      </c>
      <c r="AH110" s="695">
        <v>0</v>
      </c>
      <c r="AI110" s="695">
        <v>0</v>
      </c>
      <c r="AJ110" s="695">
        <v>0</v>
      </c>
      <c r="AK110" s="695">
        <v>0</v>
      </c>
      <c r="AL110" s="695">
        <v>0</v>
      </c>
      <c r="AM110" s="695">
        <v>0</v>
      </c>
      <c r="AN110" s="695">
        <v>0</v>
      </c>
      <c r="AO110" s="696">
        <v>0</v>
      </c>
      <c r="AP110" s="632"/>
      <c r="AQ110" s="694"/>
      <c r="AR110" s="695"/>
      <c r="AS110" s="695"/>
      <c r="AT110" s="695"/>
      <c r="AU110" s="695">
        <v>0</v>
      </c>
      <c r="AV110" s="695">
        <v>0</v>
      </c>
      <c r="AW110" s="695">
        <v>0</v>
      </c>
      <c r="AX110" s="695">
        <v>0</v>
      </c>
      <c r="AY110" s="695">
        <v>0</v>
      </c>
      <c r="AZ110" s="695">
        <v>0</v>
      </c>
      <c r="BA110" s="695">
        <v>0</v>
      </c>
      <c r="BB110" s="695">
        <v>0</v>
      </c>
      <c r="BC110" s="695">
        <v>0</v>
      </c>
      <c r="BD110" s="695">
        <v>0</v>
      </c>
      <c r="BE110" s="695">
        <v>0</v>
      </c>
      <c r="BF110" s="695">
        <v>0</v>
      </c>
      <c r="BG110" s="695">
        <v>0</v>
      </c>
      <c r="BH110" s="695">
        <v>0</v>
      </c>
      <c r="BI110" s="695">
        <v>0</v>
      </c>
      <c r="BJ110" s="695">
        <v>0</v>
      </c>
      <c r="BK110" s="695">
        <v>0</v>
      </c>
      <c r="BL110" s="695">
        <v>0</v>
      </c>
      <c r="BM110" s="695">
        <v>0</v>
      </c>
      <c r="BN110" s="695">
        <v>0</v>
      </c>
      <c r="BO110" s="695">
        <v>0</v>
      </c>
      <c r="BP110" s="695">
        <v>0</v>
      </c>
      <c r="BQ110" s="695">
        <v>0</v>
      </c>
      <c r="BR110" s="695">
        <v>0</v>
      </c>
      <c r="BS110" s="695">
        <v>0</v>
      </c>
      <c r="BT110" s="696">
        <v>0</v>
      </c>
      <c r="BU110" s="163"/>
    </row>
    <row r="111" spans="2:73" ht="15.75">
      <c r="B111" s="690" t="s">
        <v>209</v>
      </c>
      <c r="C111" s="690" t="s">
        <v>711</v>
      </c>
      <c r="D111" s="690" t="s">
        <v>714</v>
      </c>
      <c r="E111" s="690" t="s">
        <v>709</v>
      </c>
      <c r="F111" s="690" t="s">
        <v>712</v>
      </c>
      <c r="G111" s="690" t="s">
        <v>710</v>
      </c>
      <c r="H111" s="690">
        <v>2015</v>
      </c>
      <c r="I111" s="643" t="s">
        <v>588</v>
      </c>
      <c r="J111" s="643" t="s">
        <v>594</v>
      </c>
      <c r="K111" s="632"/>
      <c r="L111" s="694"/>
      <c r="M111" s="695"/>
      <c r="N111" s="695"/>
      <c r="O111" s="695"/>
      <c r="P111" s="695">
        <v>0</v>
      </c>
      <c r="Q111" s="695">
        <v>0</v>
      </c>
      <c r="R111" s="695">
        <v>0</v>
      </c>
      <c r="S111" s="695">
        <v>0</v>
      </c>
      <c r="T111" s="695">
        <v>0</v>
      </c>
      <c r="U111" s="695">
        <v>0</v>
      </c>
      <c r="V111" s="695">
        <v>0</v>
      </c>
      <c r="W111" s="695">
        <v>0</v>
      </c>
      <c r="X111" s="695">
        <v>0</v>
      </c>
      <c r="Y111" s="695">
        <v>0</v>
      </c>
      <c r="Z111" s="695">
        <v>0</v>
      </c>
      <c r="AA111" s="695">
        <v>0</v>
      </c>
      <c r="AB111" s="695">
        <v>0</v>
      </c>
      <c r="AC111" s="695">
        <v>0</v>
      </c>
      <c r="AD111" s="695">
        <v>0</v>
      </c>
      <c r="AE111" s="695">
        <v>0</v>
      </c>
      <c r="AF111" s="695">
        <v>0</v>
      </c>
      <c r="AG111" s="695">
        <v>0</v>
      </c>
      <c r="AH111" s="695">
        <v>0</v>
      </c>
      <c r="AI111" s="695">
        <v>0</v>
      </c>
      <c r="AJ111" s="695">
        <v>0</v>
      </c>
      <c r="AK111" s="695">
        <v>0</v>
      </c>
      <c r="AL111" s="695">
        <v>0</v>
      </c>
      <c r="AM111" s="695">
        <v>0</v>
      </c>
      <c r="AN111" s="695">
        <v>0</v>
      </c>
      <c r="AO111" s="696">
        <v>0</v>
      </c>
      <c r="AP111" s="632"/>
      <c r="AQ111" s="694"/>
      <c r="AR111" s="695"/>
      <c r="AS111" s="695"/>
      <c r="AT111" s="695"/>
      <c r="AU111" s="695">
        <v>0</v>
      </c>
      <c r="AV111" s="695">
        <v>0</v>
      </c>
      <c r="AW111" s="695">
        <v>0</v>
      </c>
      <c r="AX111" s="695">
        <v>0</v>
      </c>
      <c r="AY111" s="695">
        <v>0</v>
      </c>
      <c r="AZ111" s="695">
        <v>0</v>
      </c>
      <c r="BA111" s="695">
        <v>0</v>
      </c>
      <c r="BB111" s="695">
        <v>0</v>
      </c>
      <c r="BC111" s="695">
        <v>0</v>
      </c>
      <c r="BD111" s="695">
        <v>0</v>
      </c>
      <c r="BE111" s="695">
        <v>0</v>
      </c>
      <c r="BF111" s="695">
        <v>0</v>
      </c>
      <c r="BG111" s="695">
        <v>0</v>
      </c>
      <c r="BH111" s="695">
        <v>0</v>
      </c>
      <c r="BI111" s="695">
        <v>0</v>
      </c>
      <c r="BJ111" s="695">
        <v>0</v>
      </c>
      <c r="BK111" s="695">
        <v>0</v>
      </c>
      <c r="BL111" s="695">
        <v>0</v>
      </c>
      <c r="BM111" s="695">
        <v>0</v>
      </c>
      <c r="BN111" s="695">
        <v>0</v>
      </c>
      <c r="BO111" s="695">
        <v>0</v>
      </c>
      <c r="BP111" s="695">
        <v>0</v>
      </c>
      <c r="BQ111" s="695">
        <v>0</v>
      </c>
      <c r="BR111" s="695">
        <v>0</v>
      </c>
      <c r="BS111" s="695">
        <v>0</v>
      </c>
      <c r="BT111" s="696">
        <v>0</v>
      </c>
      <c r="BU111" s="163"/>
    </row>
    <row r="112" spans="2:73">
      <c r="B112" s="690" t="s">
        <v>209</v>
      </c>
      <c r="C112" s="690" t="s">
        <v>711</v>
      </c>
      <c r="D112" s="690" t="s">
        <v>715</v>
      </c>
      <c r="E112" s="690" t="s">
        <v>709</v>
      </c>
      <c r="F112" s="690" t="s">
        <v>713</v>
      </c>
      <c r="G112" s="690" t="s">
        <v>710</v>
      </c>
      <c r="H112" s="690">
        <v>2015</v>
      </c>
      <c r="I112" s="643" t="s">
        <v>588</v>
      </c>
      <c r="J112" s="643" t="s">
        <v>594</v>
      </c>
      <c r="K112" s="632"/>
      <c r="L112" s="694"/>
      <c r="M112" s="695"/>
      <c r="N112" s="695"/>
      <c r="O112" s="695"/>
      <c r="P112" s="695">
        <v>0</v>
      </c>
      <c r="Q112" s="695">
        <v>0</v>
      </c>
      <c r="R112" s="695">
        <v>0</v>
      </c>
      <c r="S112" s="695">
        <v>0</v>
      </c>
      <c r="T112" s="695">
        <v>0</v>
      </c>
      <c r="U112" s="695">
        <v>0</v>
      </c>
      <c r="V112" s="695">
        <v>0</v>
      </c>
      <c r="W112" s="695">
        <v>0</v>
      </c>
      <c r="X112" s="695">
        <v>0</v>
      </c>
      <c r="Y112" s="695">
        <v>0</v>
      </c>
      <c r="Z112" s="695">
        <v>0</v>
      </c>
      <c r="AA112" s="695">
        <v>0</v>
      </c>
      <c r="AB112" s="695">
        <v>0</v>
      </c>
      <c r="AC112" s="695">
        <v>0</v>
      </c>
      <c r="AD112" s="695">
        <v>0</v>
      </c>
      <c r="AE112" s="695">
        <v>0</v>
      </c>
      <c r="AF112" s="695">
        <v>0</v>
      </c>
      <c r="AG112" s="695">
        <v>0</v>
      </c>
      <c r="AH112" s="695">
        <v>0</v>
      </c>
      <c r="AI112" s="695">
        <v>0</v>
      </c>
      <c r="AJ112" s="695">
        <v>0</v>
      </c>
      <c r="AK112" s="695">
        <v>0</v>
      </c>
      <c r="AL112" s="695">
        <v>0</v>
      </c>
      <c r="AM112" s="695">
        <v>0</v>
      </c>
      <c r="AN112" s="695">
        <v>0</v>
      </c>
      <c r="AO112" s="696">
        <v>0</v>
      </c>
      <c r="AP112" s="632"/>
      <c r="AQ112" s="694"/>
      <c r="AR112" s="695"/>
      <c r="AS112" s="695"/>
      <c r="AT112" s="695"/>
      <c r="AU112" s="695">
        <v>0</v>
      </c>
      <c r="AV112" s="695">
        <v>0</v>
      </c>
      <c r="AW112" s="695">
        <v>0</v>
      </c>
      <c r="AX112" s="695">
        <v>0</v>
      </c>
      <c r="AY112" s="695">
        <v>0</v>
      </c>
      <c r="AZ112" s="695">
        <v>0</v>
      </c>
      <c r="BA112" s="695">
        <v>0</v>
      </c>
      <c r="BB112" s="695">
        <v>0</v>
      </c>
      <c r="BC112" s="695">
        <v>0</v>
      </c>
      <c r="BD112" s="695">
        <v>0</v>
      </c>
      <c r="BE112" s="695">
        <v>0</v>
      </c>
      <c r="BF112" s="695">
        <v>0</v>
      </c>
      <c r="BG112" s="695">
        <v>0</v>
      </c>
      <c r="BH112" s="695">
        <v>0</v>
      </c>
      <c r="BI112" s="695">
        <v>0</v>
      </c>
      <c r="BJ112" s="695">
        <v>0</v>
      </c>
      <c r="BK112" s="695">
        <v>0</v>
      </c>
      <c r="BL112" s="695">
        <v>0</v>
      </c>
      <c r="BM112" s="695">
        <v>0</v>
      </c>
      <c r="BN112" s="695">
        <v>0</v>
      </c>
      <c r="BO112" s="695">
        <v>0</v>
      </c>
      <c r="BP112" s="695">
        <v>0</v>
      </c>
      <c r="BQ112" s="695">
        <v>0</v>
      </c>
      <c r="BR112" s="695">
        <v>0</v>
      </c>
      <c r="BS112" s="695">
        <v>0</v>
      </c>
      <c r="BT112" s="696">
        <v>0</v>
      </c>
    </row>
    <row r="113" spans="2:73">
      <c r="B113" s="690" t="s">
        <v>209</v>
      </c>
      <c r="C113" s="690" t="s">
        <v>708</v>
      </c>
      <c r="D113" s="690" t="s">
        <v>691</v>
      </c>
      <c r="E113" s="690" t="s">
        <v>709</v>
      </c>
      <c r="F113" s="690" t="s">
        <v>29</v>
      </c>
      <c r="G113" s="690" t="s">
        <v>710</v>
      </c>
      <c r="H113" s="690">
        <v>2015</v>
      </c>
      <c r="I113" s="643" t="s">
        <v>588</v>
      </c>
      <c r="J113" s="643" t="s">
        <v>594</v>
      </c>
      <c r="K113" s="632"/>
      <c r="L113" s="694"/>
      <c r="M113" s="695"/>
      <c r="N113" s="695"/>
      <c r="O113" s="695"/>
      <c r="P113" s="695">
        <v>0</v>
      </c>
      <c r="Q113" s="695">
        <v>0</v>
      </c>
      <c r="R113" s="695">
        <v>0</v>
      </c>
      <c r="S113" s="695">
        <v>0</v>
      </c>
      <c r="T113" s="695">
        <v>0</v>
      </c>
      <c r="U113" s="695">
        <v>0</v>
      </c>
      <c r="V113" s="695">
        <v>0</v>
      </c>
      <c r="W113" s="695">
        <v>0</v>
      </c>
      <c r="X113" s="695">
        <v>0</v>
      </c>
      <c r="Y113" s="695">
        <v>0</v>
      </c>
      <c r="Z113" s="695">
        <v>0</v>
      </c>
      <c r="AA113" s="695">
        <v>0</v>
      </c>
      <c r="AB113" s="695">
        <v>0</v>
      </c>
      <c r="AC113" s="695">
        <v>0</v>
      </c>
      <c r="AD113" s="695">
        <v>0</v>
      </c>
      <c r="AE113" s="695">
        <v>0</v>
      </c>
      <c r="AF113" s="695">
        <v>0</v>
      </c>
      <c r="AG113" s="695">
        <v>0</v>
      </c>
      <c r="AH113" s="695">
        <v>0</v>
      </c>
      <c r="AI113" s="695">
        <v>0</v>
      </c>
      <c r="AJ113" s="695">
        <v>0</v>
      </c>
      <c r="AK113" s="695">
        <v>0</v>
      </c>
      <c r="AL113" s="695">
        <v>0</v>
      </c>
      <c r="AM113" s="695">
        <v>0</v>
      </c>
      <c r="AN113" s="695">
        <v>0</v>
      </c>
      <c r="AO113" s="696">
        <v>0</v>
      </c>
      <c r="AP113" s="632"/>
      <c r="AQ113" s="694"/>
      <c r="AR113" s="695"/>
      <c r="AS113" s="695"/>
      <c r="AT113" s="695"/>
      <c r="AU113" s="695">
        <v>0</v>
      </c>
      <c r="AV113" s="695">
        <v>0</v>
      </c>
      <c r="AW113" s="695">
        <v>0</v>
      </c>
      <c r="AX113" s="695">
        <v>0</v>
      </c>
      <c r="AY113" s="695">
        <v>0</v>
      </c>
      <c r="AZ113" s="695">
        <v>0</v>
      </c>
      <c r="BA113" s="695">
        <v>0</v>
      </c>
      <c r="BB113" s="695">
        <v>0</v>
      </c>
      <c r="BC113" s="695">
        <v>0</v>
      </c>
      <c r="BD113" s="695">
        <v>0</v>
      </c>
      <c r="BE113" s="695">
        <v>0</v>
      </c>
      <c r="BF113" s="695">
        <v>0</v>
      </c>
      <c r="BG113" s="695">
        <v>0</v>
      </c>
      <c r="BH113" s="695">
        <v>0</v>
      </c>
      <c r="BI113" s="695">
        <v>0</v>
      </c>
      <c r="BJ113" s="695">
        <v>0</v>
      </c>
      <c r="BK113" s="695">
        <v>0</v>
      </c>
      <c r="BL113" s="695">
        <v>0</v>
      </c>
      <c r="BM113" s="695">
        <v>0</v>
      </c>
      <c r="BN113" s="695">
        <v>0</v>
      </c>
      <c r="BO113" s="695">
        <v>0</v>
      </c>
      <c r="BP113" s="695">
        <v>0</v>
      </c>
      <c r="BQ113" s="695">
        <v>0</v>
      </c>
      <c r="BR113" s="695">
        <v>0</v>
      </c>
      <c r="BS113" s="695">
        <v>0</v>
      </c>
      <c r="BT113" s="696">
        <v>0</v>
      </c>
    </row>
    <row r="114" spans="2:73">
      <c r="B114" s="690" t="s">
        <v>209</v>
      </c>
      <c r="C114" s="690" t="s">
        <v>711</v>
      </c>
      <c r="D114" s="690" t="s">
        <v>692</v>
      </c>
      <c r="E114" s="690" t="s">
        <v>709</v>
      </c>
      <c r="F114" s="690" t="s">
        <v>712</v>
      </c>
      <c r="G114" s="690" t="s">
        <v>710</v>
      </c>
      <c r="H114" s="690">
        <v>2015</v>
      </c>
      <c r="I114" s="643" t="s">
        <v>588</v>
      </c>
      <c r="J114" s="643" t="s">
        <v>594</v>
      </c>
      <c r="K114" s="632"/>
      <c r="L114" s="694"/>
      <c r="M114" s="695"/>
      <c r="N114" s="695"/>
      <c r="O114" s="695"/>
      <c r="P114" s="695">
        <v>0</v>
      </c>
      <c r="Q114" s="695">
        <v>0</v>
      </c>
      <c r="R114" s="695">
        <v>0</v>
      </c>
      <c r="S114" s="695">
        <v>0</v>
      </c>
      <c r="T114" s="695">
        <v>0</v>
      </c>
      <c r="U114" s="695">
        <v>0</v>
      </c>
      <c r="V114" s="695">
        <v>0</v>
      </c>
      <c r="W114" s="695">
        <v>0</v>
      </c>
      <c r="X114" s="695">
        <v>0</v>
      </c>
      <c r="Y114" s="695">
        <v>0</v>
      </c>
      <c r="Z114" s="695">
        <v>0</v>
      </c>
      <c r="AA114" s="695">
        <v>0</v>
      </c>
      <c r="AB114" s="695">
        <v>0</v>
      </c>
      <c r="AC114" s="695">
        <v>0</v>
      </c>
      <c r="AD114" s="695">
        <v>0</v>
      </c>
      <c r="AE114" s="695">
        <v>0</v>
      </c>
      <c r="AF114" s="695">
        <v>0</v>
      </c>
      <c r="AG114" s="695">
        <v>0</v>
      </c>
      <c r="AH114" s="695">
        <v>0</v>
      </c>
      <c r="AI114" s="695">
        <v>0</v>
      </c>
      <c r="AJ114" s="695">
        <v>0</v>
      </c>
      <c r="AK114" s="695">
        <v>0</v>
      </c>
      <c r="AL114" s="695">
        <v>0</v>
      </c>
      <c r="AM114" s="695">
        <v>0</v>
      </c>
      <c r="AN114" s="695">
        <v>0</v>
      </c>
      <c r="AO114" s="696">
        <v>0</v>
      </c>
      <c r="AP114" s="632"/>
      <c r="AQ114" s="694"/>
      <c r="AR114" s="695"/>
      <c r="AS114" s="695"/>
      <c r="AT114" s="695"/>
      <c r="AU114" s="695">
        <v>0</v>
      </c>
      <c r="AV114" s="695">
        <v>0</v>
      </c>
      <c r="AW114" s="695">
        <v>0</v>
      </c>
      <c r="AX114" s="695">
        <v>0</v>
      </c>
      <c r="AY114" s="695">
        <v>0</v>
      </c>
      <c r="AZ114" s="695">
        <v>0</v>
      </c>
      <c r="BA114" s="695">
        <v>0</v>
      </c>
      <c r="BB114" s="695">
        <v>0</v>
      </c>
      <c r="BC114" s="695">
        <v>0</v>
      </c>
      <c r="BD114" s="695">
        <v>0</v>
      </c>
      <c r="BE114" s="695">
        <v>0</v>
      </c>
      <c r="BF114" s="695">
        <v>0</v>
      </c>
      <c r="BG114" s="695">
        <v>0</v>
      </c>
      <c r="BH114" s="695">
        <v>0</v>
      </c>
      <c r="BI114" s="695">
        <v>0</v>
      </c>
      <c r="BJ114" s="695">
        <v>0</v>
      </c>
      <c r="BK114" s="695">
        <v>0</v>
      </c>
      <c r="BL114" s="695">
        <v>0</v>
      </c>
      <c r="BM114" s="695">
        <v>0</v>
      </c>
      <c r="BN114" s="695">
        <v>0</v>
      </c>
      <c r="BO114" s="695">
        <v>0</v>
      </c>
      <c r="BP114" s="695">
        <v>0</v>
      </c>
      <c r="BQ114" s="695">
        <v>0</v>
      </c>
      <c r="BR114" s="695">
        <v>0</v>
      </c>
      <c r="BS114" s="695">
        <v>0</v>
      </c>
      <c r="BT114" s="696">
        <v>0</v>
      </c>
    </row>
    <row r="115" spans="2:73" ht="15.75">
      <c r="B115" s="690" t="s">
        <v>209</v>
      </c>
      <c r="C115" s="690" t="s">
        <v>708</v>
      </c>
      <c r="D115" s="690" t="s">
        <v>716</v>
      </c>
      <c r="E115" s="690" t="s">
        <v>709</v>
      </c>
      <c r="F115" s="690" t="s">
        <v>29</v>
      </c>
      <c r="G115" s="690" t="s">
        <v>710</v>
      </c>
      <c r="H115" s="690">
        <v>2015</v>
      </c>
      <c r="I115" s="643" t="s">
        <v>588</v>
      </c>
      <c r="J115" s="643" t="s">
        <v>594</v>
      </c>
      <c r="K115" s="632"/>
      <c r="L115" s="694"/>
      <c r="M115" s="695"/>
      <c r="N115" s="695"/>
      <c r="O115" s="695"/>
      <c r="P115" s="695">
        <v>0</v>
      </c>
      <c r="Q115" s="695">
        <v>0</v>
      </c>
      <c r="R115" s="695">
        <v>0</v>
      </c>
      <c r="S115" s="695">
        <v>0</v>
      </c>
      <c r="T115" s="695">
        <v>0</v>
      </c>
      <c r="U115" s="695">
        <v>0</v>
      </c>
      <c r="V115" s="695">
        <v>0</v>
      </c>
      <c r="W115" s="695">
        <v>0</v>
      </c>
      <c r="X115" s="695">
        <v>0</v>
      </c>
      <c r="Y115" s="695">
        <v>0</v>
      </c>
      <c r="Z115" s="695">
        <v>0</v>
      </c>
      <c r="AA115" s="695">
        <v>0</v>
      </c>
      <c r="AB115" s="695">
        <v>0</v>
      </c>
      <c r="AC115" s="695">
        <v>0</v>
      </c>
      <c r="AD115" s="695">
        <v>0</v>
      </c>
      <c r="AE115" s="695">
        <v>0</v>
      </c>
      <c r="AF115" s="695">
        <v>0</v>
      </c>
      <c r="AG115" s="695">
        <v>0</v>
      </c>
      <c r="AH115" s="695">
        <v>0</v>
      </c>
      <c r="AI115" s="695">
        <v>0</v>
      </c>
      <c r="AJ115" s="695">
        <v>0</v>
      </c>
      <c r="AK115" s="695">
        <v>0</v>
      </c>
      <c r="AL115" s="695">
        <v>0</v>
      </c>
      <c r="AM115" s="695">
        <v>0</v>
      </c>
      <c r="AN115" s="695">
        <v>0</v>
      </c>
      <c r="AO115" s="696">
        <v>0</v>
      </c>
      <c r="AP115" s="632"/>
      <c r="AQ115" s="694"/>
      <c r="AR115" s="695"/>
      <c r="AS115" s="695"/>
      <c r="AT115" s="695"/>
      <c r="AU115" s="695">
        <v>0</v>
      </c>
      <c r="AV115" s="695">
        <v>0</v>
      </c>
      <c r="AW115" s="695">
        <v>0</v>
      </c>
      <c r="AX115" s="695">
        <v>0</v>
      </c>
      <c r="AY115" s="695">
        <v>0</v>
      </c>
      <c r="AZ115" s="695">
        <v>0</v>
      </c>
      <c r="BA115" s="695">
        <v>0</v>
      </c>
      <c r="BB115" s="695">
        <v>0</v>
      </c>
      <c r="BC115" s="695">
        <v>0</v>
      </c>
      <c r="BD115" s="695">
        <v>0</v>
      </c>
      <c r="BE115" s="695">
        <v>0</v>
      </c>
      <c r="BF115" s="695">
        <v>0</v>
      </c>
      <c r="BG115" s="695">
        <v>0</v>
      </c>
      <c r="BH115" s="695">
        <v>0</v>
      </c>
      <c r="BI115" s="695">
        <v>0</v>
      </c>
      <c r="BJ115" s="695">
        <v>0</v>
      </c>
      <c r="BK115" s="695">
        <v>0</v>
      </c>
      <c r="BL115" s="695">
        <v>0</v>
      </c>
      <c r="BM115" s="695">
        <v>0</v>
      </c>
      <c r="BN115" s="695">
        <v>0</v>
      </c>
      <c r="BO115" s="695">
        <v>0</v>
      </c>
      <c r="BP115" s="695">
        <v>0</v>
      </c>
      <c r="BQ115" s="695">
        <v>0</v>
      </c>
      <c r="BR115" s="695">
        <v>0</v>
      </c>
      <c r="BS115" s="695">
        <v>0</v>
      </c>
      <c r="BT115" s="696">
        <v>0</v>
      </c>
      <c r="BU115" s="163"/>
    </row>
    <row r="116" spans="2:73" ht="15.75">
      <c r="B116" s="690" t="s">
        <v>209</v>
      </c>
      <c r="C116" s="690" t="s">
        <v>711</v>
      </c>
      <c r="D116" s="690" t="s">
        <v>717</v>
      </c>
      <c r="E116" s="690" t="s">
        <v>709</v>
      </c>
      <c r="F116" s="690" t="s">
        <v>712</v>
      </c>
      <c r="G116" s="690" t="s">
        <v>710</v>
      </c>
      <c r="H116" s="690">
        <v>2015</v>
      </c>
      <c r="I116" s="643" t="s">
        <v>588</v>
      </c>
      <c r="J116" s="643" t="s">
        <v>594</v>
      </c>
      <c r="K116" s="632"/>
      <c r="L116" s="694"/>
      <c r="M116" s="695"/>
      <c r="N116" s="695"/>
      <c r="O116" s="695"/>
      <c r="P116" s="695">
        <v>0</v>
      </c>
      <c r="Q116" s="695">
        <v>0</v>
      </c>
      <c r="R116" s="695">
        <v>0</v>
      </c>
      <c r="S116" s="695">
        <v>0</v>
      </c>
      <c r="T116" s="695">
        <v>0</v>
      </c>
      <c r="U116" s="695">
        <v>0</v>
      </c>
      <c r="V116" s="695">
        <v>0</v>
      </c>
      <c r="W116" s="695">
        <v>0</v>
      </c>
      <c r="X116" s="695">
        <v>0</v>
      </c>
      <c r="Y116" s="695">
        <v>0</v>
      </c>
      <c r="Z116" s="695">
        <v>0</v>
      </c>
      <c r="AA116" s="695">
        <v>0</v>
      </c>
      <c r="AB116" s="695">
        <v>0</v>
      </c>
      <c r="AC116" s="695">
        <v>0</v>
      </c>
      <c r="AD116" s="695">
        <v>0</v>
      </c>
      <c r="AE116" s="695">
        <v>0</v>
      </c>
      <c r="AF116" s="695">
        <v>0</v>
      </c>
      <c r="AG116" s="695">
        <v>0</v>
      </c>
      <c r="AH116" s="695">
        <v>0</v>
      </c>
      <c r="AI116" s="695">
        <v>0</v>
      </c>
      <c r="AJ116" s="695">
        <v>0</v>
      </c>
      <c r="AK116" s="695">
        <v>0</v>
      </c>
      <c r="AL116" s="695">
        <v>0</v>
      </c>
      <c r="AM116" s="695">
        <v>0</v>
      </c>
      <c r="AN116" s="695">
        <v>0</v>
      </c>
      <c r="AO116" s="696">
        <v>0</v>
      </c>
      <c r="AP116" s="632"/>
      <c r="AQ116" s="694"/>
      <c r="AR116" s="695"/>
      <c r="AS116" s="695"/>
      <c r="AT116" s="695"/>
      <c r="AU116" s="695">
        <v>0</v>
      </c>
      <c r="AV116" s="695">
        <v>0</v>
      </c>
      <c r="AW116" s="695">
        <v>0</v>
      </c>
      <c r="AX116" s="695">
        <v>0</v>
      </c>
      <c r="AY116" s="695">
        <v>0</v>
      </c>
      <c r="AZ116" s="695">
        <v>0</v>
      </c>
      <c r="BA116" s="695">
        <v>0</v>
      </c>
      <c r="BB116" s="695">
        <v>0</v>
      </c>
      <c r="BC116" s="695">
        <v>0</v>
      </c>
      <c r="BD116" s="695">
        <v>0</v>
      </c>
      <c r="BE116" s="695">
        <v>0</v>
      </c>
      <c r="BF116" s="695">
        <v>0</v>
      </c>
      <c r="BG116" s="695">
        <v>0</v>
      </c>
      <c r="BH116" s="695">
        <v>0</v>
      </c>
      <c r="BI116" s="695">
        <v>0</v>
      </c>
      <c r="BJ116" s="695">
        <v>0</v>
      </c>
      <c r="BK116" s="695">
        <v>0</v>
      </c>
      <c r="BL116" s="695">
        <v>0</v>
      </c>
      <c r="BM116" s="695">
        <v>0</v>
      </c>
      <c r="BN116" s="695">
        <v>0</v>
      </c>
      <c r="BO116" s="695">
        <v>0</v>
      </c>
      <c r="BP116" s="695">
        <v>0</v>
      </c>
      <c r="BQ116" s="695">
        <v>0</v>
      </c>
      <c r="BR116" s="695">
        <v>0</v>
      </c>
      <c r="BS116" s="695">
        <v>0</v>
      </c>
      <c r="BT116" s="696">
        <v>0</v>
      </c>
      <c r="BU116" s="163"/>
    </row>
    <row r="117" spans="2:73" ht="15.75">
      <c r="B117" s="690" t="s">
        <v>209</v>
      </c>
      <c r="C117" s="690" t="s">
        <v>708</v>
      </c>
      <c r="D117" s="690" t="s">
        <v>718</v>
      </c>
      <c r="E117" s="690" t="s">
        <v>709</v>
      </c>
      <c r="F117" s="690" t="s">
        <v>29</v>
      </c>
      <c r="G117" s="690" t="s">
        <v>710</v>
      </c>
      <c r="H117" s="690">
        <v>2015</v>
      </c>
      <c r="I117" s="643" t="s">
        <v>588</v>
      </c>
      <c r="J117" s="643" t="s">
        <v>594</v>
      </c>
      <c r="K117" s="632"/>
      <c r="L117" s="694"/>
      <c r="M117" s="695"/>
      <c r="N117" s="695"/>
      <c r="O117" s="695"/>
      <c r="P117" s="695">
        <v>0</v>
      </c>
      <c r="Q117" s="695">
        <v>0</v>
      </c>
      <c r="R117" s="695">
        <v>0</v>
      </c>
      <c r="S117" s="695">
        <v>0</v>
      </c>
      <c r="T117" s="695">
        <v>0</v>
      </c>
      <c r="U117" s="695">
        <v>0</v>
      </c>
      <c r="V117" s="695">
        <v>0</v>
      </c>
      <c r="W117" s="695">
        <v>0</v>
      </c>
      <c r="X117" s="695">
        <v>0</v>
      </c>
      <c r="Y117" s="695">
        <v>0</v>
      </c>
      <c r="Z117" s="695">
        <v>0</v>
      </c>
      <c r="AA117" s="695">
        <v>0</v>
      </c>
      <c r="AB117" s="695">
        <v>0</v>
      </c>
      <c r="AC117" s="695">
        <v>0</v>
      </c>
      <c r="AD117" s="695">
        <v>0</v>
      </c>
      <c r="AE117" s="695">
        <v>0</v>
      </c>
      <c r="AF117" s="695">
        <v>0</v>
      </c>
      <c r="AG117" s="695">
        <v>0</v>
      </c>
      <c r="AH117" s="695">
        <v>0</v>
      </c>
      <c r="AI117" s="695">
        <v>0</v>
      </c>
      <c r="AJ117" s="695">
        <v>0</v>
      </c>
      <c r="AK117" s="695">
        <v>0</v>
      </c>
      <c r="AL117" s="695">
        <v>0</v>
      </c>
      <c r="AM117" s="695">
        <v>0</v>
      </c>
      <c r="AN117" s="695">
        <v>0</v>
      </c>
      <c r="AO117" s="696">
        <v>0</v>
      </c>
      <c r="AP117" s="632"/>
      <c r="AQ117" s="694"/>
      <c r="AR117" s="695"/>
      <c r="AS117" s="695"/>
      <c r="AT117" s="695"/>
      <c r="AU117" s="695">
        <v>0</v>
      </c>
      <c r="AV117" s="695">
        <v>0</v>
      </c>
      <c r="AW117" s="695">
        <v>0</v>
      </c>
      <c r="AX117" s="695">
        <v>0</v>
      </c>
      <c r="AY117" s="695">
        <v>0</v>
      </c>
      <c r="AZ117" s="695">
        <v>0</v>
      </c>
      <c r="BA117" s="695">
        <v>0</v>
      </c>
      <c r="BB117" s="695">
        <v>0</v>
      </c>
      <c r="BC117" s="695">
        <v>0</v>
      </c>
      <c r="BD117" s="695">
        <v>0</v>
      </c>
      <c r="BE117" s="695">
        <v>0</v>
      </c>
      <c r="BF117" s="695">
        <v>0</v>
      </c>
      <c r="BG117" s="695">
        <v>0</v>
      </c>
      <c r="BH117" s="695">
        <v>0</v>
      </c>
      <c r="BI117" s="695">
        <v>0</v>
      </c>
      <c r="BJ117" s="695">
        <v>0</v>
      </c>
      <c r="BK117" s="695">
        <v>0</v>
      </c>
      <c r="BL117" s="695">
        <v>0</v>
      </c>
      <c r="BM117" s="695">
        <v>0</v>
      </c>
      <c r="BN117" s="695">
        <v>0</v>
      </c>
      <c r="BO117" s="695">
        <v>0</v>
      </c>
      <c r="BP117" s="695">
        <v>0</v>
      </c>
      <c r="BQ117" s="695">
        <v>0</v>
      </c>
      <c r="BR117" s="695">
        <v>0</v>
      </c>
      <c r="BS117" s="695">
        <v>0</v>
      </c>
      <c r="BT117" s="696">
        <v>0</v>
      </c>
      <c r="BU117" s="163"/>
    </row>
    <row r="118" spans="2:73" ht="15.75">
      <c r="B118" s="690" t="s">
        <v>209</v>
      </c>
      <c r="C118" s="690" t="s">
        <v>711</v>
      </c>
      <c r="D118" s="690" t="s">
        <v>719</v>
      </c>
      <c r="E118" s="690" t="s">
        <v>709</v>
      </c>
      <c r="F118" s="690" t="s">
        <v>712</v>
      </c>
      <c r="G118" s="690" t="s">
        <v>710</v>
      </c>
      <c r="H118" s="690">
        <v>2015</v>
      </c>
      <c r="I118" s="643" t="s">
        <v>588</v>
      </c>
      <c r="J118" s="643" t="s">
        <v>594</v>
      </c>
      <c r="K118" s="632"/>
      <c r="L118" s="694"/>
      <c r="M118" s="695"/>
      <c r="N118" s="695"/>
      <c r="O118" s="695"/>
      <c r="P118" s="695">
        <v>0</v>
      </c>
      <c r="Q118" s="695">
        <v>0</v>
      </c>
      <c r="R118" s="695">
        <v>0</v>
      </c>
      <c r="S118" s="695">
        <v>0</v>
      </c>
      <c r="T118" s="695">
        <v>0</v>
      </c>
      <c r="U118" s="695">
        <v>0</v>
      </c>
      <c r="V118" s="695">
        <v>0</v>
      </c>
      <c r="W118" s="695">
        <v>0</v>
      </c>
      <c r="X118" s="695">
        <v>0</v>
      </c>
      <c r="Y118" s="695">
        <v>0</v>
      </c>
      <c r="Z118" s="695">
        <v>0</v>
      </c>
      <c r="AA118" s="695">
        <v>0</v>
      </c>
      <c r="AB118" s="695">
        <v>0</v>
      </c>
      <c r="AC118" s="695">
        <v>0</v>
      </c>
      <c r="AD118" s="695">
        <v>0</v>
      </c>
      <c r="AE118" s="695">
        <v>0</v>
      </c>
      <c r="AF118" s="695">
        <v>0</v>
      </c>
      <c r="AG118" s="695">
        <v>0</v>
      </c>
      <c r="AH118" s="695">
        <v>0</v>
      </c>
      <c r="AI118" s="695">
        <v>0</v>
      </c>
      <c r="AJ118" s="695">
        <v>0</v>
      </c>
      <c r="AK118" s="695">
        <v>0</v>
      </c>
      <c r="AL118" s="695">
        <v>0</v>
      </c>
      <c r="AM118" s="695">
        <v>0</v>
      </c>
      <c r="AN118" s="695">
        <v>0</v>
      </c>
      <c r="AO118" s="696">
        <v>0</v>
      </c>
      <c r="AP118" s="632"/>
      <c r="AQ118" s="694"/>
      <c r="AR118" s="695"/>
      <c r="AS118" s="695"/>
      <c r="AT118" s="695"/>
      <c r="AU118" s="695">
        <v>0</v>
      </c>
      <c r="AV118" s="695">
        <v>0</v>
      </c>
      <c r="AW118" s="695">
        <v>0</v>
      </c>
      <c r="AX118" s="695">
        <v>0</v>
      </c>
      <c r="AY118" s="695">
        <v>0</v>
      </c>
      <c r="AZ118" s="695">
        <v>0</v>
      </c>
      <c r="BA118" s="695">
        <v>0</v>
      </c>
      <c r="BB118" s="695">
        <v>0</v>
      </c>
      <c r="BC118" s="695">
        <v>0</v>
      </c>
      <c r="BD118" s="695">
        <v>0</v>
      </c>
      <c r="BE118" s="695">
        <v>0</v>
      </c>
      <c r="BF118" s="695">
        <v>0</v>
      </c>
      <c r="BG118" s="695">
        <v>0</v>
      </c>
      <c r="BH118" s="695">
        <v>0</v>
      </c>
      <c r="BI118" s="695">
        <v>0</v>
      </c>
      <c r="BJ118" s="695">
        <v>0</v>
      </c>
      <c r="BK118" s="695">
        <v>0</v>
      </c>
      <c r="BL118" s="695">
        <v>0</v>
      </c>
      <c r="BM118" s="695">
        <v>0</v>
      </c>
      <c r="BN118" s="695">
        <v>0</v>
      </c>
      <c r="BO118" s="695">
        <v>0</v>
      </c>
      <c r="BP118" s="695">
        <v>0</v>
      </c>
      <c r="BQ118" s="695">
        <v>0</v>
      </c>
      <c r="BR118" s="695">
        <v>0</v>
      </c>
      <c r="BS118" s="695">
        <v>0</v>
      </c>
      <c r="BT118" s="696">
        <v>0</v>
      </c>
      <c r="BU118" s="163"/>
    </row>
    <row r="119" spans="2:73" ht="15.75">
      <c r="B119" s="690" t="s">
        <v>209</v>
      </c>
      <c r="C119" s="690" t="s">
        <v>711</v>
      </c>
      <c r="D119" s="690" t="s">
        <v>720</v>
      </c>
      <c r="E119" s="690" t="s">
        <v>709</v>
      </c>
      <c r="F119" s="690" t="s">
        <v>712</v>
      </c>
      <c r="G119" s="690" t="s">
        <v>710</v>
      </c>
      <c r="H119" s="690">
        <v>2015</v>
      </c>
      <c r="I119" s="643" t="s">
        <v>588</v>
      </c>
      <c r="J119" s="643" t="s">
        <v>594</v>
      </c>
      <c r="K119" s="632"/>
      <c r="L119" s="694"/>
      <c r="M119" s="695"/>
      <c r="N119" s="695"/>
      <c r="O119" s="695"/>
      <c r="P119" s="695">
        <v>0</v>
      </c>
      <c r="Q119" s="695">
        <v>0</v>
      </c>
      <c r="R119" s="695">
        <v>0</v>
      </c>
      <c r="S119" s="695">
        <v>0</v>
      </c>
      <c r="T119" s="695">
        <v>0</v>
      </c>
      <c r="U119" s="695">
        <v>0</v>
      </c>
      <c r="V119" s="695">
        <v>0</v>
      </c>
      <c r="W119" s="695">
        <v>0</v>
      </c>
      <c r="X119" s="695">
        <v>0</v>
      </c>
      <c r="Y119" s="695">
        <v>0</v>
      </c>
      <c r="Z119" s="695">
        <v>0</v>
      </c>
      <c r="AA119" s="695">
        <v>0</v>
      </c>
      <c r="AB119" s="695">
        <v>0</v>
      </c>
      <c r="AC119" s="695">
        <v>0</v>
      </c>
      <c r="AD119" s="695">
        <v>0</v>
      </c>
      <c r="AE119" s="695">
        <v>0</v>
      </c>
      <c r="AF119" s="695">
        <v>0</v>
      </c>
      <c r="AG119" s="695">
        <v>0</v>
      </c>
      <c r="AH119" s="695">
        <v>0</v>
      </c>
      <c r="AI119" s="695">
        <v>0</v>
      </c>
      <c r="AJ119" s="695">
        <v>0</v>
      </c>
      <c r="AK119" s="695">
        <v>0</v>
      </c>
      <c r="AL119" s="695">
        <v>0</v>
      </c>
      <c r="AM119" s="695">
        <v>0</v>
      </c>
      <c r="AN119" s="695">
        <v>0</v>
      </c>
      <c r="AO119" s="696">
        <v>0</v>
      </c>
      <c r="AP119" s="632"/>
      <c r="AQ119" s="694"/>
      <c r="AR119" s="695"/>
      <c r="AS119" s="695"/>
      <c r="AT119" s="695"/>
      <c r="AU119" s="695">
        <v>0</v>
      </c>
      <c r="AV119" s="695">
        <v>0</v>
      </c>
      <c r="AW119" s="695">
        <v>0</v>
      </c>
      <c r="AX119" s="695">
        <v>0</v>
      </c>
      <c r="AY119" s="695">
        <v>0</v>
      </c>
      <c r="AZ119" s="695">
        <v>0</v>
      </c>
      <c r="BA119" s="695">
        <v>0</v>
      </c>
      <c r="BB119" s="695">
        <v>0</v>
      </c>
      <c r="BC119" s="695">
        <v>0</v>
      </c>
      <c r="BD119" s="695">
        <v>0</v>
      </c>
      <c r="BE119" s="695">
        <v>0</v>
      </c>
      <c r="BF119" s="695">
        <v>0</v>
      </c>
      <c r="BG119" s="695">
        <v>0</v>
      </c>
      <c r="BH119" s="695">
        <v>0</v>
      </c>
      <c r="BI119" s="695">
        <v>0</v>
      </c>
      <c r="BJ119" s="695">
        <v>0</v>
      </c>
      <c r="BK119" s="695">
        <v>0</v>
      </c>
      <c r="BL119" s="695">
        <v>0</v>
      </c>
      <c r="BM119" s="695">
        <v>0</v>
      </c>
      <c r="BN119" s="695">
        <v>0</v>
      </c>
      <c r="BO119" s="695">
        <v>0</v>
      </c>
      <c r="BP119" s="695">
        <v>0</v>
      </c>
      <c r="BQ119" s="695">
        <v>0</v>
      </c>
      <c r="BR119" s="695">
        <v>0</v>
      </c>
      <c r="BS119" s="695">
        <v>0</v>
      </c>
      <c r="BT119" s="696">
        <v>0</v>
      </c>
      <c r="BU119" s="163"/>
    </row>
    <row r="120" spans="2:73">
      <c r="B120" s="690" t="s">
        <v>209</v>
      </c>
      <c r="C120" s="690" t="s">
        <v>711</v>
      </c>
      <c r="D120" s="690" t="s">
        <v>693</v>
      </c>
      <c r="E120" s="690" t="s">
        <v>709</v>
      </c>
      <c r="F120" s="690" t="s">
        <v>712</v>
      </c>
      <c r="G120" s="690" t="s">
        <v>710</v>
      </c>
      <c r="H120" s="690">
        <v>2015</v>
      </c>
      <c r="I120" s="643" t="s">
        <v>588</v>
      </c>
      <c r="J120" s="643" t="s">
        <v>594</v>
      </c>
      <c r="K120" s="632"/>
      <c r="L120" s="694"/>
      <c r="M120" s="695"/>
      <c r="N120" s="695"/>
      <c r="O120" s="695"/>
      <c r="P120" s="695">
        <v>0</v>
      </c>
      <c r="Q120" s="695">
        <v>0</v>
      </c>
      <c r="R120" s="695">
        <v>0</v>
      </c>
      <c r="S120" s="695">
        <v>0</v>
      </c>
      <c r="T120" s="695">
        <v>0</v>
      </c>
      <c r="U120" s="695">
        <v>0</v>
      </c>
      <c r="V120" s="695">
        <v>0</v>
      </c>
      <c r="W120" s="695">
        <v>0</v>
      </c>
      <c r="X120" s="695">
        <v>0</v>
      </c>
      <c r="Y120" s="695">
        <v>0</v>
      </c>
      <c r="Z120" s="695">
        <v>0</v>
      </c>
      <c r="AA120" s="695">
        <v>0</v>
      </c>
      <c r="AB120" s="695">
        <v>0</v>
      </c>
      <c r="AC120" s="695">
        <v>0</v>
      </c>
      <c r="AD120" s="695">
        <v>0</v>
      </c>
      <c r="AE120" s="695">
        <v>0</v>
      </c>
      <c r="AF120" s="695">
        <v>0</v>
      </c>
      <c r="AG120" s="695">
        <v>0</v>
      </c>
      <c r="AH120" s="695">
        <v>0</v>
      </c>
      <c r="AI120" s="695">
        <v>0</v>
      </c>
      <c r="AJ120" s="695">
        <v>0</v>
      </c>
      <c r="AK120" s="695">
        <v>0</v>
      </c>
      <c r="AL120" s="695">
        <v>0</v>
      </c>
      <c r="AM120" s="695">
        <v>0</v>
      </c>
      <c r="AN120" s="695">
        <v>0</v>
      </c>
      <c r="AO120" s="696">
        <v>0</v>
      </c>
      <c r="AP120" s="632"/>
      <c r="AQ120" s="694"/>
      <c r="AR120" s="695"/>
      <c r="AS120" s="695"/>
      <c r="AT120" s="695"/>
      <c r="AU120" s="695">
        <v>0</v>
      </c>
      <c r="AV120" s="695">
        <v>0</v>
      </c>
      <c r="AW120" s="695">
        <v>0</v>
      </c>
      <c r="AX120" s="695">
        <v>0</v>
      </c>
      <c r="AY120" s="695">
        <v>0</v>
      </c>
      <c r="AZ120" s="695">
        <v>0</v>
      </c>
      <c r="BA120" s="695">
        <v>0</v>
      </c>
      <c r="BB120" s="695">
        <v>0</v>
      </c>
      <c r="BC120" s="695">
        <v>0</v>
      </c>
      <c r="BD120" s="695">
        <v>0</v>
      </c>
      <c r="BE120" s="695">
        <v>0</v>
      </c>
      <c r="BF120" s="695">
        <v>0</v>
      </c>
      <c r="BG120" s="695">
        <v>0</v>
      </c>
      <c r="BH120" s="695">
        <v>0</v>
      </c>
      <c r="BI120" s="695">
        <v>0</v>
      </c>
      <c r="BJ120" s="695">
        <v>0</v>
      </c>
      <c r="BK120" s="695">
        <v>0</v>
      </c>
      <c r="BL120" s="695">
        <v>0</v>
      </c>
      <c r="BM120" s="695">
        <v>0</v>
      </c>
      <c r="BN120" s="695">
        <v>0</v>
      </c>
      <c r="BO120" s="695">
        <v>0</v>
      </c>
      <c r="BP120" s="695">
        <v>0</v>
      </c>
      <c r="BQ120" s="695">
        <v>0</v>
      </c>
      <c r="BR120" s="695">
        <v>0</v>
      </c>
      <c r="BS120" s="695">
        <v>0</v>
      </c>
      <c r="BT120" s="696">
        <v>0</v>
      </c>
    </row>
    <row r="121" spans="2:73" ht="15.75">
      <c r="B121" s="690" t="s">
        <v>209</v>
      </c>
      <c r="C121" s="690" t="s">
        <v>711</v>
      </c>
      <c r="D121" s="690" t="s">
        <v>694</v>
      </c>
      <c r="E121" s="690" t="s">
        <v>709</v>
      </c>
      <c r="F121" s="690" t="s">
        <v>712</v>
      </c>
      <c r="G121" s="690" t="s">
        <v>710</v>
      </c>
      <c r="H121" s="690">
        <v>2015</v>
      </c>
      <c r="I121" s="643" t="s">
        <v>588</v>
      </c>
      <c r="J121" s="643" t="s">
        <v>594</v>
      </c>
      <c r="K121" s="632"/>
      <c r="L121" s="694"/>
      <c r="M121" s="695"/>
      <c r="N121" s="695"/>
      <c r="O121" s="695"/>
      <c r="P121" s="695">
        <v>0</v>
      </c>
      <c r="Q121" s="695">
        <v>0</v>
      </c>
      <c r="R121" s="695">
        <v>0</v>
      </c>
      <c r="S121" s="695">
        <v>0</v>
      </c>
      <c r="T121" s="695">
        <v>0</v>
      </c>
      <c r="U121" s="695">
        <v>0</v>
      </c>
      <c r="V121" s="695">
        <v>0</v>
      </c>
      <c r="W121" s="695">
        <v>0</v>
      </c>
      <c r="X121" s="695">
        <v>0</v>
      </c>
      <c r="Y121" s="695">
        <v>0</v>
      </c>
      <c r="Z121" s="695">
        <v>0</v>
      </c>
      <c r="AA121" s="695">
        <v>0</v>
      </c>
      <c r="AB121" s="695">
        <v>0</v>
      </c>
      <c r="AC121" s="695">
        <v>0</v>
      </c>
      <c r="AD121" s="695">
        <v>0</v>
      </c>
      <c r="AE121" s="695">
        <v>0</v>
      </c>
      <c r="AF121" s="695">
        <v>0</v>
      </c>
      <c r="AG121" s="695">
        <v>0</v>
      </c>
      <c r="AH121" s="695">
        <v>0</v>
      </c>
      <c r="AI121" s="695">
        <v>0</v>
      </c>
      <c r="AJ121" s="695">
        <v>0</v>
      </c>
      <c r="AK121" s="695">
        <v>0</v>
      </c>
      <c r="AL121" s="695">
        <v>0</v>
      </c>
      <c r="AM121" s="695">
        <v>0</v>
      </c>
      <c r="AN121" s="695">
        <v>0</v>
      </c>
      <c r="AO121" s="696">
        <v>0</v>
      </c>
      <c r="AP121" s="632"/>
      <c r="AQ121" s="694"/>
      <c r="AR121" s="695"/>
      <c r="AS121" s="695"/>
      <c r="AT121" s="695"/>
      <c r="AU121" s="695">
        <v>0</v>
      </c>
      <c r="AV121" s="695">
        <v>0</v>
      </c>
      <c r="AW121" s="695">
        <v>0</v>
      </c>
      <c r="AX121" s="695">
        <v>0</v>
      </c>
      <c r="AY121" s="695">
        <v>0</v>
      </c>
      <c r="AZ121" s="695">
        <v>0</v>
      </c>
      <c r="BA121" s="695">
        <v>0</v>
      </c>
      <c r="BB121" s="695">
        <v>0</v>
      </c>
      <c r="BC121" s="695">
        <v>0</v>
      </c>
      <c r="BD121" s="695">
        <v>0</v>
      </c>
      <c r="BE121" s="695">
        <v>0</v>
      </c>
      <c r="BF121" s="695">
        <v>0</v>
      </c>
      <c r="BG121" s="695">
        <v>0</v>
      </c>
      <c r="BH121" s="695">
        <v>0</v>
      </c>
      <c r="BI121" s="695">
        <v>0</v>
      </c>
      <c r="BJ121" s="695">
        <v>0</v>
      </c>
      <c r="BK121" s="695">
        <v>0</v>
      </c>
      <c r="BL121" s="695">
        <v>0</v>
      </c>
      <c r="BM121" s="695">
        <v>0</v>
      </c>
      <c r="BN121" s="695">
        <v>0</v>
      </c>
      <c r="BO121" s="695">
        <v>0</v>
      </c>
      <c r="BP121" s="695">
        <v>0</v>
      </c>
      <c r="BQ121" s="695">
        <v>0</v>
      </c>
      <c r="BR121" s="695">
        <v>0</v>
      </c>
      <c r="BS121" s="695">
        <v>0</v>
      </c>
      <c r="BT121" s="696">
        <v>0</v>
      </c>
      <c r="BU121" s="163"/>
    </row>
    <row r="122" spans="2:73" ht="15.75">
      <c r="B122" s="690" t="s">
        <v>209</v>
      </c>
      <c r="C122" s="690" t="s">
        <v>711</v>
      </c>
      <c r="D122" s="690" t="s">
        <v>128</v>
      </c>
      <c r="E122" s="690" t="s">
        <v>709</v>
      </c>
      <c r="F122" s="690" t="s">
        <v>712</v>
      </c>
      <c r="G122" s="690" t="s">
        <v>710</v>
      </c>
      <c r="H122" s="690">
        <v>2015</v>
      </c>
      <c r="I122" s="643" t="s">
        <v>588</v>
      </c>
      <c r="J122" s="643" t="s">
        <v>594</v>
      </c>
      <c r="K122" s="632"/>
      <c r="L122" s="697"/>
      <c r="M122" s="698"/>
      <c r="N122" s="698"/>
      <c r="O122" s="698"/>
      <c r="P122" s="698">
        <v>0</v>
      </c>
      <c r="Q122" s="698">
        <v>0</v>
      </c>
      <c r="R122" s="698">
        <v>0</v>
      </c>
      <c r="S122" s="698">
        <v>0</v>
      </c>
      <c r="T122" s="698">
        <v>0</v>
      </c>
      <c r="U122" s="698">
        <v>0</v>
      </c>
      <c r="V122" s="698">
        <v>0</v>
      </c>
      <c r="W122" s="698">
        <v>0</v>
      </c>
      <c r="X122" s="698">
        <v>0</v>
      </c>
      <c r="Y122" s="698">
        <v>0</v>
      </c>
      <c r="Z122" s="698">
        <v>0</v>
      </c>
      <c r="AA122" s="698">
        <v>0</v>
      </c>
      <c r="AB122" s="698">
        <v>0</v>
      </c>
      <c r="AC122" s="698">
        <v>0</v>
      </c>
      <c r="AD122" s="698">
        <v>0</v>
      </c>
      <c r="AE122" s="698">
        <v>0</v>
      </c>
      <c r="AF122" s="698">
        <v>0</v>
      </c>
      <c r="AG122" s="698">
        <v>0</v>
      </c>
      <c r="AH122" s="698">
        <v>0</v>
      </c>
      <c r="AI122" s="698">
        <v>0</v>
      </c>
      <c r="AJ122" s="698">
        <v>0</v>
      </c>
      <c r="AK122" s="698">
        <v>0</v>
      </c>
      <c r="AL122" s="698">
        <v>0</v>
      </c>
      <c r="AM122" s="698">
        <v>0</v>
      </c>
      <c r="AN122" s="698">
        <v>0</v>
      </c>
      <c r="AO122" s="699">
        <v>0</v>
      </c>
      <c r="AP122" s="632"/>
      <c r="AQ122" s="697"/>
      <c r="AR122" s="698"/>
      <c r="AS122" s="698"/>
      <c r="AT122" s="698"/>
      <c r="AU122" s="698">
        <v>0</v>
      </c>
      <c r="AV122" s="698">
        <v>0</v>
      </c>
      <c r="AW122" s="698">
        <v>0</v>
      </c>
      <c r="AX122" s="698">
        <v>0</v>
      </c>
      <c r="AY122" s="698">
        <v>0</v>
      </c>
      <c r="AZ122" s="698">
        <v>0</v>
      </c>
      <c r="BA122" s="698">
        <v>0</v>
      </c>
      <c r="BB122" s="698">
        <v>0</v>
      </c>
      <c r="BC122" s="698">
        <v>0</v>
      </c>
      <c r="BD122" s="698">
        <v>0</v>
      </c>
      <c r="BE122" s="698">
        <v>0</v>
      </c>
      <c r="BF122" s="698">
        <v>0</v>
      </c>
      <c r="BG122" s="698">
        <v>0</v>
      </c>
      <c r="BH122" s="698">
        <v>0</v>
      </c>
      <c r="BI122" s="698">
        <v>0</v>
      </c>
      <c r="BJ122" s="698">
        <v>0</v>
      </c>
      <c r="BK122" s="698">
        <v>0</v>
      </c>
      <c r="BL122" s="698">
        <v>0</v>
      </c>
      <c r="BM122" s="698">
        <v>0</v>
      </c>
      <c r="BN122" s="698">
        <v>0</v>
      </c>
      <c r="BO122" s="698">
        <v>0</v>
      </c>
      <c r="BP122" s="698">
        <v>0</v>
      </c>
      <c r="BQ122" s="698">
        <v>0</v>
      </c>
      <c r="BR122" s="698">
        <v>0</v>
      </c>
      <c r="BS122" s="698">
        <v>0</v>
      </c>
      <c r="BT122" s="699">
        <v>0</v>
      </c>
      <c r="BU122" s="163"/>
    </row>
    <row r="123" spans="2:73">
      <c r="B123" s="12" t="s">
        <v>209</v>
      </c>
      <c r="C123" s="12" t="s">
        <v>708</v>
      </c>
      <c r="D123" s="12" t="s">
        <v>695</v>
      </c>
      <c r="E123" s="12" t="s">
        <v>709</v>
      </c>
      <c r="F123" s="12" t="s">
        <v>29</v>
      </c>
      <c r="G123" s="12" t="s">
        <v>710</v>
      </c>
      <c r="H123" s="12">
        <v>2015</v>
      </c>
      <c r="I123" s="634" t="s">
        <v>588</v>
      </c>
      <c r="J123" s="634" t="s">
        <v>594</v>
      </c>
      <c r="P123" s="12">
        <v>0</v>
      </c>
      <c r="Q123" s="12">
        <v>0</v>
      </c>
      <c r="R123" s="12">
        <v>0</v>
      </c>
      <c r="S123" s="12">
        <v>0</v>
      </c>
      <c r="T123" s="12">
        <v>0</v>
      </c>
      <c r="U123" s="12">
        <v>0</v>
      </c>
      <c r="V123" s="12">
        <v>0</v>
      </c>
      <c r="W123" s="12">
        <v>0</v>
      </c>
      <c r="X123" s="12">
        <v>0</v>
      </c>
      <c r="Y123" s="12">
        <v>0</v>
      </c>
      <c r="Z123" s="12">
        <v>0</v>
      </c>
      <c r="AA123" s="12">
        <v>0</v>
      </c>
      <c r="AB123" s="12">
        <v>0</v>
      </c>
      <c r="AC123" s="12">
        <v>0</v>
      </c>
      <c r="AD123" s="12">
        <v>0</v>
      </c>
      <c r="AE123" s="12">
        <v>0</v>
      </c>
      <c r="AF123" s="12">
        <v>0</v>
      </c>
      <c r="AG123" s="12">
        <v>0</v>
      </c>
      <c r="AH123" s="12">
        <v>0</v>
      </c>
      <c r="AI123" s="12">
        <v>0</v>
      </c>
      <c r="AJ123" s="12">
        <v>0</v>
      </c>
      <c r="AK123" s="12">
        <v>0</v>
      </c>
      <c r="AL123" s="12">
        <v>0</v>
      </c>
      <c r="AM123" s="12">
        <v>0</v>
      </c>
      <c r="AN123" s="12">
        <v>0</v>
      </c>
      <c r="AO123" s="12">
        <v>0</v>
      </c>
      <c r="AU123" s="12">
        <v>0</v>
      </c>
      <c r="AV123" s="12">
        <v>0</v>
      </c>
      <c r="AW123" s="12">
        <v>0</v>
      </c>
      <c r="AX123" s="12">
        <v>0</v>
      </c>
      <c r="AY123" s="12">
        <v>0</v>
      </c>
      <c r="AZ123" s="12">
        <v>0</v>
      </c>
      <c r="BA123" s="12">
        <v>0</v>
      </c>
      <c r="BB123" s="12">
        <v>0</v>
      </c>
      <c r="BC123" s="12">
        <v>0</v>
      </c>
      <c r="BD123" s="12">
        <v>0</v>
      </c>
      <c r="BE123" s="12">
        <v>0</v>
      </c>
      <c r="BF123" s="12">
        <v>0</v>
      </c>
      <c r="BG123" s="12">
        <v>0</v>
      </c>
      <c r="BH123" s="12">
        <v>0</v>
      </c>
      <c r="BI123" s="12">
        <v>0</v>
      </c>
      <c r="BJ123" s="12">
        <v>0</v>
      </c>
      <c r="BK123" s="12">
        <v>0</v>
      </c>
      <c r="BL123" s="12">
        <v>0</v>
      </c>
      <c r="BM123" s="12">
        <v>0</v>
      </c>
      <c r="BN123" s="12">
        <v>0</v>
      </c>
      <c r="BO123" s="12">
        <v>0</v>
      </c>
      <c r="BP123" s="12">
        <v>0</v>
      </c>
      <c r="BQ123" s="12">
        <v>0</v>
      </c>
      <c r="BR123" s="12">
        <v>0</v>
      </c>
      <c r="BS123" s="12">
        <v>0</v>
      </c>
      <c r="BT123" s="12">
        <v>0</v>
      </c>
    </row>
    <row r="124" spans="2:73">
      <c r="B124" s="12" t="s">
        <v>209</v>
      </c>
      <c r="C124" s="12" t="s">
        <v>708</v>
      </c>
      <c r="D124" s="12" t="s">
        <v>721</v>
      </c>
      <c r="E124" s="12" t="s">
        <v>709</v>
      </c>
      <c r="F124" s="12" t="s">
        <v>29</v>
      </c>
      <c r="G124" s="12" t="s">
        <v>710</v>
      </c>
      <c r="H124" s="12">
        <v>2015</v>
      </c>
      <c r="I124" s="634" t="s">
        <v>588</v>
      </c>
      <c r="J124" s="634" t="s">
        <v>594</v>
      </c>
      <c r="P124" s="12">
        <v>0</v>
      </c>
      <c r="Q124" s="12">
        <v>0</v>
      </c>
      <c r="R124" s="12">
        <v>0</v>
      </c>
      <c r="S124" s="12">
        <v>0</v>
      </c>
      <c r="T124" s="12">
        <v>0</v>
      </c>
      <c r="U124" s="12">
        <v>0</v>
      </c>
      <c r="V124" s="12">
        <v>0</v>
      </c>
      <c r="W124" s="12">
        <v>0</v>
      </c>
      <c r="X124" s="12">
        <v>0</v>
      </c>
      <c r="Y124" s="12">
        <v>0</v>
      </c>
      <c r="Z124" s="12">
        <v>0</v>
      </c>
      <c r="AA124" s="12">
        <v>0</v>
      </c>
      <c r="AB124" s="12">
        <v>0</v>
      </c>
      <c r="AC124" s="12">
        <v>0</v>
      </c>
      <c r="AD124" s="12">
        <v>0</v>
      </c>
      <c r="AE124" s="12">
        <v>0</v>
      </c>
      <c r="AF124" s="12">
        <v>0</v>
      </c>
      <c r="AG124" s="12">
        <v>0</v>
      </c>
      <c r="AH124" s="12">
        <v>0</v>
      </c>
      <c r="AI124" s="12">
        <v>0</v>
      </c>
      <c r="AJ124" s="12">
        <v>0</v>
      </c>
      <c r="AK124" s="12">
        <v>0</v>
      </c>
      <c r="AL124" s="12">
        <v>0</v>
      </c>
      <c r="AM124" s="12">
        <v>0</v>
      </c>
      <c r="AN124" s="12">
        <v>0</v>
      </c>
      <c r="AO124" s="12">
        <v>0</v>
      </c>
      <c r="AU124" s="12">
        <v>0</v>
      </c>
      <c r="AV124" s="12">
        <v>0</v>
      </c>
      <c r="AW124" s="12">
        <v>0</v>
      </c>
      <c r="AX124" s="12">
        <v>0</v>
      </c>
      <c r="AY124" s="12">
        <v>0</v>
      </c>
      <c r="AZ124" s="12">
        <v>0</v>
      </c>
      <c r="BA124" s="12">
        <v>0</v>
      </c>
      <c r="BB124" s="12">
        <v>0</v>
      </c>
      <c r="BC124" s="12">
        <v>0</v>
      </c>
      <c r="BD124" s="12">
        <v>0</v>
      </c>
      <c r="BE124" s="12">
        <v>0</v>
      </c>
      <c r="BF124" s="12">
        <v>0</v>
      </c>
      <c r="BG124" s="12">
        <v>0</v>
      </c>
      <c r="BH124" s="12">
        <v>0</v>
      </c>
      <c r="BI124" s="12">
        <v>0</v>
      </c>
      <c r="BJ124" s="12">
        <v>0</v>
      </c>
      <c r="BK124" s="12">
        <v>0</v>
      </c>
      <c r="BL124" s="12">
        <v>0</v>
      </c>
      <c r="BM124" s="12">
        <v>0</v>
      </c>
      <c r="BN124" s="12">
        <v>0</v>
      </c>
      <c r="BO124" s="12">
        <v>0</v>
      </c>
      <c r="BP124" s="12">
        <v>0</v>
      </c>
      <c r="BQ124" s="12">
        <v>0</v>
      </c>
      <c r="BR124" s="12">
        <v>0</v>
      </c>
      <c r="BS124" s="12">
        <v>0</v>
      </c>
      <c r="BT124" s="12">
        <v>0</v>
      </c>
    </row>
    <row r="125" spans="2:73">
      <c r="B125" s="12" t="s">
        <v>209</v>
      </c>
      <c r="C125" s="12" t="s">
        <v>711</v>
      </c>
      <c r="D125" s="12" t="s">
        <v>722</v>
      </c>
      <c r="E125" s="12" t="s">
        <v>709</v>
      </c>
      <c r="F125" s="12" t="s">
        <v>712</v>
      </c>
      <c r="G125" s="12" t="s">
        <v>710</v>
      </c>
      <c r="H125" s="12">
        <v>2015</v>
      </c>
      <c r="I125" s="634" t="s">
        <v>588</v>
      </c>
      <c r="J125" s="634" t="s">
        <v>594</v>
      </c>
      <c r="P125" s="12">
        <v>0</v>
      </c>
      <c r="Q125" s="12">
        <v>0</v>
      </c>
      <c r="R125" s="12">
        <v>0</v>
      </c>
      <c r="S125" s="12">
        <v>0</v>
      </c>
      <c r="T125" s="12">
        <v>0</v>
      </c>
      <c r="U125" s="12">
        <v>0</v>
      </c>
      <c r="V125" s="12">
        <v>0</v>
      </c>
      <c r="W125" s="12">
        <v>0</v>
      </c>
      <c r="X125" s="12">
        <v>0</v>
      </c>
      <c r="Y125" s="12">
        <v>0</v>
      </c>
      <c r="Z125" s="12">
        <v>0</v>
      </c>
      <c r="AA125" s="12">
        <v>0</v>
      </c>
      <c r="AB125" s="12">
        <v>0</v>
      </c>
      <c r="AC125" s="12">
        <v>0</v>
      </c>
      <c r="AD125" s="12">
        <v>0</v>
      </c>
      <c r="AE125" s="12">
        <v>0</v>
      </c>
      <c r="AF125" s="12">
        <v>0</v>
      </c>
      <c r="AG125" s="12">
        <v>0</v>
      </c>
      <c r="AH125" s="12">
        <v>0</v>
      </c>
      <c r="AI125" s="12">
        <v>0</v>
      </c>
      <c r="AJ125" s="12">
        <v>0</v>
      </c>
      <c r="AK125" s="12">
        <v>0</v>
      </c>
      <c r="AL125" s="12">
        <v>0</v>
      </c>
      <c r="AM125" s="12">
        <v>0</v>
      </c>
      <c r="AN125" s="12">
        <v>0</v>
      </c>
      <c r="AO125" s="12">
        <v>0</v>
      </c>
      <c r="AU125" s="12">
        <v>0</v>
      </c>
      <c r="AV125" s="12">
        <v>0</v>
      </c>
      <c r="AW125" s="12">
        <v>0</v>
      </c>
      <c r="AX125" s="12">
        <v>0</v>
      </c>
      <c r="AY125" s="12">
        <v>0</v>
      </c>
      <c r="AZ125" s="12">
        <v>0</v>
      </c>
      <c r="BA125" s="12">
        <v>0</v>
      </c>
      <c r="BB125" s="12">
        <v>0</v>
      </c>
      <c r="BC125" s="12">
        <v>0</v>
      </c>
      <c r="BD125" s="12">
        <v>0</v>
      </c>
      <c r="BE125" s="12">
        <v>0</v>
      </c>
      <c r="BF125" s="12">
        <v>0</v>
      </c>
      <c r="BG125" s="12">
        <v>0</v>
      </c>
      <c r="BH125" s="12">
        <v>0</v>
      </c>
      <c r="BI125" s="12">
        <v>0</v>
      </c>
      <c r="BJ125" s="12">
        <v>0</v>
      </c>
      <c r="BK125" s="12">
        <v>0</v>
      </c>
      <c r="BL125" s="12">
        <v>0</v>
      </c>
      <c r="BM125" s="12">
        <v>0</v>
      </c>
      <c r="BN125" s="12">
        <v>0</v>
      </c>
      <c r="BO125" s="12">
        <v>0</v>
      </c>
      <c r="BP125" s="12">
        <v>0</v>
      </c>
      <c r="BQ125" s="12">
        <v>0</v>
      </c>
      <c r="BR125" s="12">
        <v>0</v>
      </c>
      <c r="BS125" s="12">
        <v>0</v>
      </c>
      <c r="BT125" s="12">
        <v>0</v>
      </c>
    </row>
    <row r="126" spans="2:73">
      <c r="B126" s="12" t="s">
        <v>209</v>
      </c>
      <c r="C126" s="12" t="s">
        <v>711</v>
      </c>
      <c r="D126" s="12" t="s">
        <v>723</v>
      </c>
      <c r="E126" s="12" t="s">
        <v>709</v>
      </c>
      <c r="F126" s="12" t="s">
        <v>712</v>
      </c>
      <c r="G126" s="12" t="s">
        <v>710</v>
      </c>
      <c r="H126" s="12">
        <v>2015</v>
      </c>
      <c r="I126" s="634" t="s">
        <v>588</v>
      </c>
      <c r="J126" s="634" t="s">
        <v>594</v>
      </c>
      <c r="P126" s="12">
        <v>0</v>
      </c>
      <c r="Q126" s="12">
        <v>0</v>
      </c>
      <c r="R126" s="12">
        <v>0</v>
      </c>
      <c r="S126" s="12">
        <v>0</v>
      </c>
      <c r="T126" s="12">
        <v>0</v>
      </c>
      <c r="U126" s="12">
        <v>0</v>
      </c>
      <c r="V126" s="12">
        <v>0</v>
      </c>
      <c r="W126" s="12">
        <v>0</v>
      </c>
      <c r="X126" s="12">
        <v>0</v>
      </c>
      <c r="Y126" s="12">
        <v>0</v>
      </c>
      <c r="Z126" s="12">
        <v>0</v>
      </c>
      <c r="AA126" s="12">
        <v>0</v>
      </c>
      <c r="AB126" s="12">
        <v>0</v>
      </c>
      <c r="AC126" s="12">
        <v>0</v>
      </c>
      <c r="AD126" s="12">
        <v>0</v>
      </c>
      <c r="AE126" s="12">
        <v>0</v>
      </c>
      <c r="AF126" s="12">
        <v>0</v>
      </c>
      <c r="AG126" s="12">
        <v>0</v>
      </c>
      <c r="AH126" s="12">
        <v>0</v>
      </c>
      <c r="AI126" s="12">
        <v>0</v>
      </c>
      <c r="AJ126" s="12">
        <v>0</v>
      </c>
      <c r="AK126" s="12">
        <v>0</v>
      </c>
      <c r="AL126" s="12">
        <v>0</v>
      </c>
      <c r="AM126" s="12">
        <v>0</v>
      </c>
      <c r="AN126" s="12">
        <v>0</v>
      </c>
      <c r="AO126" s="12">
        <v>0</v>
      </c>
      <c r="AU126" s="12">
        <v>0</v>
      </c>
      <c r="AV126" s="12">
        <v>0</v>
      </c>
      <c r="AW126" s="12">
        <v>0</v>
      </c>
      <c r="AX126" s="12">
        <v>0</v>
      </c>
      <c r="AY126" s="12">
        <v>0</v>
      </c>
      <c r="AZ126" s="12">
        <v>0</v>
      </c>
      <c r="BA126" s="12">
        <v>0</v>
      </c>
      <c r="BB126" s="12">
        <v>0</v>
      </c>
      <c r="BC126" s="12">
        <v>0</v>
      </c>
      <c r="BD126" s="12">
        <v>0</v>
      </c>
      <c r="BE126" s="12">
        <v>0</v>
      </c>
      <c r="BF126" s="12">
        <v>0</v>
      </c>
      <c r="BG126" s="12">
        <v>0</v>
      </c>
      <c r="BH126" s="12">
        <v>0</v>
      </c>
      <c r="BI126" s="12">
        <v>0</v>
      </c>
      <c r="BJ126" s="12">
        <v>0</v>
      </c>
      <c r="BK126" s="12">
        <v>0</v>
      </c>
      <c r="BL126" s="12">
        <v>0</v>
      </c>
      <c r="BM126" s="12">
        <v>0</v>
      </c>
      <c r="BN126" s="12">
        <v>0</v>
      </c>
      <c r="BO126" s="12">
        <v>0</v>
      </c>
      <c r="BP126" s="12">
        <v>0</v>
      </c>
      <c r="BQ126" s="12">
        <v>0</v>
      </c>
      <c r="BR126" s="12">
        <v>0</v>
      </c>
      <c r="BS126" s="12">
        <v>0</v>
      </c>
      <c r="BT126" s="12">
        <v>0</v>
      </c>
    </row>
    <row r="127" spans="2:73">
      <c r="B127" s="12" t="s">
        <v>209</v>
      </c>
      <c r="C127" s="12" t="s">
        <v>711</v>
      </c>
      <c r="D127" s="12" t="s">
        <v>724</v>
      </c>
      <c r="E127" s="12" t="s">
        <v>709</v>
      </c>
      <c r="F127" s="12" t="s">
        <v>712</v>
      </c>
      <c r="G127" s="12" t="s">
        <v>710</v>
      </c>
      <c r="H127" s="12">
        <v>2015</v>
      </c>
      <c r="I127" s="634" t="s">
        <v>588</v>
      </c>
      <c r="J127" s="634" t="s">
        <v>594</v>
      </c>
      <c r="P127" s="12">
        <v>0</v>
      </c>
      <c r="Q127" s="12">
        <v>0</v>
      </c>
      <c r="R127" s="12">
        <v>0</v>
      </c>
      <c r="S127" s="12">
        <v>0</v>
      </c>
      <c r="T127" s="12">
        <v>0</v>
      </c>
      <c r="U127" s="12">
        <v>0</v>
      </c>
      <c r="V127" s="12">
        <v>0</v>
      </c>
      <c r="W127" s="12">
        <v>0</v>
      </c>
      <c r="X127" s="12">
        <v>0</v>
      </c>
      <c r="Y127" s="12">
        <v>0</v>
      </c>
      <c r="Z127" s="12">
        <v>0</v>
      </c>
      <c r="AA127" s="12">
        <v>0</v>
      </c>
      <c r="AB127" s="12">
        <v>0</v>
      </c>
      <c r="AC127" s="12">
        <v>0</v>
      </c>
      <c r="AD127" s="12">
        <v>0</v>
      </c>
      <c r="AE127" s="12">
        <v>0</v>
      </c>
      <c r="AF127" s="12">
        <v>0</v>
      </c>
      <c r="AG127" s="12">
        <v>0</v>
      </c>
      <c r="AH127" s="12">
        <v>0</v>
      </c>
      <c r="AI127" s="12">
        <v>0</v>
      </c>
      <c r="AJ127" s="12">
        <v>0</v>
      </c>
      <c r="AK127" s="12">
        <v>0</v>
      </c>
      <c r="AL127" s="12">
        <v>0</v>
      </c>
      <c r="AM127" s="12">
        <v>0</v>
      </c>
      <c r="AN127" s="12">
        <v>0</v>
      </c>
      <c r="AO127" s="12">
        <v>0</v>
      </c>
      <c r="AU127" s="12">
        <v>0</v>
      </c>
      <c r="AV127" s="12">
        <v>0</v>
      </c>
      <c r="AW127" s="12">
        <v>0</v>
      </c>
      <c r="AX127" s="12">
        <v>0</v>
      </c>
      <c r="AY127" s="12">
        <v>0</v>
      </c>
      <c r="AZ127" s="12">
        <v>0</v>
      </c>
      <c r="BA127" s="12">
        <v>0</v>
      </c>
      <c r="BB127" s="12">
        <v>0</v>
      </c>
      <c r="BC127" s="12">
        <v>0</v>
      </c>
      <c r="BD127" s="12">
        <v>0</v>
      </c>
      <c r="BE127" s="12">
        <v>0</v>
      </c>
      <c r="BF127" s="12">
        <v>0</v>
      </c>
      <c r="BG127" s="12">
        <v>0</v>
      </c>
      <c r="BH127" s="12">
        <v>0</v>
      </c>
      <c r="BI127" s="12">
        <v>0</v>
      </c>
      <c r="BJ127" s="12">
        <v>0</v>
      </c>
      <c r="BK127" s="12">
        <v>0</v>
      </c>
      <c r="BL127" s="12">
        <v>0</v>
      </c>
      <c r="BM127" s="12">
        <v>0</v>
      </c>
      <c r="BN127" s="12">
        <v>0</v>
      </c>
      <c r="BO127" s="12">
        <v>0</v>
      </c>
      <c r="BP127" s="12">
        <v>0</v>
      </c>
      <c r="BQ127" s="12">
        <v>0</v>
      </c>
      <c r="BR127" s="12">
        <v>0</v>
      </c>
      <c r="BS127" s="12">
        <v>0</v>
      </c>
      <c r="BT127" s="12">
        <v>0</v>
      </c>
    </row>
    <row r="128" spans="2:73">
      <c r="B128" s="12" t="s">
        <v>209</v>
      </c>
      <c r="C128" s="12" t="s">
        <v>711</v>
      </c>
      <c r="D128" s="12" t="s">
        <v>696</v>
      </c>
      <c r="E128" s="12" t="s">
        <v>709</v>
      </c>
      <c r="F128" s="12" t="s">
        <v>712</v>
      </c>
      <c r="G128" s="12" t="s">
        <v>710</v>
      </c>
      <c r="H128" s="12">
        <v>2015</v>
      </c>
      <c r="I128" s="634" t="s">
        <v>588</v>
      </c>
      <c r="J128" s="634" t="s">
        <v>594</v>
      </c>
      <c r="P128" s="12">
        <v>68</v>
      </c>
      <c r="Q128" s="12">
        <v>68</v>
      </c>
      <c r="R128" s="12">
        <v>68</v>
      </c>
      <c r="S128" s="12">
        <v>68</v>
      </c>
      <c r="T128" s="12">
        <v>68</v>
      </c>
      <c r="U128" s="12">
        <v>68</v>
      </c>
      <c r="V128" s="12">
        <v>68</v>
      </c>
      <c r="W128" s="12">
        <v>68</v>
      </c>
      <c r="X128" s="12">
        <v>68</v>
      </c>
      <c r="Y128" s="12">
        <v>68</v>
      </c>
      <c r="Z128" s="12">
        <v>68</v>
      </c>
      <c r="AA128" s="12">
        <v>68</v>
      </c>
      <c r="AB128" s="12">
        <v>68</v>
      </c>
      <c r="AC128" s="12">
        <v>68</v>
      </c>
      <c r="AD128" s="12">
        <v>68</v>
      </c>
      <c r="AE128" s="12">
        <v>0</v>
      </c>
      <c r="AF128" s="12">
        <v>0</v>
      </c>
      <c r="AG128" s="12">
        <v>0</v>
      </c>
      <c r="AH128" s="12">
        <v>0</v>
      </c>
      <c r="AI128" s="12">
        <v>0</v>
      </c>
      <c r="AJ128" s="12">
        <v>0</v>
      </c>
      <c r="AK128" s="12">
        <v>0</v>
      </c>
      <c r="AL128" s="12">
        <v>0</v>
      </c>
      <c r="AM128" s="12">
        <v>0</v>
      </c>
      <c r="AN128" s="12">
        <v>0</v>
      </c>
      <c r="AO128" s="12">
        <v>0</v>
      </c>
      <c r="AU128" s="12">
        <v>667979</v>
      </c>
      <c r="AV128" s="12">
        <v>667979</v>
      </c>
      <c r="AW128" s="12">
        <v>667979</v>
      </c>
      <c r="AX128" s="12">
        <v>667979</v>
      </c>
      <c r="AY128" s="12">
        <v>667979</v>
      </c>
      <c r="AZ128" s="12">
        <v>667979</v>
      </c>
      <c r="BA128" s="12">
        <v>667979</v>
      </c>
      <c r="BB128" s="12">
        <v>667979</v>
      </c>
      <c r="BC128" s="12">
        <v>667979</v>
      </c>
      <c r="BD128" s="12">
        <v>667979</v>
      </c>
      <c r="BE128" s="12">
        <v>667979</v>
      </c>
      <c r="BF128" s="12">
        <v>667979</v>
      </c>
      <c r="BG128" s="12">
        <v>667979</v>
      </c>
      <c r="BH128" s="12">
        <v>667979</v>
      </c>
      <c r="BI128" s="12">
        <v>667979</v>
      </c>
      <c r="BJ128" s="12">
        <v>0</v>
      </c>
      <c r="BK128" s="12">
        <v>0</v>
      </c>
      <c r="BL128" s="12">
        <v>0</v>
      </c>
      <c r="BM128" s="12">
        <v>0</v>
      </c>
      <c r="BN128" s="12">
        <v>0</v>
      </c>
      <c r="BO128" s="12">
        <v>0</v>
      </c>
      <c r="BP128" s="12">
        <v>0</v>
      </c>
      <c r="BQ128" s="12">
        <v>0</v>
      </c>
      <c r="BR128" s="12">
        <v>0</v>
      </c>
      <c r="BS128" s="12">
        <v>0</v>
      </c>
      <c r="BT128" s="12">
        <v>0</v>
      </c>
    </row>
    <row r="129" spans="2:72">
      <c r="B129" s="12" t="s">
        <v>209</v>
      </c>
      <c r="C129" s="12" t="s">
        <v>711</v>
      </c>
      <c r="D129" s="12" t="s">
        <v>697</v>
      </c>
      <c r="E129" s="12" t="s">
        <v>709</v>
      </c>
      <c r="F129" s="12" t="s">
        <v>712</v>
      </c>
      <c r="G129" s="12" t="s">
        <v>710</v>
      </c>
      <c r="H129" s="12">
        <v>2015</v>
      </c>
      <c r="I129" s="634" t="s">
        <v>588</v>
      </c>
      <c r="J129" s="634" t="s">
        <v>594</v>
      </c>
      <c r="P129" s="12">
        <v>0</v>
      </c>
      <c r="Q129" s="12">
        <v>0</v>
      </c>
      <c r="R129" s="12">
        <v>0</v>
      </c>
      <c r="S129" s="12">
        <v>0</v>
      </c>
      <c r="T129" s="12">
        <v>0</v>
      </c>
      <c r="U129" s="12">
        <v>0</v>
      </c>
      <c r="V129" s="12">
        <v>0</v>
      </c>
      <c r="W129" s="12">
        <v>0</v>
      </c>
      <c r="X129" s="12">
        <v>0</v>
      </c>
      <c r="Y129" s="12">
        <v>0</v>
      </c>
      <c r="Z129" s="12">
        <v>0</v>
      </c>
      <c r="AA129" s="12">
        <v>0</v>
      </c>
      <c r="AB129" s="12">
        <v>0</v>
      </c>
      <c r="AC129" s="12">
        <v>0</v>
      </c>
      <c r="AD129" s="12">
        <v>0</v>
      </c>
      <c r="AE129" s="12">
        <v>0</v>
      </c>
      <c r="AF129" s="12">
        <v>0</v>
      </c>
      <c r="AG129" s="12">
        <v>0</v>
      </c>
      <c r="AH129" s="12">
        <v>0</v>
      </c>
      <c r="AI129" s="12">
        <v>0</v>
      </c>
      <c r="AJ129" s="12">
        <v>0</v>
      </c>
      <c r="AK129" s="12">
        <v>0</v>
      </c>
      <c r="AL129" s="12">
        <v>0</v>
      </c>
      <c r="AM129" s="12">
        <v>0</v>
      </c>
      <c r="AN129" s="12">
        <v>0</v>
      </c>
      <c r="AO129" s="12">
        <v>0</v>
      </c>
      <c r="AU129" s="12">
        <v>0</v>
      </c>
      <c r="AV129" s="12">
        <v>0</v>
      </c>
      <c r="AW129" s="12">
        <v>0</v>
      </c>
      <c r="AX129" s="12">
        <v>0</v>
      </c>
      <c r="AY129" s="12">
        <v>0</v>
      </c>
      <c r="AZ129" s="12">
        <v>0</v>
      </c>
      <c r="BA129" s="12">
        <v>0</v>
      </c>
      <c r="BB129" s="12">
        <v>0</v>
      </c>
      <c r="BC129" s="12">
        <v>0</v>
      </c>
      <c r="BD129" s="12">
        <v>0</v>
      </c>
      <c r="BE129" s="12">
        <v>0</v>
      </c>
      <c r="BF129" s="12">
        <v>0</v>
      </c>
      <c r="BG129" s="12">
        <v>0</v>
      </c>
      <c r="BH129" s="12">
        <v>0</v>
      </c>
      <c r="BI129" s="12">
        <v>0</v>
      </c>
      <c r="BJ129" s="12">
        <v>0</v>
      </c>
      <c r="BK129" s="12">
        <v>0</v>
      </c>
      <c r="BL129" s="12">
        <v>0</v>
      </c>
      <c r="BM129" s="12">
        <v>0</v>
      </c>
      <c r="BN129" s="12">
        <v>0</v>
      </c>
      <c r="BO129" s="12">
        <v>0</v>
      </c>
      <c r="BP129" s="12">
        <v>0</v>
      </c>
      <c r="BQ129" s="12">
        <v>0</v>
      </c>
      <c r="BR129" s="12">
        <v>0</v>
      </c>
      <c r="BS129" s="12">
        <v>0</v>
      </c>
      <c r="BT129" s="12">
        <v>0</v>
      </c>
    </row>
    <row r="130" spans="2:72">
      <c r="B130" s="12" t="s">
        <v>209</v>
      </c>
      <c r="C130" s="12" t="s">
        <v>708</v>
      </c>
      <c r="D130" s="12" t="s">
        <v>725</v>
      </c>
      <c r="E130" s="12" t="s">
        <v>709</v>
      </c>
      <c r="F130" s="12" t="s">
        <v>29</v>
      </c>
      <c r="G130" s="12" t="s">
        <v>710</v>
      </c>
      <c r="H130" s="12">
        <v>2015</v>
      </c>
      <c r="I130" s="634" t="s">
        <v>588</v>
      </c>
      <c r="J130" s="634" t="s">
        <v>594</v>
      </c>
      <c r="P130" s="12">
        <v>0</v>
      </c>
      <c r="Q130" s="12">
        <v>0</v>
      </c>
      <c r="R130" s="12">
        <v>0</v>
      </c>
      <c r="S130" s="12">
        <v>0</v>
      </c>
      <c r="T130" s="12">
        <v>0</v>
      </c>
      <c r="U130" s="12">
        <v>0</v>
      </c>
      <c r="V130" s="12">
        <v>0</v>
      </c>
      <c r="W130" s="12">
        <v>0</v>
      </c>
      <c r="X130" s="12">
        <v>0</v>
      </c>
      <c r="Y130" s="12">
        <v>0</v>
      </c>
      <c r="Z130" s="12">
        <v>0</v>
      </c>
      <c r="AA130" s="12">
        <v>0</v>
      </c>
      <c r="AB130" s="12">
        <v>0</v>
      </c>
      <c r="AC130" s="12">
        <v>0</v>
      </c>
      <c r="AD130" s="12">
        <v>0</v>
      </c>
      <c r="AE130" s="12">
        <v>0</v>
      </c>
      <c r="AF130" s="12">
        <v>0</v>
      </c>
      <c r="AG130" s="12">
        <v>0</v>
      </c>
      <c r="AH130" s="12">
        <v>0</v>
      </c>
      <c r="AI130" s="12">
        <v>0</v>
      </c>
      <c r="AJ130" s="12">
        <v>0</v>
      </c>
      <c r="AK130" s="12">
        <v>0</v>
      </c>
      <c r="AL130" s="12">
        <v>0</v>
      </c>
      <c r="AM130" s="12">
        <v>0</v>
      </c>
      <c r="AN130" s="12">
        <v>0</v>
      </c>
      <c r="AO130" s="12">
        <v>0</v>
      </c>
      <c r="AU130" s="12">
        <v>0</v>
      </c>
      <c r="AV130" s="12">
        <v>0</v>
      </c>
      <c r="AW130" s="12">
        <v>0</v>
      </c>
      <c r="AX130" s="12">
        <v>0</v>
      </c>
      <c r="AY130" s="12">
        <v>0</v>
      </c>
      <c r="AZ130" s="12">
        <v>0</v>
      </c>
      <c r="BA130" s="12">
        <v>0</v>
      </c>
      <c r="BB130" s="12">
        <v>0</v>
      </c>
      <c r="BC130" s="12">
        <v>0</v>
      </c>
      <c r="BD130" s="12">
        <v>0</v>
      </c>
      <c r="BE130" s="12">
        <v>0</v>
      </c>
      <c r="BF130" s="12">
        <v>0</v>
      </c>
      <c r="BG130" s="12">
        <v>0</v>
      </c>
      <c r="BH130" s="12">
        <v>0</v>
      </c>
      <c r="BI130" s="12">
        <v>0</v>
      </c>
      <c r="BJ130" s="12">
        <v>0</v>
      </c>
      <c r="BK130" s="12">
        <v>0</v>
      </c>
      <c r="BL130" s="12">
        <v>0</v>
      </c>
      <c r="BM130" s="12">
        <v>0</v>
      </c>
      <c r="BN130" s="12">
        <v>0</v>
      </c>
      <c r="BO130" s="12">
        <v>0</v>
      </c>
      <c r="BP130" s="12">
        <v>0</v>
      </c>
      <c r="BQ130" s="12">
        <v>0</v>
      </c>
      <c r="BR130" s="12">
        <v>0</v>
      </c>
      <c r="BS130" s="12">
        <v>0</v>
      </c>
      <c r="BT130" s="12">
        <v>0</v>
      </c>
    </row>
    <row r="131" spans="2:72">
      <c r="B131" s="12" t="s">
        <v>209</v>
      </c>
      <c r="C131" s="12" t="s">
        <v>708</v>
      </c>
      <c r="D131" s="12" t="s">
        <v>698</v>
      </c>
      <c r="E131" s="12" t="s">
        <v>709</v>
      </c>
      <c r="F131" s="12" t="s">
        <v>29</v>
      </c>
      <c r="G131" s="12" t="s">
        <v>710</v>
      </c>
      <c r="H131" s="12">
        <v>2015</v>
      </c>
      <c r="I131" s="634" t="s">
        <v>588</v>
      </c>
      <c r="J131" s="634" t="s">
        <v>594</v>
      </c>
      <c r="P131" s="12">
        <v>0</v>
      </c>
      <c r="Q131" s="12">
        <v>0</v>
      </c>
      <c r="R131" s="12">
        <v>0</v>
      </c>
      <c r="S131" s="12">
        <v>0</v>
      </c>
      <c r="T131" s="12">
        <v>0</v>
      </c>
      <c r="U131" s="12">
        <v>0</v>
      </c>
      <c r="V131" s="12">
        <v>0</v>
      </c>
      <c r="W131" s="12">
        <v>0</v>
      </c>
      <c r="X131" s="12">
        <v>0</v>
      </c>
      <c r="Y131" s="12">
        <v>0</v>
      </c>
      <c r="Z131" s="12">
        <v>0</v>
      </c>
      <c r="AA131" s="12">
        <v>0</v>
      </c>
      <c r="AB131" s="12">
        <v>0</v>
      </c>
      <c r="AC131" s="12">
        <v>0</v>
      </c>
      <c r="AD131" s="12">
        <v>0</v>
      </c>
      <c r="AE131" s="12">
        <v>0</v>
      </c>
      <c r="AF131" s="12">
        <v>0</v>
      </c>
      <c r="AG131" s="12">
        <v>0</v>
      </c>
      <c r="AH131" s="12">
        <v>0</v>
      </c>
      <c r="AI131" s="12">
        <v>0</v>
      </c>
      <c r="AJ131" s="12">
        <v>0</v>
      </c>
      <c r="AK131" s="12">
        <v>0</v>
      </c>
      <c r="AL131" s="12">
        <v>0</v>
      </c>
      <c r="AM131" s="12">
        <v>0</v>
      </c>
      <c r="AN131" s="12">
        <v>0</v>
      </c>
      <c r="AO131" s="12">
        <v>0</v>
      </c>
      <c r="AU131" s="12">
        <v>0</v>
      </c>
      <c r="AV131" s="12">
        <v>0</v>
      </c>
      <c r="AW131" s="12">
        <v>0</v>
      </c>
      <c r="AX131" s="12">
        <v>0</v>
      </c>
      <c r="AY131" s="12">
        <v>0</v>
      </c>
      <c r="AZ131" s="12">
        <v>0</v>
      </c>
      <c r="BA131" s="12">
        <v>0</v>
      </c>
      <c r="BB131" s="12">
        <v>0</v>
      </c>
      <c r="BC131" s="12">
        <v>0</v>
      </c>
      <c r="BD131" s="12">
        <v>0</v>
      </c>
      <c r="BE131" s="12">
        <v>0</v>
      </c>
      <c r="BF131" s="12">
        <v>0</v>
      </c>
      <c r="BG131" s="12">
        <v>0</v>
      </c>
      <c r="BH131" s="12">
        <v>0</v>
      </c>
      <c r="BI131" s="12">
        <v>0</v>
      </c>
      <c r="BJ131" s="12">
        <v>0</v>
      </c>
      <c r="BK131" s="12">
        <v>0</v>
      </c>
      <c r="BL131" s="12">
        <v>0</v>
      </c>
      <c r="BM131" s="12">
        <v>0</v>
      </c>
      <c r="BN131" s="12">
        <v>0</v>
      </c>
      <c r="BO131" s="12">
        <v>0</v>
      </c>
      <c r="BP131" s="12">
        <v>0</v>
      </c>
      <c r="BQ131" s="12">
        <v>0</v>
      </c>
      <c r="BR131" s="12">
        <v>0</v>
      </c>
      <c r="BS131" s="12">
        <v>0</v>
      </c>
      <c r="BT131" s="12">
        <v>0</v>
      </c>
    </row>
    <row r="132" spans="2:72">
      <c r="B132" s="12" t="s">
        <v>209</v>
      </c>
      <c r="C132" s="12" t="s">
        <v>708</v>
      </c>
      <c r="D132" s="12" t="s">
        <v>726</v>
      </c>
      <c r="E132" s="12" t="s">
        <v>709</v>
      </c>
      <c r="F132" s="12" t="s">
        <v>29</v>
      </c>
      <c r="G132" s="12" t="s">
        <v>710</v>
      </c>
      <c r="H132" s="12">
        <v>2015</v>
      </c>
      <c r="I132" s="634" t="s">
        <v>588</v>
      </c>
      <c r="J132" s="634" t="s">
        <v>594</v>
      </c>
      <c r="P132" s="12">
        <v>0</v>
      </c>
      <c r="Q132" s="12">
        <v>0</v>
      </c>
      <c r="R132" s="12">
        <v>0</v>
      </c>
      <c r="S132" s="12">
        <v>0</v>
      </c>
      <c r="T132" s="12">
        <v>0</v>
      </c>
      <c r="U132" s="12">
        <v>0</v>
      </c>
      <c r="V132" s="12">
        <v>0</v>
      </c>
      <c r="W132" s="12">
        <v>0</v>
      </c>
      <c r="X132" s="12">
        <v>0</v>
      </c>
      <c r="Y132" s="12">
        <v>0</v>
      </c>
      <c r="Z132" s="12">
        <v>0</v>
      </c>
      <c r="AA132" s="12">
        <v>0</v>
      </c>
      <c r="AB132" s="12">
        <v>0</v>
      </c>
      <c r="AC132" s="12">
        <v>0</v>
      </c>
      <c r="AD132" s="12">
        <v>0</v>
      </c>
      <c r="AE132" s="12">
        <v>0</v>
      </c>
      <c r="AF132" s="12">
        <v>0</v>
      </c>
      <c r="AG132" s="12">
        <v>0</v>
      </c>
      <c r="AH132" s="12">
        <v>0</v>
      </c>
      <c r="AI132" s="12">
        <v>0</v>
      </c>
      <c r="AJ132" s="12">
        <v>0</v>
      </c>
      <c r="AK132" s="12">
        <v>0</v>
      </c>
      <c r="AL132" s="12">
        <v>0</v>
      </c>
      <c r="AM132" s="12">
        <v>0</v>
      </c>
      <c r="AN132" s="12">
        <v>0</v>
      </c>
      <c r="AO132" s="12">
        <v>0</v>
      </c>
      <c r="AU132" s="12">
        <v>0</v>
      </c>
      <c r="AV132" s="12">
        <v>0</v>
      </c>
      <c r="AW132" s="12">
        <v>0</v>
      </c>
      <c r="AX132" s="12">
        <v>0</v>
      </c>
      <c r="AY132" s="12">
        <v>0</v>
      </c>
      <c r="AZ132" s="12">
        <v>0</v>
      </c>
      <c r="BA132" s="12">
        <v>0</v>
      </c>
      <c r="BB132" s="12">
        <v>0</v>
      </c>
      <c r="BC132" s="12">
        <v>0</v>
      </c>
      <c r="BD132" s="12">
        <v>0</v>
      </c>
      <c r="BE132" s="12">
        <v>0</v>
      </c>
      <c r="BF132" s="12">
        <v>0</v>
      </c>
      <c r="BG132" s="12">
        <v>0</v>
      </c>
      <c r="BH132" s="12">
        <v>0</v>
      </c>
      <c r="BI132" s="12">
        <v>0</v>
      </c>
      <c r="BJ132" s="12">
        <v>0</v>
      </c>
      <c r="BK132" s="12">
        <v>0</v>
      </c>
      <c r="BL132" s="12">
        <v>0</v>
      </c>
      <c r="BM132" s="12">
        <v>0</v>
      </c>
      <c r="BN132" s="12">
        <v>0</v>
      </c>
      <c r="BO132" s="12">
        <v>0</v>
      </c>
      <c r="BP132" s="12">
        <v>0</v>
      </c>
      <c r="BQ132" s="12">
        <v>0</v>
      </c>
      <c r="BR132" s="12">
        <v>0</v>
      </c>
      <c r="BS132" s="12">
        <v>0</v>
      </c>
      <c r="BT132" s="12">
        <v>0</v>
      </c>
    </row>
    <row r="133" spans="2:72">
      <c r="B133" s="12" t="s">
        <v>209</v>
      </c>
      <c r="C133" s="12" t="s">
        <v>711</v>
      </c>
      <c r="D133" s="12" t="s">
        <v>727</v>
      </c>
      <c r="E133" s="12" t="s">
        <v>709</v>
      </c>
      <c r="F133" s="12" t="s">
        <v>712</v>
      </c>
      <c r="G133" s="12" t="s">
        <v>710</v>
      </c>
      <c r="H133" s="12">
        <v>2015</v>
      </c>
      <c r="I133" s="634" t="s">
        <v>588</v>
      </c>
      <c r="J133" s="634" t="s">
        <v>594</v>
      </c>
      <c r="P133" s="12">
        <v>0</v>
      </c>
      <c r="Q133" s="12">
        <v>0</v>
      </c>
      <c r="R133" s="12">
        <v>0</v>
      </c>
      <c r="S133" s="12">
        <v>0</v>
      </c>
      <c r="T133" s="12">
        <v>0</v>
      </c>
      <c r="U133" s="12">
        <v>0</v>
      </c>
      <c r="V133" s="12">
        <v>0</v>
      </c>
      <c r="W133" s="12">
        <v>0</v>
      </c>
      <c r="X133" s="12">
        <v>0</v>
      </c>
      <c r="Y133" s="12">
        <v>0</v>
      </c>
      <c r="Z133" s="12">
        <v>0</v>
      </c>
      <c r="AA133" s="12">
        <v>0</v>
      </c>
      <c r="AB133" s="12">
        <v>0</v>
      </c>
      <c r="AC133" s="12">
        <v>0</v>
      </c>
      <c r="AD133" s="12">
        <v>0</v>
      </c>
      <c r="AE133" s="12">
        <v>0</v>
      </c>
      <c r="AF133" s="12">
        <v>0</v>
      </c>
      <c r="AG133" s="12">
        <v>0</v>
      </c>
      <c r="AH133" s="12">
        <v>0</v>
      </c>
      <c r="AI133" s="12">
        <v>0</v>
      </c>
      <c r="AJ133" s="12">
        <v>0</v>
      </c>
      <c r="AK133" s="12">
        <v>0</v>
      </c>
      <c r="AL133" s="12">
        <v>0</v>
      </c>
      <c r="AM133" s="12">
        <v>0</v>
      </c>
      <c r="AN133" s="12">
        <v>0</v>
      </c>
      <c r="AO133" s="12">
        <v>0</v>
      </c>
      <c r="AU133" s="12">
        <v>0</v>
      </c>
      <c r="AV133" s="12">
        <v>0</v>
      </c>
      <c r="AW133" s="12">
        <v>0</v>
      </c>
      <c r="AX133" s="12">
        <v>0</v>
      </c>
      <c r="AY133" s="12">
        <v>0</v>
      </c>
      <c r="AZ133" s="12">
        <v>0</v>
      </c>
      <c r="BA133" s="12">
        <v>0</v>
      </c>
      <c r="BB133" s="12">
        <v>0</v>
      </c>
      <c r="BC133" s="12">
        <v>0</v>
      </c>
      <c r="BD133" s="12">
        <v>0</v>
      </c>
      <c r="BE133" s="12">
        <v>0</v>
      </c>
      <c r="BF133" s="12">
        <v>0</v>
      </c>
      <c r="BG133" s="12">
        <v>0</v>
      </c>
      <c r="BH133" s="12">
        <v>0</v>
      </c>
      <c r="BI133" s="12">
        <v>0</v>
      </c>
      <c r="BJ133" s="12">
        <v>0</v>
      </c>
      <c r="BK133" s="12">
        <v>0</v>
      </c>
      <c r="BL133" s="12">
        <v>0</v>
      </c>
      <c r="BM133" s="12">
        <v>0</v>
      </c>
      <c r="BN133" s="12">
        <v>0</v>
      </c>
      <c r="BO133" s="12">
        <v>0</v>
      </c>
      <c r="BP133" s="12">
        <v>0</v>
      </c>
      <c r="BQ133" s="12">
        <v>0</v>
      </c>
      <c r="BR133" s="12">
        <v>0</v>
      </c>
      <c r="BS133" s="12">
        <v>0</v>
      </c>
      <c r="BT133" s="12">
        <v>0</v>
      </c>
    </row>
    <row r="134" spans="2:72">
      <c r="B134" s="12" t="s">
        <v>209</v>
      </c>
      <c r="C134" s="12" t="s">
        <v>711</v>
      </c>
      <c r="D134" s="12" t="s">
        <v>699</v>
      </c>
      <c r="E134" s="12" t="s">
        <v>709</v>
      </c>
      <c r="F134" s="12" t="s">
        <v>712</v>
      </c>
      <c r="G134" s="12" t="s">
        <v>710</v>
      </c>
      <c r="H134" s="12">
        <v>2015</v>
      </c>
      <c r="I134" s="634" t="s">
        <v>588</v>
      </c>
      <c r="J134" s="634" t="s">
        <v>594</v>
      </c>
      <c r="P134" s="12">
        <v>0</v>
      </c>
      <c r="Q134" s="12">
        <v>0</v>
      </c>
      <c r="R134" s="12">
        <v>0</v>
      </c>
      <c r="S134" s="12">
        <v>0</v>
      </c>
      <c r="T134" s="12">
        <v>0</v>
      </c>
      <c r="U134" s="12">
        <v>0</v>
      </c>
      <c r="V134" s="12">
        <v>0</v>
      </c>
      <c r="W134" s="12">
        <v>0</v>
      </c>
      <c r="X134" s="12">
        <v>0</v>
      </c>
      <c r="Y134" s="12">
        <v>0</v>
      </c>
      <c r="Z134" s="12">
        <v>0</v>
      </c>
      <c r="AA134" s="12">
        <v>0</v>
      </c>
      <c r="AB134" s="12">
        <v>0</v>
      </c>
      <c r="AC134" s="12">
        <v>0</v>
      </c>
      <c r="AD134" s="12">
        <v>0</v>
      </c>
      <c r="AE134" s="12">
        <v>0</v>
      </c>
      <c r="AF134" s="12">
        <v>0</v>
      </c>
      <c r="AG134" s="12">
        <v>0</v>
      </c>
      <c r="AH134" s="12">
        <v>0</v>
      </c>
      <c r="AI134" s="12">
        <v>0</v>
      </c>
      <c r="AJ134" s="12">
        <v>0</v>
      </c>
      <c r="AK134" s="12">
        <v>0</v>
      </c>
      <c r="AL134" s="12">
        <v>0</v>
      </c>
      <c r="AM134" s="12">
        <v>0</v>
      </c>
      <c r="AN134" s="12">
        <v>0</v>
      </c>
      <c r="AO134" s="12">
        <v>0</v>
      </c>
      <c r="AU134" s="12">
        <v>0</v>
      </c>
      <c r="AV134" s="12">
        <v>0</v>
      </c>
      <c r="AW134" s="12">
        <v>0</v>
      </c>
      <c r="AX134" s="12">
        <v>0</v>
      </c>
      <c r="AY134" s="12">
        <v>0</v>
      </c>
      <c r="AZ134" s="12">
        <v>0</v>
      </c>
      <c r="BA134" s="12">
        <v>0</v>
      </c>
      <c r="BB134" s="12">
        <v>0</v>
      </c>
      <c r="BC134" s="12">
        <v>0</v>
      </c>
      <c r="BD134" s="12">
        <v>0</v>
      </c>
      <c r="BE134" s="12">
        <v>0</v>
      </c>
      <c r="BF134" s="12">
        <v>0</v>
      </c>
      <c r="BG134" s="12">
        <v>0</v>
      </c>
      <c r="BH134" s="12">
        <v>0</v>
      </c>
      <c r="BI134" s="12">
        <v>0</v>
      </c>
      <c r="BJ134" s="12">
        <v>0</v>
      </c>
      <c r="BK134" s="12">
        <v>0</v>
      </c>
      <c r="BL134" s="12">
        <v>0</v>
      </c>
      <c r="BM134" s="12">
        <v>0</v>
      </c>
      <c r="BN134" s="12">
        <v>0</v>
      </c>
      <c r="BO134" s="12">
        <v>0</v>
      </c>
      <c r="BP134" s="12">
        <v>0</v>
      </c>
      <c r="BQ134" s="12">
        <v>0</v>
      </c>
      <c r="BR134" s="12">
        <v>0</v>
      </c>
      <c r="BS134" s="12">
        <v>0</v>
      </c>
      <c r="BT134" s="12">
        <v>0</v>
      </c>
    </row>
    <row r="135" spans="2:72">
      <c r="B135" s="12" t="s">
        <v>209</v>
      </c>
      <c r="C135" s="12" t="s">
        <v>711</v>
      </c>
      <c r="D135" s="12" t="s">
        <v>728</v>
      </c>
      <c r="E135" s="12" t="s">
        <v>709</v>
      </c>
      <c r="F135" s="12" t="s">
        <v>712</v>
      </c>
      <c r="G135" s="12" t="s">
        <v>710</v>
      </c>
      <c r="H135" s="12">
        <v>2015</v>
      </c>
      <c r="I135" s="634" t="s">
        <v>588</v>
      </c>
      <c r="J135" s="634" t="s">
        <v>594</v>
      </c>
      <c r="P135" s="12">
        <v>0</v>
      </c>
      <c r="Q135" s="12">
        <v>0</v>
      </c>
      <c r="R135" s="12">
        <v>0</v>
      </c>
      <c r="S135" s="12">
        <v>0</v>
      </c>
      <c r="T135" s="12">
        <v>0</v>
      </c>
      <c r="U135" s="12">
        <v>0</v>
      </c>
      <c r="V135" s="12">
        <v>0</v>
      </c>
      <c r="W135" s="12">
        <v>0</v>
      </c>
      <c r="X135" s="12">
        <v>0</v>
      </c>
      <c r="Y135" s="12">
        <v>0</v>
      </c>
      <c r="Z135" s="12">
        <v>0</v>
      </c>
      <c r="AA135" s="12">
        <v>0</v>
      </c>
      <c r="AB135" s="12">
        <v>0</v>
      </c>
      <c r="AC135" s="12">
        <v>0</v>
      </c>
      <c r="AD135" s="12">
        <v>0</v>
      </c>
      <c r="AE135" s="12">
        <v>0</v>
      </c>
      <c r="AF135" s="12">
        <v>0</v>
      </c>
      <c r="AG135" s="12">
        <v>0</v>
      </c>
      <c r="AH135" s="12">
        <v>0</v>
      </c>
      <c r="AI135" s="12">
        <v>0</v>
      </c>
      <c r="AJ135" s="12">
        <v>0</v>
      </c>
      <c r="AK135" s="12">
        <v>0</v>
      </c>
      <c r="AL135" s="12">
        <v>0</v>
      </c>
      <c r="AM135" s="12">
        <v>0</v>
      </c>
      <c r="AN135" s="12">
        <v>0</v>
      </c>
      <c r="AO135" s="12">
        <v>0</v>
      </c>
      <c r="AU135" s="12">
        <v>0</v>
      </c>
      <c r="AV135" s="12">
        <v>0</v>
      </c>
      <c r="AW135" s="12">
        <v>0</v>
      </c>
      <c r="AX135" s="12">
        <v>0</v>
      </c>
      <c r="AY135" s="12">
        <v>0</v>
      </c>
      <c r="AZ135" s="12">
        <v>0</v>
      </c>
      <c r="BA135" s="12">
        <v>0</v>
      </c>
      <c r="BB135" s="12">
        <v>0</v>
      </c>
      <c r="BC135" s="12">
        <v>0</v>
      </c>
      <c r="BD135" s="12">
        <v>0</v>
      </c>
      <c r="BE135" s="12">
        <v>0</v>
      </c>
      <c r="BF135" s="12">
        <v>0</v>
      </c>
      <c r="BG135" s="12">
        <v>0</v>
      </c>
      <c r="BH135" s="12">
        <v>0</v>
      </c>
      <c r="BI135" s="12">
        <v>0</v>
      </c>
      <c r="BJ135" s="12">
        <v>0</v>
      </c>
      <c r="BK135" s="12">
        <v>0</v>
      </c>
      <c r="BL135" s="12">
        <v>0</v>
      </c>
      <c r="BM135" s="12">
        <v>0</v>
      </c>
      <c r="BN135" s="12">
        <v>0</v>
      </c>
      <c r="BO135" s="12">
        <v>0</v>
      </c>
      <c r="BP135" s="12">
        <v>0</v>
      </c>
      <c r="BQ135" s="12">
        <v>0</v>
      </c>
      <c r="BR135" s="12">
        <v>0</v>
      </c>
      <c r="BS135" s="12">
        <v>0</v>
      </c>
      <c r="BT135" s="12">
        <v>0</v>
      </c>
    </row>
    <row r="136" spans="2:72">
      <c r="B136" s="12" t="s">
        <v>209</v>
      </c>
      <c r="C136" s="12" t="s">
        <v>711</v>
      </c>
      <c r="D136" s="12" t="s">
        <v>729</v>
      </c>
      <c r="E136" s="12" t="s">
        <v>709</v>
      </c>
      <c r="F136" s="12" t="s">
        <v>712</v>
      </c>
      <c r="G136" s="12" t="s">
        <v>710</v>
      </c>
      <c r="H136" s="12">
        <v>2015</v>
      </c>
      <c r="I136" s="634" t="s">
        <v>588</v>
      </c>
      <c r="J136" s="634" t="s">
        <v>594</v>
      </c>
      <c r="P136" s="12">
        <v>0</v>
      </c>
      <c r="Q136" s="12">
        <v>0</v>
      </c>
      <c r="R136" s="12">
        <v>0</v>
      </c>
      <c r="S136" s="12">
        <v>0</v>
      </c>
      <c r="T136" s="12">
        <v>0</v>
      </c>
      <c r="U136" s="12">
        <v>0</v>
      </c>
      <c r="V136" s="12">
        <v>0</v>
      </c>
      <c r="W136" s="12">
        <v>0</v>
      </c>
      <c r="X136" s="12">
        <v>0</v>
      </c>
      <c r="Y136" s="12">
        <v>0</v>
      </c>
      <c r="Z136" s="12">
        <v>0</v>
      </c>
      <c r="AA136" s="12">
        <v>0</v>
      </c>
      <c r="AB136" s="12">
        <v>0</v>
      </c>
      <c r="AC136" s="12">
        <v>0</v>
      </c>
      <c r="AD136" s="12">
        <v>0</v>
      </c>
      <c r="AE136" s="12">
        <v>0</v>
      </c>
      <c r="AF136" s="12">
        <v>0</v>
      </c>
      <c r="AG136" s="12">
        <v>0</v>
      </c>
      <c r="AH136" s="12">
        <v>0</v>
      </c>
      <c r="AI136" s="12">
        <v>0</v>
      </c>
      <c r="AJ136" s="12">
        <v>0</v>
      </c>
      <c r="AK136" s="12">
        <v>0</v>
      </c>
      <c r="AL136" s="12">
        <v>0</v>
      </c>
      <c r="AM136" s="12">
        <v>0</v>
      </c>
      <c r="AN136" s="12">
        <v>0</v>
      </c>
      <c r="AO136" s="12">
        <v>0</v>
      </c>
      <c r="AU136" s="12">
        <v>0</v>
      </c>
      <c r="AV136" s="12">
        <v>0</v>
      </c>
      <c r="AW136" s="12">
        <v>0</v>
      </c>
      <c r="AX136" s="12">
        <v>0</v>
      </c>
      <c r="AY136" s="12">
        <v>0</v>
      </c>
      <c r="AZ136" s="12">
        <v>0</v>
      </c>
      <c r="BA136" s="12">
        <v>0</v>
      </c>
      <c r="BB136" s="12">
        <v>0</v>
      </c>
      <c r="BC136" s="12">
        <v>0</v>
      </c>
      <c r="BD136" s="12">
        <v>0</v>
      </c>
      <c r="BE136" s="12">
        <v>0</v>
      </c>
      <c r="BF136" s="12">
        <v>0</v>
      </c>
      <c r="BG136" s="12">
        <v>0</v>
      </c>
      <c r="BH136" s="12">
        <v>0</v>
      </c>
      <c r="BI136" s="12">
        <v>0</v>
      </c>
      <c r="BJ136" s="12">
        <v>0</v>
      </c>
      <c r="BK136" s="12">
        <v>0</v>
      </c>
      <c r="BL136" s="12">
        <v>0</v>
      </c>
      <c r="BM136" s="12">
        <v>0</v>
      </c>
      <c r="BN136" s="12">
        <v>0</v>
      </c>
      <c r="BO136" s="12">
        <v>0</v>
      </c>
      <c r="BP136" s="12">
        <v>0</v>
      </c>
      <c r="BQ136" s="12">
        <v>0</v>
      </c>
      <c r="BR136" s="12">
        <v>0</v>
      </c>
      <c r="BS136" s="12">
        <v>0</v>
      </c>
      <c r="BT136" s="12">
        <v>0</v>
      </c>
    </row>
    <row r="137" spans="2:72">
      <c r="B137" s="12" t="s">
        <v>209</v>
      </c>
      <c r="C137" s="12" t="s">
        <v>708</v>
      </c>
      <c r="D137" s="12" t="s">
        <v>730</v>
      </c>
      <c r="E137" s="12" t="s">
        <v>709</v>
      </c>
      <c r="F137" s="12" t="s">
        <v>29</v>
      </c>
      <c r="G137" s="12" t="s">
        <v>710</v>
      </c>
      <c r="H137" s="12">
        <v>2015</v>
      </c>
      <c r="I137" s="634" t="s">
        <v>588</v>
      </c>
      <c r="J137" s="634" t="s">
        <v>594</v>
      </c>
      <c r="P137" s="12">
        <v>0</v>
      </c>
      <c r="Q137" s="12">
        <v>0</v>
      </c>
      <c r="R137" s="12">
        <v>0</v>
      </c>
      <c r="S137" s="12">
        <v>0</v>
      </c>
      <c r="T137" s="12">
        <v>0</v>
      </c>
      <c r="U137" s="12">
        <v>0</v>
      </c>
      <c r="V137" s="12">
        <v>0</v>
      </c>
      <c r="W137" s="12">
        <v>0</v>
      </c>
      <c r="X137" s="12">
        <v>0</v>
      </c>
      <c r="Y137" s="12">
        <v>0</v>
      </c>
      <c r="Z137" s="12">
        <v>0</v>
      </c>
      <c r="AA137" s="12">
        <v>0</v>
      </c>
      <c r="AB137" s="12">
        <v>0</v>
      </c>
      <c r="AC137" s="12">
        <v>0</v>
      </c>
      <c r="AD137" s="12">
        <v>0</v>
      </c>
      <c r="AE137" s="12">
        <v>0</v>
      </c>
      <c r="AF137" s="12">
        <v>0</v>
      </c>
      <c r="AG137" s="12">
        <v>0</v>
      </c>
      <c r="AH137" s="12">
        <v>0</v>
      </c>
      <c r="AI137" s="12">
        <v>0</v>
      </c>
      <c r="AJ137" s="12">
        <v>0</v>
      </c>
      <c r="AK137" s="12">
        <v>0</v>
      </c>
      <c r="AL137" s="12">
        <v>0</v>
      </c>
      <c r="AM137" s="12">
        <v>0</v>
      </c>
      <c r="AN137" s="12">
        <v>0</v>
      </c>
      <c r="AO137" s="12">
        <v>0</v>
      </c>
      <c r="AU137" s="12">
        <v>0</v>
      </c>
      <c r="AV137" s="12">
        <v>0</v>
      </c>
      <c r="AW137" s="12">
        <v>0</v>
      </c>
      <c r="AX137" s="12">
        <v>0</v>
      </c>
      <c r="AY137" s="12">
        <v>0</v>
      </c>
      <c r="AZ137" s="12">
        <v>0</v>
      </c>
      <c r="BA137" s="12">
        <v>0</v>
      </c>
      <c r="BB137" s="12">
        <v>0</v>
      </c>
      <c r="BC137" s="12">
        <v>0</v>
      </c>
      <c r="BD137" s="12">
        <v>0</v>
      </c>
      <c r="BE137" s="12">
        <v>0</v>
      </c>
      <c r="BF137" s="12">
        <v>0</v>
      </c>
      <c r="BG137" s="12">
        <v>0</v>
      </c>
      <c r="BH137" s="12">
        <v>0</v>
      </c>
      <c r="BI137" s="12">
        <v>0</v>
      </c>
      <c r="BJ137" s="12">
        <v>0</v>
      </c>
      <c r="BK137" s="12">
        <v>0</v>
      </c>
      <c r="BL137" s="12">
        <v>0</v>
      </c>
      <c r="BM137" s="12">
        <v>0</v>
      </c>
      <c r="BN137" s="12">
        <v>0</v>
      </c>
      <c r="BO137" s="12">
        <v>0</v>
      </c>
      <c r="BP137" s="12">
        <v>0</v>
      </c>
      <c r="BQ137" s="12">
        <v>0</v>
      </c>
      <c r="BR137" s="12">
        <v>0</v>
      </c>
      <c r="BS137" s="12">
        <v>0</v>
      </c>
      <c r="BT137" s="12">
        <v>0</v>
      </c>
    </row>
    <row r="138" spans="2:72">
      <c r="B138" s="12" t="s">
        <v>209</v>
      </c>
      <c r="C138" s="12" t="s">
        <v>708</v>
      </c>
      <c r="D138" s="12" t="s">
        <v>731</v>
      </c>
      <c r="E138" s="12" t="s">
        <v>709</v>
      </c>
      <c r="F138" s="12" t="s">
        <v>29</v>
      </c>
      <c r="G138" s="12" t="s">
        <v>710</v>
      </c>
      <c r="H138" s="12">
        <v>2015</v>
      </c>
      <c r="I138" s="634" t="s">
        <v>588</v>
      </c>
      <c r="J138" s="634" t="s">
        <v>594</v>
      </c>
      <c r="P138" s="12">
        <v>0</v>
      </c>
      <c r="Q138" s="12">
        <v>0</v>
      </c>
      <c r="R138" s="12">
        <v>0</v>
      </c>
      <c r="S138" s="12">
        <v>0</v>
      </c>
      <c r="T138" s="12">
        <v>0</v>
      </c>
      <c r="U138" s="12">
        <v>0</v>
      </c>
      <c r="V138" s="12">
        <v>0</v>
      </c>
      <c r="W138" s="12">
        <v>0</v>
      </c>
      <c r="X138" s="12">
        <v>0</v>
      </c>
      <c r="Y138" s="12">
        <v>0</v>
      </c>
      <c r="Z138" s="12">
        <v>0</v>
      </c>
      <c r="AA138" s="12">
        <v>0</v>
      </c>
      <c r="AB138" s="12">
        <v>0</v>
      </c>
      <c r="AC138" s="12">
        <v>0</v>
      </c>
      <c r="AD138" s="12">
        <v>0</v>
      </c>
      <c r="AE138" s="12">
        <v>0</v>
      </c>
      <c r="AF138" s="12">
        <v>0</v>
      </c>
      <c r="AG138" s="12">
        <v>0</v>
      </c>
      <c r="AH138" s="12">
        <v>0</v>
      </c>
      <c r="AI138" s="12">
        <v>0</v>
      </c>
      <c r="AJ138" s="12">
        <v>0</v>
      </c>
      <c r="AK138" s="12">
        <v>0</v>
      </c>
      <c r="AL138" s="12">
        <v>0</v>
      </c>
      <c r="AM138" s="12">
        <v>0</v>
      </c>
      <c r="AN138" s="12">
        <v>0</v>
      </c>
      <c r="AO138" s="12">
        <v>0</v>
      </c>
      <c r="AU138" s="12">
        <v>0</v>
      </c>
      <c r="AV138" s="12">
        <v>0</v>
      </c>
      <c r="AW138" s="12">
        <v>0</v>
      </c>
      <c r="AX138" s="12">
        <v>0</v>
      </c>
      <c r="AY138" s="12">
        <v>0</v>
      </c>
      <c r="AZ138" s="12">
        <v>0</v>
      </c>
      <c r="BA138" s="12">
        <v>0</v>
      </c>
      <c r="BB138" s="12">
        <v>0</v>
      </c>
      <c r="BC138" s="12">
        <v>0</v>
      </c>
      <c r="BD138" s="12">
        <v>0</v>
      </c>
      <c r="BE138" s="12">
        <v>0</v>
      </c>
      <c r="BF138" s="12">
        <v>0</v>
      </c>
      <c r="BG138" s="12">
        <v>0</v>
      </c>
      <c r="BH138" s="12">
        <v>0</v>
      </c>
      <c r="BI138" s="12">
        <v>0</v>
      </c>
      <c r="BJ138" s="12">
        <v>0</v>
      </c>
      <c r="BK138" s="12">
        <v>0</v>
      </c>
      <c r="BL138" s="12">
        <v>0</v>
      </c>
      <c r="BM138" s="12">
        <v>0</v>
      </c>
      <c r="BN138" s="12">
        <v>0</v>
      </c>
      <c r="BO138" s="12">
        <v>0</v>
      </c>
      <c r="BP138" s="12">
        <v>0</v>
      </c>
      <c r="BQ138" s="12">
        <v>0</v>
      </c>
      <c r="BR138" s="12">
        <v>0</v>
      </c>
      <c r="BS138" s="12">
        <v>0</v>
      </c>
      <c r="BT138" s="12">
        <v>0</v>
      </c>
    </row>
    <row r="139" spans="2:72">
      <c r="B139" s="12" t="s">
        <v>209</v>
      </c>
      <c r="C139" s="12" t="s">
        <v>708</v>
      </c>
      <c r="D139" s="12" t="s">
        <v>732</v>
      </c>
      <c r="E139" s="12" t="s">
        <v>709</v>
      </c>
      <c r="F139" s="12" t="s">
        <v>29</v>
      </c>
      <c r="G139" s="12" t="s">
        <v>710</v>
      </c>
      <c r="H139" s="12">
        <v>2015</v>
      </c>
      <c r="I139" s="634" t="s">
        <v>588</v>
      </c>
      <c r="J139" s="634" t="s">
        <v>594</v>
      </c>
      <c r="P139" s="12">
        <v>0</v>
      </c>
      <c r="Q139" s="12">
        <v>0</v>
      </c>
      <c r="R139" s="12">
        <v>0</v>
      </c>
      <c r="S139" s="12">
        <v>0</v>
      </c>
      <c r="T139" s="12">
        <v>0</v>
      </c>
      <c r="U139" s="12">
        <v>0</v>
      </c>
      <c r="V139" s="12">
        <v>0</v>
      </c>
      <c r="W139" s="12">
        <v>0</v>
      </c>
      <c r="X139" s="12">
        <v>0</v>
      </c>
      <c r="Y139" s="12">
        <v>0</v>
      </c>
      <c r="Z139" s="12">
        <v>0</v>
      </c>
      <c r="AA139" s="12">
        <v>0</v>
      </c>
      <c r="AB139" s="12">
        <v>0</v>
      </c>
      <c r="AC139" s="12">
        <v>0</v>
      </c>
      <c r="AD139" s="12">
        <v>0</v>
      </c>
      <c r="AE139" s="12">
        <v>0</v>
      </c>
      <c r="AF139" s="12">
        <v>0</v>
      </c>
      <c r="AG139" s="12">
        <v>0</v>
      </c>
      <c r="AH139" s="12">
        <v>0</v>
      </c>
      <c r="AI139" s="12">
        <v>0</v>
      </c>
      <c r="AJ139" s="12">
        <v>0</v>
      </c>
      <c r="AK139" s="12">
        <v>0</v>
      </c>
      <c r="AL139" s="12">
        <v>0</v>
      </c>
      <c r="AM139" s="12">
        <v>0</v>
      </c>
      <c r="AN139" s="12">
        <v>0</v>
      </c>
      <c r="AO139" s="12">
        <v>0</v>
      </c>
      <c r="AU139" s="12">
        <v>0</v>
      </c>
      <c r="AV139" s="12">
        <v>0</v>
      </c>
      <c r="AW139" s="12">
        <v>0</v>
      </c>
      <c r="AX139" s="12">
        <v>0</v>
      </c>
      <c r="AY139" s="12">
        <v>0</v>
      </c>
      <c r="AZ139" s="12">
        <v>0</v>
      </c>
      <c r="BA139" s="12">
        <v>0</v>
      </c>
      <c r="BB139" s="12">
        <v>0</v>
      </c>
      <c r="BC139" s="12">
        <v>0</v>
      </c>
      <c r="BD139" s="12">
        <v>0</v>
      </c>
      <c r="BE139" s="12">
        <v>0</v>
      </c>
      <c r="BF139" s="12">
        <v>0</v>
      </c>
      <c r="BG139" s="12">
        <v>0</v>
      </c>
      <c r="BH139" s="12">
        <v>0</v>
      </c>
      <c r="BI139" s="12">
        <v>0</v>
      </c>
      <c r="BJ139" s="12">
        <v>0</v>
      </c>
      <c r="BK139" s="12">
        <v>0</v>
      </c>
      <c r="BL139" s="12">
        <v>0</v>
      </c>
      <c r="BM139" s="12">
        <v>0</v>
      </c>
      <c r="BN139" s="12">
        <v>0</v>
      </c>
      <c r="BO139" s="12">
        <v>0</v>
      </c>
      <c r="BP139" s="12">
        <v>0</v>
      </c>
      <c r="BQ139" s="12">
        <v>0</v>
      </c>
      <c r="BR139" s="12">
        <v>0</v>
      </c>
      <c r="BS139" s="12">
        <v>0</v>
      </c>
      <c r="BT139" s="12">
        <v>0</v>
      </c>
    </row>
    <row r="140" spans="2:72">
      <c r="B140" s="12" t="s">
        <v>209</v>
      </c>
      <c r="C140" s="12" t="s">
        <v>708</v>
      </c>
      <c r="D140" s="12" t="s">
        <v>733</v>
      </c>
      <c r="E140" s="12" t="s">
        <v>709</v>
      </c>
      <c r="F140" s="12" t="s">
        <v>29</v>
      </c>
      <c r="G140" s="12" t="s">
        <v>710</v>
      </c>
      <c r="H140" s="12">
        <v>2015</v>
      </c>
      <c r="I140" s="634" t="s">
        <v>588</v>
      </c>
      <c r="J140" s="634" t="s">
        <v>594</v>
      </c>
      <c r="P140" s="12">
        <v>0</v>
      </c>
      <c r="Q140" s="12">
        <v>0</v>
      </c>
      <c r="R140" s="12">
        <v>0</v>
      </c>
      <c r="S140" s="12">
        <v>0</v>
      </c>
      <c r="T140" s="12">
        <v>0</v>
      </c>
      <c r="U140" s="12">
        <v>0</v>
      </c>
      <c r="V140" s="12">
        <v>0</v>
      </c>
      <c r="W140" s="12">
        <v>0</v>
      </c>
      <c r="X140" s="12">
        <v>0</v>
      </c>
      <c r="Y140" s="12">
        <v>0</v>
      </c>
      <c r="Z140" s="12">
        <v>0</v>
      </c>
      <c r="AA140" s="12">
        <v>0</v>
      </c>
      <c r="AB140" s="12">
        <v>0</v>
      </c>
      <c r="AC140" s="12">
        <v>0</v>
      </c>
      <c r="AD140" s="12">
        <v>0</v>
      </c>
      <c r="AE140" s="12">
        <v>0</v>
      </c>
      <c r="AF140" s="12">
        <v>0</v>
      </c>
      <c r="AG140" s="12">
        <v>0</v>
      </c>
      <c r="AH140" s="12">
        <v>0</v>
      </c>
      <c r="AI140" s="12">
        <v>0</v>
      </c>
      <c r="AJ140" s="12">
        <v>0</v>
      </c>
      <c r="AK140" s="12">
        <v>0</v>
      </c>
      <c r="AL140" s="12">
        <v>0</v>
      </c>
      <c r="AM140" s="12">
        <v>0</v>
      </c>
      <c r="AN140" s="12">
        <v>0</v>
      </c>
      <c r="AO140" s="12">
        <v>0</v>
      </c>
      <c r="AU140" s="12">
        <v>0</v>
      </c>
      <c r="AV140" s="12">
        <v>0</v>
      </c>
      <c r="AW140" s="12">
        <v>0</v>
      </c>
      <c r="AX140" s="12">
        <v>0</v>
      </c>
      <c r="AY140" s="12">
        <v>0</v>
      </c>
      <c r="AZ140" s="12">
        <v>0</v>
      </c>
      <c r="BA140" s="12">
        <v>0</v>
      </c>
      <c r="BB140" s="12">
        <v>0</v>
      </c>
      <c r="BC140" s="12">
        <v>0</v>
      </c>
      <c r="BD140" s="12">
        <v>0</v>
      </c>
      <c r="BE140" s="12">
        <v>0</v>
      </c>
      <c r="BF140" s="12">
        <v>0</v>
      </c>
      <c r="BG140" s="12">
        <v>0</v>
      </c>
      <c r="BH140" s="12">
        <v>0</v>
      </c>
      <c r="BI140" s="12">
        <v>0</v>
      </c>
      <c r="BJ140" s="12">
        <v>0</v>
      </c>
      <c r="BK140" s="12">
        <v>0</v>
      </c>
      <c r="BL140" s="12">
        <v>0</v>
      </c>
      <c r="BM140" s="12">
        <v>0</v>
      </c>
      <c r="BN140" s="12">
        <v>0</v>
      </c>
      <c r="BO140" s="12">
        <v>0</v>
      </c>
      <c r="BP140" s="12">
        <v>0</v>
      </c>
      <c r="BQ140" s="12">
        <v>0</v>
      </c>
      <c r="BR140" s="12">
        <v>0</v>
      </c>
      <c r="BS140" s="12">
        <v>0</v>
      </c>
      <c r="BT140" s="12">
        <v>0</v>
      </c>
    </row>
    <row r="141" spans="2:72">
      <c r="B141" s="12" t="s">
        <v>209</v>
      </c>
      <c r="C141" s="12" t="s">
        <v>711</v>
      </c>
      <c r="D141" s="12" t="s">
        <v>734</v>
      </c>
      <c r="E141" s="12" t="s">
        <v>709</v>
      </c>
      <c r="F141" s="12" t="s">
        <v>712</v>
      </c>
      <c r="G141" s="12" t="s">
        <v>710</v>
      </c>
      <c r="H141" s="12">
        <v>2015</v>
      </c>
      <c r="I141" s="634" t="s">
        <v>588</v>
      </c>
      <c r="J141" s="634" t="s">
        <v>594</v>
      </c>
      <c r="P141" s="12">
        <v>0</v>
      </c>
      <c r="Q141" s="12">
        <v>0</v>
      </c>
      <c r="R141" s="12">
        <v>0</v>
      </c>
      <c r="S141" s="12">
        <v>0</v>
      </c>
      <c r="T141" s="12">
        <v>0</v>
      </c>
      <c r="U141" s="12">
        <v>0</v>
      </c>
      <c r="V141" s="12">
        <v>0</v>
      </c>
      <c r="W141" s="12">
        <v>0</v>
      </c>
      <c r="X141" s="12">
        <v>0</v>
      </c>
      <c r="Y141" s="12">
        <v>0</v>
      </c>
      <c r="Z141" s="12">
        <v>0</v>
      </c>
      <c r="AA141" s="12">
        <v>0</v>
      </c>
      <c r="AB141" s="12">
        <v>0</v>
      </c>
      <c r="AC141" s="12">
        <v>0</v>
      </c>
      <c r="AD141" s="12">
        <v>0</v>
      </c>
      <c r="AE141" s="12">
        <v>0</v>
      </c>
      <c r="AF141" s="12">
        <v>0</v>
      </c>
      <c r="AG141" s="12">
        <v>0</v>
      </c>
      <c r="AH141" s="12">
        <v>0</v>
      </c>
      <c r="AI141" s="12">
        <v>0</v>
      </c>
      <c r="AJ141" s="12">
        <v>0</v>
      </c>
      <c r="AK141" s="12">
        <v>0</v>
      </c>
      <c r="AL141" s="12">
        <v>0</v>
      </c>
      <c r="AM141" s="12">
        <v>0</v>
      </c>
      <c r="AN141" s="12">
        <v>0</v>
      </c>
      <c r="AO141" s="12">
        <v>0</v>
      </c>
      <c r="AU141" s="12">
        <v>0</v>
      </c>
      <c r="AV141" s="12">
        <v>0</v>
      </c>
      <c r="AW141" s="12">
        <v>0</v>
      </c>
      <c r="AX141" s="12">
        <v>0</v>
      </c>
      <c r="AY141" s="12">
        <v>0</v>
      </c>
      <c r="AZ141" s="12">
        <v>0</v>
      </c>
      <c r="BA141" s="12">
        <v>0</v>
      </c>
      <c r="BB141" s="12">
        <v>0</v>
      </c>
      <c r="BC141" s="12">
        <v>0</v>
      </c>
      <c r="BD141" s="12">
        <v>0</v>
      </c>
      <c r="BE141" s="12">
        <v>0</v>
      </c>
      <c r="BF141" s="12">
        <v>0</v>
      </c>
      <c r="BG141" s="12">
        <v>0</v>
      </c>
      <c r="BH141" s="12">
        <v>0</v>
      </c>
      <c r="BI141" s="12">
        <v>0</v>
      </c>
      <c r="BJ141" s="12">
        <v>0</v>
      </c>
      <c r="BK141" s="12">
        <v>0</v>
      </c>
      <c r="BL141" s="12">
        <v>0</v>
      </c>
      <c r="BM141" s="12">
        <v>0</v>
      </c>
      <c r="BN141" s="12">
        <v>0</v>
      </c>
      <c r="BO141" s="12">
        <v>0</v>
      </c>
      <c r="BP141" s="12">
        <v>0</v>
      </c>
      <c r="BQ141" s="12">
        <v>0</v>
      </c>
      <c r="BR141" s="12">
        <v>0</v>
      </c>
      <c r="BS141" s="12">
        <v>0</v>
      </c>
      <c r="BT141" s="12">
        <v>0</v>
      </c>
    </row>
    <row r="142" spans="2:72">
      <c r="B142" s="12" t="s">
        <v>209</v>
      </c>
      <c r="C142" s="12" t="s">
        <v>708</v>
      </c>
      <c r="D142" s="12" t="s">
        <v>735</v>
      </c>
      <c r="E142" s="12" t="s">
        <v>709</v>
      </c>
      <c r="F142" s="12" t="s">
        <v>29</v>
      </c>
      <c r="G142" s="12" t="s">
        <v>710</v>
      </c>
      <c r="H142" s="12">
        <v>2015</v>
      </c>
      <c r="I142" s="634" t="s">
        <v>588</v>
      </c>
      <c r="J142" s="634" t="s">
        <v>594</v>
      </c>
      <c r="P142" s="12">
        <v>0</v>
      </c>
      <c r="Q142" s="12">
        <v>0</v>
      </c>
      <c r="R142" s="12">
        <v>0</v>
      </c>
      <c r="S142" s="12">
        <v>0</v>
      </c>
      <c r="T142" s="12">
        <v>0</v>
      </c>
      <c r="U142" s="12">
        <v>0</v>
      </c>
      <c r="V142" s="12">
        <v>0</v>
      </c>
      <c r="W142" s="12">
        <v>0</v>
      </c>
      <c r="X142" s="12">
        <v>0</v>
      </c>
      <c r="Y142" s="12">
        <v>0</v>
      </c>
      <c r="Z142" s="12">
        <v>0</v>
      </c>
      <c r="AA142" s="12">
        <v>0</v>
      </c>
      <c r="AB142" s="12">
        <v>0</v>
      </c>
      <c r="AC142" s="12">
        <v>0</v>
      </c>
      <c r="AD142" s="12">
        <v>0</v>
      </c>
      <c r="AE142" s="12">
        <v>0</v>
      </c>
      <c r="AF142" s="12">
        <v>0</v>
      </c>
      <c r="AG142" s="12">
        <v>0</v>
      </c>
      <c r="AH142" s="12">
        <v>0</v>
      </c>
      <c r="AI142" s="12">
        <v>0</v>
      </c>
      <c r="AJ142" s="12">
        <v>0</v>
      </c>
      <c r="AK142" s="12">
        <v>0</v>
      </c>
      <c r="AL142" s="12">
        <v>0</v>
      </c>
      <c r="AM142" s="12">
        <v>0</v>
      </c>
      <c r="AN142" s="12">
        <v>0</v>
      </c>
      <c r="AO142" s="12">
        <v>0</v>
      </c>
      <c r="AU142" s="12">
        <v>0</v>
      </c>
      <c r="AV142" s="12">
        <v>0</v>
      </c>
      <c r="AW142" s="12">
        <v>0</v>
      </c>
      <c r="AX142" s="12">
        <v>0</v>
      </c>
      <c r="AY142" s="12">
        <v>0</v>
      </c>
      <c r="AZ142" s="12">
        <v>0</v>
      </c>
      <c r="BA142" s="12">
        <v>0</v>
      </c>
      <c r="BB142" s="12">
        <v>0</v>
      </c>
      <c r="BC142" s="12">
        <v>0</v>
      </c>
      <c r="BD142" s="12">
        <v>0</v>
      </c>
      <c r="BE142" s="12">
        <v>0</v>
      </c>
      <c r="BF142" s="12">
        <v>0</v>
      </c>
      <c r="BG142" s="12">
        <v>0</v>
      </c>
      <c r="BH142" s="12">
        <v>0</v>
      </c>
      <c r="BI142" s="12">
        <v>0</v>
      </c>
      <c r="BJ142" s="12">
        <v>0</v>
      </c>
      <c r="BK142" s="12">
        <v>0</v>
      </c>
      <c r="BL142" s="12">
        <v>0</v>
      </c>
      <c r="BM142" s="12">
        <v>0</v>
      </c>
      <c r="BN142" s="12">
        <v>0</v>
      </c>
      <c r="BO142" s="12">
        <v>0</v>
      </c>
      <c r="BP142" s="12">
        <v>0</v>
      </c>
      <c r="BQ142" s="12">
        <v>0</v>
      </c>
      <c r="BR142" s="12">
        <v>0</v>
      </c>
      <c r="BS142" s="12">
        <v>0</v>
      </c>
      <c r="BT142" s="12">
        <v>0</v>
      </c>
    </row>
    <row r="143" spans="2:72">
      <c r="B143" s="12" t="s">
        <v>209</v>
      </c>
      <c r="C143" s="12" t="s">
        <v>708</v>
      </c>
      <c r="D143" s="12" t="s">
        <v>700</v>
      </c>
      <c r="E143" s="12" t="s">
        <v>709</v>
      </c>
      <c r="F143" s="12" t="s">
        <v>29</v>
      </c>
      <c r="G143" s="12" t="s">
        <v>710</v>
      </c>
      <c r="H143" s="12">
        <v>2015</v>
      </c>
      <c r="I143" s="634" t="s">
        <v>588</v>
      </c>
      <c r="J143" s="634" t="s">
        <v>594</v>
      </c>
      <c r="P143" s="12">
        <v>0</v>
      </c>
      <c r="Q143" s="12">
        <v>0</v>
      </c>
      <c r="R143" s="12">
        <v>0</v>
      </c>
      <c r="S143" s="12">
        <v>0</v>
      </c>
      <c r="T143" s="12">
        <v>0</v>
      </c>
      <c r="U143" s="12">
        <v>0</v>
      </c>
      <c r="V143" s="12">
        <v>0</v>
      </c>
      <c r="W143" s="12">
        <v>0</v>
      </c>
      <c r="X143" s="12">
        <v>0</v>
      </c>
      <c r="Y143" s="12">
        <v>0</v>
      </c>
      <c r="Z143" s="12">
        <v>0</v>
      </c>
      <c r="AA143" s="12">
        <v>0</v>
      </c>
      <c r="AB143" s="12">
        <v>0</v>
      </c>
      <c r="AC143" s="12">
        <v>0</v>
      </c>
      <c r="AD143" s="12">
        <v>0</v>
      </c>
      <c r="AE143" s="12">
        <v>0</v>
      </c>
      <c r="AF143" s="12">
        <v>0</v>
      </c>
      <c r="AG143" s="12">
        <v>0</v>
      </c>
      <c r="AH143" s="12">
        <v>0</v>
      </c>
      <c r="AI143" s="12">
        <v>0</v>
      </c>
      <c r="AJ143" s="12">
        <v>0</v>
      </c>
      <c r="AK143" s="12">
        <v>0</v>
      </c>
      <c r="AL143" s="12">
        <v>0</v>
      </c>
      <c r="AM143" s="12">
        <v>0</v>
      </c>
      <c r="AN143" s="12">
        <v>0</v>
      </c>
      <c r="AO143" s="12">
        <v>0</v>
      </c>
      <c r="AU143" s="12">
        <v>0</v>
      </c>
      <c r="AV143" s="12">
        <v>0</v>
      </c>
      <c r="AW143" s="12">
        <v>0</v>
      </c>
      <c r="AX143" s="12">
        <v>0</v>
      </c>
      <c r="AY143" s="12">
        <v>0</v>
      </c>
      <c r="AZ143" s="12">
        <v>0</v>
      </c>
      <c r="BA143" s="12">
        <v>0</v>
      </c>
      <c r="BB143" s="12">
        <v>0</v>
      </c>
      <c r="BC143" s="12">
        <v>0</v>
      </c>
      <c r="BD143" s="12">
        <v>0</v>
      </c>
      <c r="BE143" s="12">
        <v>0</v>
      </c>
      <c r="BF143" s="12">
        <v>0</v>
      </c>
      <c r="BG143" s="12">
        <v>0</v>
      </c>
      <c r="BH143" s="12">
        <v>0</v>
      </c>
      <c r="BI143" s="12">
        <v>0</v>
      </c>
      <c r="BJ143" s="12">
        <v>0</v>
      </c>
      <c r="BK143" s="12">
        <v>0</v>
      </c>
      <c r="BL143" s="12">
        <v>0</v>
      </c>
      <c r="BM143" s="12">
        <v>0</v>
      </c>
      <c r="BN143" s="12">
        <v>0</v>
      </c>
      <c r="BO143" s="12">
        <v>0</v>
      </c>
      <c r="BP143" s="12">
        <v>0</v>
      </c>
      <c r="BQ143" s="12">
        <v>0</v>
      </c>
      <c r="BR143" s="12">
        <v>0</v>
      </c>
      <c r="BS143" s="12">
        <v>0</v>
      </c>
      <c r="BT143" s="12">
        <v>0</v>
      </c>
    </row>
    <row r="144" spans="2:72">
      <c r="B144" s="12" t="s">
        <v>209</v>
      </c>
      <c r="C144" s="12" t="s">
        <v>711</v>
      </c>
      <c r="D144" s="12" t="s">
        <v>736</v>
      </c>
      <c r="E144" s="12" t="s">
        <v>709</v>
      </c>
      <c r="F144" s="12" t="s">
        <v>712</v>
      </c>
      <c r="G144" s="12" t="s">
        <v>710</v>
      </c>
      <c r="H144" s="12">
        <v>2015</v>
      </c>
      <c r="I144" s="634" t="s">
        <v>588</v>
      </c>
      <c r="J144" s="634" t="s">
        <v>594</v>
      </c>
      <c r="P144" s="12">
        <v>0</v>
      </c>
      <c r="Q144" s="12">
        <v>0</v>
      </c>
      <c r="R144" s="12">
        <v>0</v>
      </c>
      <c r="S144" s="12">
        <v>0</v>
      </c>
      <c r="T144" s="12">
        <v>0</v>
      </c>
      <c r="U144" s="12">
        <v>0</v>
      </c>
      <c r="V144" s="12">
        <v>0</v>
      </c>
      <c r="W144" s="12">
        <v>0</v>
      </c>
      <c r="X144" s="12">
        <v>0</v>
      </c>
      <c r="Y144" s="12">
        <v>0</v>
      </c>
      <c r="Z144" s="12">
        <v>0</v>
      </c>
      <c r="AA144" s="12">
        <v>0</v>
      </c>
      <c r="AB144" s="12">
        <v>0</v>
      </c>
      <c r="AC144" s="12">
        <v>0</v>
      </c>
      <c r="AD144" s="12">
        <v>0</v>
      </c>
      <c r="AE144" s="12">
        <v>0</v>
      </c>
      <c r="AF144" s="12">
        <v>0</v>
      </c>
      <c r="AG144" s="12">
        <v>0</v>
      </c>
      <c r="AH144" s="12">
        <v>0</v>
      </c>
      <c r="AI144" s="12">
        <v>0</v>
      </c>
      <c r="AJ144" s="12">
        <v>0</v>
      </c>
      <c r="AK144" s="12">
        <v>0</v>
      </c>
      <c r="AL144" s="12">
        <v>0</v>
      </c>
      <c r="AM144" s="12">
        <v>0</v>
      </c>
      <c r="AN144" s="12">
        <v>0</v>
      </c>
      <c r="AO144" s="12">
        <v>0</v>
      </c>
      <c r="AU144" s="12">
        <v>0</v>
      </c>
      <c r="AV144" s="12">
        <v>0</v>
      </c>
      <c r="AW144" s="12">
        <v>0</v>
      </c>
      <c r="AX144" s="12">
        <v>0</v>
      </c>
      <c r="AY144" s="12">
        <v>0</v>
      </c>
      <c r="AZ144" s="12">
        <v>0</v>
      </c>
      <c r="BA144" s="12">
        <v>0</v>
      </c>
      <c r="BB144" s="12">
        <v>0</v>
      </c>
      <c r="BC144" s="12">
        <v>0</v>
      </c>
      <c r="BD144" s="12">
        <v>0</v>
      </c>
      <c r="BE144" s="12">
        <v>0</v>
      </c>
      <c r="BF144" s="12">
        <v>0</v>
      </c>
      <c r="BG144" s="12">
        <v>0</v>
      </c>
      <c r="BH144" s="12">
        <v>0</v>
      </c>
      <c r="BI144" s="12">
        <v>0</v>
      </c>
      <c r="BJ144" s="12">
        <v>0</v>
      </c>
      <c r="BK144" s="12">
        <v>0</v>
      </c>
      <c r="BL144" s="12">
        <v>0</v>
      </c>
      <c r="BM144" s="12">
        <v>0</v>
      </c>
      <c r="BN144" s="12">
        <v>0</v>
      </c>
      <c r="BO144" s="12">
        <v>0</v>
      </c>
      <c r="BP144" s="12">
        <v>0</v>
      </c>
      <c r="BQ144" s="12">
        <v>0</v>
      </c>
      <c r="BR144" s="12">
        <v>0</v>
      </c>
      <c r="BS144" s="12">
        <v>0</v>
      </c>
      <c r="BT144" s="12">
        <v>0</v>
      </c>
    </row>
    <row r="145" spans="2:72">
      <c r="B145" s="12" t="s">
        <v>209</v>
      </c>
      <c r="C145" s="12" t="s">
        <v>711</v>
      </c>
      <c r="D145" s="12" t="s">
        <v>737</v>
      </c>
      <c r="E145" s="12" t="s">
        <v>709</v>
      </c>
      <c r="F145" s="12" t="s">
        <v>712</v>
      </c>
      <c r="G145" s="12" t="s">
        <v>710</v>
      </c>
      <c r="H145" s="12">
        <v>2015</v>
      </c>
      <c r="I145" s="634" t="s">
        <v>588</v>
      </c>
      <c r="J145" s="634" t="s">
        <v>594</v>
      </c>
      <c r="P145" s="12">
        <v>0</v>
      </c>
      <c r="Q145" s="12">
        <v>0</v>
      </c>
      <c r="R145" s="12">
        <v>0</v>
      </c>
      <c r="S145" s="12">
        <v>0</v>
      </c>
      <c r="T145" s="12">
        <v>0</v>
      </c>
      <c r="U145" s="12">
        <v>0</v>
      </c>
      <c r="V145" s="12">
        <v>0</v>
      </c>
      <c r="W145" s="12">
        <v>0</v>
      </c>
      <c r="X145" s="12">
        <v>0</v>
      </c>
      <c r="Y145" s="12">
        <v>0</v>
      </c>
      <c r="Z145" s="12">
        <v>0</v>
      </c>
      <c r="AA145" s="12">
        <v>0</v>
      </c>
      <c r="AB145" s="12">
        <v>0</v>
      </c>
      <c r="AC145" s="12">
        <v>0</v>
      </c>
      <c r="AD145" s="12">
        <v>0</v>
      </c>
      <c r="AE145" s="12">
        <v>0</v>
      </c>
      <c r="AF145" s="12">
        <v>0</v>
      </c>
      <c r="AG145" s="12">
        <v>0</v>
      </c>
      <c r="AH145" s="12">
        <v>0</v>
      </c>
      <c r="AI145" s="12">
        <v>0</v>
      </c>
      <c r="AJ145" s="12">
        <v>0</v>
      </c>
      <c r="AK145" s="12">
        <v>0</v>
      </c>
      <c r="AL145" s="12">
        <v>0</v>
      </c>
      <c r="AM145" s="12">
        <v>0</v>
      </c>
      <c r="AN145" s="12">
        <v>0</v>
      </c>
      <c r="AO145" s="12">
        <v>0</v>
      </c>
      <c r="AU145" s="12">
        <v>0</v>
      </c>
      <c r="AV145" s="12">
        <v>0</v>
      </c>
      <c r="AW145" s="12">
        <v>0</v>
      </c>
      <c r="AX145" s="12">
        <v>0</v>
      </c>
      <c r="AY145" s="12">
        <v>0</v>
      </c>
      <c r="AZ145" s="12">
        <v>0</v>
      </c>
      <c r="BA145" s="12">
        <v>0</v>
      </c>
      <c r="BB145" s="12">
        <v>0</v>
      </c>
      <c r="BC145" s="12">
        <v>0</v>
      </c>
      <c r="BD145" s="12">
        <v>0</v>
      </c>
      <c r="BE145" s="12">
        <v>0</v>
      </c>
      <c r="BF145" s="12">
        <v>0</v>
      </c>
      <c r="BG145" s="12">
        <v>0</v>
      </c>
      <c r="BH145" s="12">
        <v>0</v>
      </c>
      <c r="BI145" s="12">
        <v>0</v>
      </c>
      <c r="BJ145" s="12">
        <v>0</v>
      </c>
      <c r="BK145" s="12">
        <v>0</v>
      </c>
      <c r="BL145" s="12">
        <v>0</v>
      </c>
      <c r="BM145" s="12">
        <v>0</v>
      </c>
      <c r="BN145" s="12">
        <v>0</v>
      </c>
      <c r="BO145" s="12">
        <v>0</v>
      </c>
      <c r="BP145" s="12">
        <v>0</v>
      </c>
      <c r="BQ145" s="12">
        <v>0</v>
      </c>
      <c r="BR145" s="12">
        <v>0</v>
      </c>
      <c r="BS145" s="12">
        <v>0</v>
      </c>
      <c r="BT145" s="12">
        <v>0</v>
      </c>
    </row>
    <row r="146" spans="2:72">
      <c r="B146" s="12" t="s">
        <v>209</v>
      </c>
      <c r="C146" s="12" t="s">
        <v>711</v>
      </c>
      <c r="D146" s="12" t="s">
        <v>738</v>
      </c>
      <c r="E146" s="12" t="s">
        <v>709</v>
      </c>
      <c r="F146" s="12" t="s">
        <v>713</v>
      </c>
      <c r="G146" s="12" t="s">
        <v>710</v>
      </c>
      <c r="H146" s="12">
        <v>2015</v>
      </c>
      <c r="I146" s="634" t="s">
        <v>588</v>
      </c>
      <c r="J146" s="634" t="s">
        <v>594</v>
      </c>
      <c r="P146" s="12">
        <v>0</v>
      </c>
      <c r="Q146" s="12">
        <v>0</v>
      </c>
      <c r="R146" s="12">
        <v>0</v>
      </c>
      <c r="S146" s="12">
        <v>0</v>
      </c>
      <c r="T146" s="12">
        <v>0</v>
      </c>
      <c r="U146" s="12">
        <v>0</v>
      </c>
      <c r="V146" s="12">
        <v>0</v>
      </c>
      <c r="W146" s="12">
        <v>0</v>
      </c>
      <c r="X146" s="12">
        <v>0</v>
      </c>
      <c r="Y146" s="12">
        <v>0</v>
      </c>
      <c r="Z146" s="12">
        <v>0</v>
      </c>
      <c r="AA146" s="12">
        <v>0</v>
      </c>
      <c r="AB146" s="12">
        <v>0</v>
      </c>
      <c r="AC146" s="12">
        <v>0</v>
      </c>
      <c r="AD146" s="12">
        <v>0</v>
      </c>
      <c r="AE146" s="12">
        <v>0</v>
      </c>
      <c r="AF146" s="12">
        <v>0</v>
      </c>
      <c r="AG146" s="12">
        <v>0</v>
      </c>
      <c r="AH146" s="12">
        <v>0</v>
      </c>
      <c r="AI146" s="12">
        <v>0</v>
      </c>
      <c r="AJ146" s="12">
        <v>0</v>
      </c>
      <c r="AK146" s="12">
        <v>0</v>
      </c>
      <c r="AL146" s="12">
        <v>0</v>
      </c>
      <c r="AM146" s="12">
        <v>0</v>
      </c>
      <c r="AN146" s="12">
        <v>0</v>
      </c>
      <c r="AO146" s="12">
        <v>0</v>
      </c>
      <c r="AU146" s="12">
        <v>0</v>
      </c>
      <c r="AV146" s="12">
        <v>0</v>
      </c>
      <c r="AW146" s="12">
        <v>0</v>
      </c>
      <c r="AX146" s="12">
        <v>0</v>
      </c>
      <c r="AY146" s="12">
        <v>0</v>
      </c>
      <c r="AZ146" s="12">
        <v>0</v>
      </c>
      <c r="BA146" s="12">
        <v>0</v>
      </c>
      <c r="BB146" s="12">
        <v>0</v>
      </c>
      <c r="BC146" s="12">
        <v>0</v>
      </c>
      <c r="BD146" s="12">
        <v>0</v>
      </c>
      <c r="BE146" s="12">
        <v>0</v>
      </c>
      <c r="BF146" s="12">
        <v>0</v>
      </c>
      <c r="BG146" s="12">
        <v>0</v>
      </c>
      <c r="BH146" s="12">
        <v>0</v>
      </c>
      <c r="BI146" s="12">
        <v>0</v>
      </c>
      <c r="BJ146" s="12">
        <v>0</v>
      </c>
      <c r="BK146" s="12">
        <v>0</v>
      </c>
      <c r="BL146" s="12">
        <v>0</v>
      </c>
      <c r="BM146" s="12">
        <v>0</v>
      </c>
      <c r="BN146" s="12">
        <v>0</v>
      </c>
      <c r="BO146" s="12">
        <v>0</v>
      </c>
      <c r="BP146" s="12">
        <v>0</v>
      </c>
      <c r="BQ146" s="12">
        <v>0</v>
      </c>
      <c r="BR146" s="12">
        <v>0</v>
      </c>
      <c r="BS146" s="12">
        <v>0</v>
      </c>
      <c r="BT146" s="12">
        <v>0</v>
      </c>
    </row>
    <row r="147" spans="2:72">
      <c r="B147" s="12" t="s">
        <v>209</v>
      </c>
      <c r="C147" s="12" t="s">
        <v>492</v>
      </c>
      <c r="D147" s="12" t="s">
        <v>739</v>
      </c>
      <c r="E147" s="12" t="s">
        <v>709</v>
      </c>
      <c r="F147" s="12" t="s">
        <v>492</v>
      </c>
      <c r="G147" s="12" t="s">
        <v>710</v>
      </c>
      <c r="H147" s="12">
        <v>2015</v>
      </c>
      <c r="I147" s="634" t="s">
        <v>588</v>
      </c>
      <c r="J147" s="634" t="s">
        <v>594</v>
      </c>
      <c r="P147" s="12">
        <v>0</v>
      </c>
      <c r="Q147" s="12">
        <v>0</v>
      </c>
      <c r="R147" s="12">
        <v>0</v>
      </c>
      <c r="S147" s="12">
        <v>0</v>
      </c>
      <c r="T147" s="12">
        <v>0</v>
      </c>
      <c r="U147" s="12">
        <v>0</v>
      </c>
      <c r="V147" s="12">
        <v>0</v>
      </c>
      <c r="W147" s="12">
        <v>0</v>
      </c>
      <c r="X147" s="12">
        <v>0</v>
      </c>
      <c r="Y147" s="12">
        <v>0</v>
      </c>
      <c r="Z147" s="12">
        <v>0</v>
      </c>
      <c r="AA147" s="12">
        <v>0</v>
      </c>
      <c r="AB147" s="12">
        <v>0</v>
      </c>
      <c r="AC147" s="12">
        <v>0</v>
      </c>
      <c r="AD147" s="12">
        <v>0</v>
      </c>
      <c r="AE147" s="12">
        <v>0</v>
      </c>
      <c r="AF147" s="12">
        <v>0</v>
      </c>
      <c r="AG147" s="12">
        <v>0</v>
      </c>
      <c r="AH147" s="12">
        <v>0</v>
      </c>
      <c r="AI147" s="12">
        <v>0</v>
      </c>
      <c r="AJ147" s="12">
        <v>0</v>
      </c>
      <c r="AK147" s="12">
        <v>0</v>
      </c>
      <c r="AL147" s="12">
        <v>0</v>
      </c>
      <c r="AM147" s="12">
        <v>0</v>
      </c>
      <c r="AN147" s="12">
        <v>0</v>
      </c>
      <c r="AO147" s="12">
        <v>0</v>
      </c>
      <c r="AU147" s="12">
        <v>0</v>
      </c>
      <c r="AV147" s="12">
        <v>0</v>
      </c>
      <c r="AW147" s="12">
        <v>0</v>
      </c>
      <c r="AX147" s="12">
        <v>0</v>
      </c>
      <c r="AY147" s="12">
        <v>0</v>
      </c>
      <c r="AZ147" s="12">
        <v>0</v>
      </c>
      <c r="BA147" s="12">
        <v>0</v>
      </c>
      <c r="BB147" s="12">
        <v>0</v>
      </c>
      <c r="BC147" s="12">
        <v>0</v>
      </c>
      <c r="BD147" s="12">
        <v>0</v>
      </c>
      <c r="BE147" s="12">
        <v>0</v>
      </c>
      <c r="BF147" s="12">
        <v>0</v>
      </c>
      <c r="BG147" s="12">
        <v>0</v>
      </c>
      <c r="BH147" s="12">
        <v>0</v>
      </c>
      <c r="BI147" s="12">
        <v>0</v>
      </c>
      <c r="BJ147" s="12">
        <v>0</v>
      </c>
      <c r="BK147" s="12">
        <v>0</v>
      </c>
      <c r="BL147" s="12">
        <v>0</v>
      </c>
      <c r="BM147" s="12">
        <v>0</v>
      </c>
      <c r="BN147" s="12">
        <v>0</v>
      </c>
      <c r="BO147" s="12">
        <v>0</v>
      </c>
      <c r="BP147" s="12">
        <v>0</v>
      </c>
      <c r="BQ147" s="12">
        <v>0</v>
      </c>
      <c r="BR147" s="12">
        <v>0</v>
      </c>
      <c r="BS147" s="12">
        <v>0</v>
      </c>
      <c r="BT147" s="12">
        <v>0</v>
      </c>
    </row>
    <row r="148" spans="2:72">
      <c r="B148" s="12" t="s">
        <v>209</v>
      </c>
      <c r="C148" s="12" t="s">
        <v>492</v>
      </c>
      <c r="D148" s="12" t="s">
        <v>740</v>
      </c>
      <c r="E148" s="12" t="s">
        <v>709</v>
      </c>
      <c r="F148" s="12" t="s">
        <v>492</v>
      </c>
      <c r="G148" s="12" t="s">
        <v>710</v>
      </c>
      <c r="H148" s="12">
        <v>2015</v>
      </c>
      <c r="I148" s="634" t="s">
        <v>588</v>
      </c>
      <c r="J148" s="634" t="s">
        <v>594</v>
      </c>
      <c r="P148" s="12">
        <v>0</v>
      </c>
      <c r="Q148" s="12">
        <v>0</v>
      </c>
      <c r="R148" s="12">
        <v>0</v>
      </c>
      <c r="S148" s="12">
        <v>0</v>
      </c>
      <c r="T148" s="12">
        <v>0</v>
      </c>
      <c r="U148" s="12">
        <v>0</v>
      </c>
      <c r="V148" s="12">
        <v>0</v>
      </c>
      <c r="W148" s="12">
        <v>0</v>
      </c>
      <c r="X148" s="12">
        <v>0</v>
      </c>
      <c r="Y148" s="12">
        <v>0</v>
      </c>
      <c r="Z148" s="12">
        <v>0</v>
      </c>
      <c r="AA148" s="12">
        <v>0</v>
      </c>
      <c r="AB148" s="12">
        <v>0</v>
      </c>
      <c r="AC148" s="12">
        <v>0</v>
      </c>
      <c r="AD148" s="12">
        <v>0</v>
      </c>
      <c r="AE148" s="12">
        <v>0</v>
      </c>
      <c r="AF148" s="12">
        <v>0</v>
      </c>
      <c r="AG148" s="12">
        <v>0</v>
      </c>
      <c r="AH148" s="12">
        <v>0</v>
      </c>
      <c r="AI148" s="12">
        <v>0</v>
      </c>
      <c r="AJ148" s="12">
        <v>0</v>
      </c>
      <c r="AK148" s="12">
        <v>0</v>
      </c>
      <c r="AL148" s="12">
        <v>0</v>
      </c>
      <c r="AM148" s="12">
        <v>0</v>
      </c>
      <c r="AN148" s="12">
        <v>0</v>
      </c>
      <c r="AO148" s="12">
        <v>0</v>
      </c>
      <c r="AU148" s="12">
        <v>0</v>
      </c>
      <c r="AV148" s="12">
        <v>0</v>
      </c>
      <c r="AW148" s="12">
        <v>0</v>
      </c>
      <c r="AX148" s="12">
        <v>0</v>
      </c>
      <c r="AY148" s="12">
        <v>0</v>
      </c>
      <c r="AZ148" s="12">
        <v>0</v>
      </c>
      <c r="BA148" s="12">
        <v>0</v>
      </c>
      <c r="BB148" s="12">
        <v>0</v>
      </c>
      <c r="BC148" s="12">
        <v>0</v>
      </c>
      <c r="BD148" s="12">
        <v>0</v>
      </c>
      <c r="BE148" s="12">
        <v>0</v>
      </c>
      <c r="BF148" s="12">
        <v>0</v>
      </c>
      <c r="BG148" s="12">
        <v>0</v>
      </c>
      <c r="BH148" s="12">
        <v>0</v>
      </c>
      <c r="BI148" s="12">
        <v>0</v>
      </c>
      <c r="BJ148" s="12">
        <v>0</v>
      </c>
      <c r="BK148" s="12">
        <v>0</v>
      </c>
      <c r="BL148" s="12">
        <v>0</v>
      </c>
      <c r="BM148" s="12">
        <v>0</v>
      </c>
      <c r="BN148" s="12">
        <v>0</v>
      </c>
      <c r="BO148" s="12">
        <v>0</v>
      </c>
      <c r="BP148" s="12">
        <v>0</v>
      </c>
      <c r="BQ148" s="12">
        <v>0</v>
      </c>
      <c r="BR148" s="12">
        <v>0</v>
      </c>
      <c r="BS148" s="12">
        <v>0</v>
      </c>
      <c r="BT148" s="12">
        <v>0</v>
      </c>
    </row>
    <row r="149" spans="2:72">
      <c r="B149" s="12" t="s">
        <v>741</v>
      </c>
      <c r="C149" s="12" t="s">
        <v>711</v>
      </c>
      <c r="D149" s="12" t="s">
        <v>701</v>
      </c>
      <c r="E149" s="12" t="s">
        <v>709</v>
      </c>
      <c r="F149" s="12" t="s">
        <v>712</v>
      </c>
      <c r="G149" s="12" t="s">
        <v>710</v>
      </c>
      <c r="H149" s="12">
        <v>2015</v>
      </c>
      <c r="I149" s="634" t="s">
        <v>588</v>
      </c>
      <c r="J149" s="634" t="s">
        <v>594</v>
      </c>
      <c r="P149" s="12">
        <v>0</v>
      </c>
      <c r="Q149" s="12">
        <v>0</v>
      </c>
      <c r="R149" s="12">
        <v>0</v>
      </c>
      <c r="S149" s="12">
        <v>0</v>
      </c>
      <c r="T149" s="12">
        <v>0</v>
      </c>
      <c r="U149" s="12">
        <v>0</v>
      </c>
      <c r="V149" s="12">
        <v>0</v>
      </c>
      <c r="W149" s="12">
        <v>0</v>
      </c>
      <c r="X149" s="12">
        <v>0</v>
      </c>
      <c r="Y149" s="12">
        <v>0</v>
      </c>
      <c r="Z149" s="12">
        <v>0</v>
      </c>
      <c r="AA149" s="12">
        <v>0</v>
      </c>
      <c r="AB149" s="12">
        <v>0</v>
      </c>
      <c r="AC149" s="12">
        <v>0</v>
      </c>
      <c r="AD149" s="12">
        <v>0</v>
      </c>
      <c r="AE149" s="12">
        <v>0</v>
      </c>
      <c r="AF149" s="12">
        <v>0</v>
      </c>
      <c r="AG149" s="12">
        <v>0</v>
      </c>
      <c r="AH149" s="12">
        <v>0</v>
      </c>
      <c r="AI149" s="12">
        <v>0</v>
      </c>
      <c r="AJ149" s="12">
        <v>0</v>
      </c>
      <c r="AK149" s="12">
        <v>0</v>
      </c>
      <c r="AL149" s="12">
        <v>0</v>
      </c>
      <c r="AM149" s="12">
        <v>0</v>
      </c>
      <c r="AN149" s="12">
        <v>0</v>
      </c>
      <c r="AO149" s="12">
        <v>0</v>
      </c>
      <c r="AU149" s="12">
        <v>0</v>
      </c>
      <c r="AV149" s="12">
        <v>0</v>
      </c>
      <c r="AW149" s="12">
        <v>0</v>
      </c>
      <c r="AX149" s="12">
        <v>0</v>
      </c>
      <c r="AY149" s="12">
        <v>0</v>
      </c>
      <c r="AZ149" s="12">
        <v>0</v>
      </c>
      <c r="BA149" s="12">
        <v>0</v>
      </c>
      <c r="BB149" s="12">
        <v>0</v>
      </c>
      <c r="BC149" s="12">
        <v>0</v>
      </c>
      <c r="BD149" s="12">
        <v>0</v>
      </c>
      <c r="BE149" s="12">
        <v>0</v>
      </c>
      <c r="BF149" s="12">
        <v>0</v>
      </c>
      <c r="BG149" s="12">
        <v>0</v>
      </c>
      <c r="BH149" s="12">
        <v>0</v>
      </c>
      <c r="BI149" s="12">
        <v>0</v>
      </c>
      <c r="BJ149" s="12">
        <v>0</v>
      </c>
      <c r="BK149" s="12">
        <v>0</v>
      </c>
      <c r="BL149" s="12">
        <v>0</v>
      </c>
      <c r="BM149" s="12">
        <v>0</v>
      </c>
      <c r="BN149" s="12">
        <v>0</v>
      </c>
      <c r="BO149" s="12">
        <v>0</v>
      </c>
      <c r="BP149" s="12">
        <v>0</v>
      </c>
      <c r="BQ149" s="12">
        <v>0</v>
      </c>
      <c r="BR149" s="12">
        <v>0</v>
      </c>
      <c r="BS149" s="12">
        <v>0</v>
      </c>
      <c r="BT149" s="12">
        <v>0</v>
      </c>
    </row>
    <row r="150" spans="2:72">
      <c r="B150" s="12" t="s">
        <v>741</v>
      </c>
      <c r="C150" s="12" t="s">
        <v>708</v>
      </c>
      <c r="D150" s="12" t="s">
        <v>703</v>
      </c>
      <c r="E150" s="12" t="s">
        <v>709</v>
      </c>
      <c r="F150" s="12" t="s">
        <v>29</v>
      </c>
      <c r="G150" s="12" t="s">
        <v>710</v>
      </c>
      <c r="H150" s="12">
        <v>2015</v>
      </c>
      <c r="I150" s="634" t="s">
        <v>588</v>
      </c>
      <c r="J150" s="634" t="s">
        <v>594</v>
      </c>
      <c r="P150" s="12">
        <v>0</v>
      </c>
      <c r="Q150" s="12">
        <v>0</v>
      </c>
      <c r="R150" s="12">
        <v>0</v>
      </c>
      <c r="S150" s="12">
        <v>0</v>
      </c>
      <c r="T150" s="12">
        <v>0</v>
      </c>
      <c r="U150" s="12">
        <v>0</v>
      </c>
      <c r="V150" s="12">
        <v>0</v>
      </c>
      <c r="W150" s="12">
        <v>0</v>
      </c>
      <c r="X150" s="12">
        <v>0</v>
      </c>
      <c r="Y150" s="12">
        <v>0</v>
      </c>
      <c r="Z150" s="12">
        <v>0</v>
      </c>
      <c r="AA150" s="12">
        <v>0</v>
      </c>
      <c r="AB150" s="12">
        <v>0</v>
      </c>
      <c r="AC150" s="12">
        <v>0</v>
      </c>
      <c r="AD150" s="12">
        <v>0</v>
      </c>
      <c r="AE150" s="12">
        <v>0</v>
      </c>
      <c r="AF150" s="12">
        <v>0</v>
      </c>
      <c r="AG150" s="12">
        <v>0</v>
      </c>
      <c r="AH150" s="12">
        <v>0</v>
      </c>
      <c r="AI150" s="12">
        <v>0</v>
      </c>
      <c r="AJ150" s="12">
        <v>0</v>
      </c>
      <c r="AK150" s="12">
        <v>0</v>
      </c>
      <c r="AL150" s="12">
        <v>0</v>
      </c>
      <c r="AM150" s="12">
        <v>0</v>
      </c>
      <c r="AN150" s="12">
        <v>0</v>
      </c>
      <c r="AO150" s="12">
        <v>0</v>
      </c>
      <c r="AU150" s="12">
        <v>0</v>
      </c>
      <c r="AV150" s="12">
        <v>0</v>
      </c>
      <c r="AW150" s="12">
        <v>0</v>
      </c>
      <c r="AX150" s="12">
        <v>0</v>
      </c>
      <c r="AY150" s="12">
        <v>0</v>
      </c>
      <c r="AZ150" s="12">
        <v>0</v>
      </c>
      <c r="BA150" s="12">
        <v>0</v>
      </c>
      <c r="BB150" s="12">
        <v>0</v>
      </c>
      <c r="BC150" s="12">
        <v>0</v>
      </c>
      <c r="BD150" s="12">
        <v>0</v>
      </c>
      <c r="BE150" s="12">
        <v>0</v>
      </c>
      <c r="BF150" s="12">
        <v>0</v>
      </c>
      <c r="BG150" s="12">
        <v>0</v>
      </c>
      <c r="BH150" s="12">
        <v>0</v>
      </c>
      <c r="BI150" s="12">
        <v>0</v>
      </c>
      <c r="BJ150" s="12">
        <v>0</v>
      </c>
      <c r="BK150" s="12">
        <v>0</v>
      </c>
      <c r="BL150" s="12">
        <v>0</v>
      </c>
      <c r="BM150" s="12">
        <v>0</v>
      </c>
      <c r="BN150" s="12">
        <v>0</v>
      </c>
      <c r="BO150" s="12">
        <v>0</v>
      </c>
      <c r="BP150" s="12">
        <v>0</v>
      </c>
      <c r="BQ150" s="12">
        <v>0</v>
      </c>
      <c r="BR150" s="12">
        <v>0</v>
      </c>
      <c r="BS150" s="12">
        <v>0</v>
      </c>
      <c r="BT150" s="12">
        <v>0</v>
      </c>
    </row>
    <row r="151" spans="2:72">
      <c r="B151" s="12" t="s">
        <v>741</v>
      </c>
      <c r="C151" s="12" t="s">
        <v>711</v>
      </c>
      <c r="D151" s="12" t="s">
        <v>704</v>
      </c>
      <c r="E151" s="12" t="s">
        <v>709</v>
      </c>
      <c r="F151" s="12" t="s">
        <v>712</v>
      </c>
      <c r="G151" s="12" t="s">
        <v>710</v>
      </c>
      <c r="H151" s="12">
        <v>2015</v>
      </c>
      <c r="I151" s="634" t="s">
        <v>588</v>
      </c>
      <c r="J151" s="634" t="s">
        <v>594</v>
      </c>
      <c r="P151" s="12">
        <v>0</v>
      </c>
      <c r="Q151" s="12">
        <v>0</v>
      </c>
      <c r="R151" s="12">
        <v>0</v>
      </c>
      <c r="S151" s="12">
        <v>0</v>
      </c>
      <c r="T151" s="12">
        <v>0</v>
      </c>
      <c r="U151" s="12">
        <v>0</v>
      </c>
      <c r="V151" s="12">
        <v>0</v>
      </c>
      <c r="W151" s="12">
        <v>0</v>
      </c>
      <c r="X151" s="12">
        <v>0</v>
      </c>
      <c r="Y151" s="12">
        <v>0</v>
      </c>
      <c r="Z151" s="12">
        <v>0</v>
      </c>
      <c r="AA151" s="12">
        <v>0</v>
      </c>
      <c r="AB151" s="12">
        <v>0</v>
      </c>
      <c r="AC151" s="12">
        <v>0</v>
      </c>
      <c r="AD151" s="12">
        <v>0</v>
      </c>
      <c r="AE151" s="12">
        <v>0</v>
      </c>
      <c r="AF151" s="12">
        <v>0</v>
      </c>
      <c r="AG151" s="12">
        <v>0</v>
      </c>
      <c r="AH151" s="12">
        <v>0</v>
      </c>
      <c r="AI151" s="12">
        <v>0</v>
      </c>
      <c r="AJ151" s="12">
        <v>0</v>
      </c>
      <c r="AK151" s="12">
        <v>0</v>
      </c>
      <c r="AL151" s="12">
        <v>0</v>
      </c>
      <c r="AM151" s="12">
        <v>0</v>
      </c>
      <c r="AN151" s="12">
        <v>0</v>
      </c>
      <c r="AO151" s="12">
        <v>0</v>
      </c>
      <c r="AU151" s="12">
        <v>0</v>
      </c>
      <c r="AV151" s="12">
        <v>0</v>
      </c>
      <c r="AW151" s="12">
        <v>0</v>
      </c>
      <c r="AX151" s="12">
        <v>0</v>
      </c>
      <c r="AY151" s="12">
        <v>0</v>
      </c>
      <c r="AZ151" s="12">
        <v>0</v>
      </c>
      <c r="BA151" s="12">
        <v>0</v>
      </c>
      <c r="BB151" s="12">
        <v>0</v>
      </c>
      <c r="BC151" s="12">
        <v>0</v>
      </c>
      <c r="BD151" s="12">
        <v>0</v>
      </c>
      <c r="BE151" s="12">
        <v>0</v>
      </c>
      <c r="BF151" s="12">
        <v>0</v>
      </c>
      <c r="BG151" s="12">
        <v>0</v>
      </c>
      <c r="BH151" s="12">
        <v>0</v>
      </c>
      <c r="BI151" s="12">
        <v>0</v>
      </c>
      <c r="BJ151" s="12">
        <v>0</v>
      </c>
      <c r="BK151" s="12">
        <v>0</v>
      </c>
      <c r="BL151" s="12">
        <v>0</v>
      </c>
      <c r="BM151" s="12">
        <v>0</v>
      </c>
      <c r="BN151" s="12">
        <v>0</v>
      </c>
      <c r="BO151" s="12">
        <v>0</v>
      </c>
      <c r="BP151" s="12">
        <v>0</v>
      </c>
      <c r="BQ151" s="12">
        <v>0</v>
      </c>
      <c r="BR151" s="12">
        <v>0</v>
      </c>
      <c r="BS151" s="12">
        <v>0</v>
      </c>
      <c r="BT151" s="12">
        <v>0</v>
      </c>
    </row>
    <row r="152" spans="2:72">
      <c r="B152" s="12" t="s">
        <v>741</v>
      </c>
      <c r="C152" s="12" t="s">
        <v>711</v>
      </c>
      <c r="D152" s="12" t="s">
        <v>742</v>
      </c>
      <c r="E152" s="12" t="s">
        <v>709</v>
      </c>
      <c r="F152" s="12" t="s">
        <v>712</v>
      </c>
      <c r="G152" s="12" t="s">
        <v>710</v>
      </c>
      <c r="H152" s="12">
        <v>2015</v>
      </c>
      <c r="I152" s="634" t="s">
        <v>588</v>
      </c>
      <c r="J152" s="634" t="s">
        <v>594</v>
      </c>
      <c r="P152" s="12">
        <v>0</v>
      </c>
      <c r="Q152" s="12">
        <v>0</v>
      </c>
      <c r="R152" s="12">
        <v>0</v>
      </c>
      <c r="S152" s="12">
        <v>0</v>
      </c>
      <c r="T152" s="12">
        <v>0</v>
      </c>
      <c r="U152" s="12">
        <v>0</v>
      </c>
      <c r="V152" s="12">
        <v>0</v>
      </c>
      <c r="W152" s="12">
        <v>0</v>
      </c>
      <c r="X152" s="12">
        <v>0</v>
      </c>
      <c r="Y152" s="12">
        <v>0</v>
      </c>
      <c r="Z152" s="12">
        <v>0</v>
      </c>
      <c r="AA152" s="12">
        <v>0</v>
      </c>
      <c r="AB152" s="12">
        <v>0</v>
      </c>
      <c r="AC152" s="12">
        <v>0</v>
      </c>
      <c r="AD152" s="12">
        <v>0</v>
      </c>
      <c r="AE152" s="12">
        <v>0</v>
      </c>
      <c r="AF152" s="12">
        <v>0</v>
      </c>
      <c r="AG152" s="12">
        <v>0</v>
      </c>
      <c r="AH152" s="12">
        <v>0</v>
      </c>
      <c r="AI152" s="12">
        <v>0</v>
      </c>
      <c r="AJ152" s="12">
        <v>0</v>
      </c>
      <c r="AK152" s="12">
        <v>0</v>
      </c>
      <c r="AL152" s="12">
        <v>0</v>
      </c>
      <c r="AM152" s="12">
        <v>0</v>
      </c>
      <c r="AN152" s="12">
        <v>0</v>
      </c>
      <c r="AO152" s="12">
        <v>0</v>
      </c>
      <c r="AU152" s="12">
        <v>0</v>
      </c>
      <c r="AV152" s="12">
        <v>0</v>
      </c>
      <c r="AW152" s="12">
        <v>0</v>
      </c>
      <c r="AX152" s="12">
        <v>0</v>
      </c>
      <c r="AY152" s="12">
        <v>0</v>
      </c>
      <c r="AZ152" s="12">
        <v>0</v>
      </c>
      <c r="BA152" s="12">
        <v>0</v>
      </c>
      <c r="BB152" s="12">
        <v>0</v>
      </c>
      <c r="BC152" s="12">
        <v>0</v>
      </c>
      <c r="BD152" s="12">
        <v>0</v>
      </c>
      <c r="BE152" s="12">
        <v>0</v>
      </c>
      <c r="BF152" s="12">
        <v>0</v>
      </c>
      <c r="BG152" s="12">
        <v>0</v>
      </c>
      <c r="BH152" s="12">
        <v>0</v>
      </c>
      <c r="BI152" s="12">
        <v>0</v>
      </c>
      <c r="BJ152" s="12">
        <v>0</v>
      </c>
      <c r="BK152" s="12">
        <v>0</v>
      </c>
      <c r="BL152" s="12">
        <v>0</v>
      </c>
      <c r="BM152" s="12">
        <v>0</v>
      </c>
      <c r="BN152" s="12">
        <v>0</v>
      </c>
      <c r="BO152" s="12">
        <v>0</v>
      </c>
      <c r="BP152" s="12">
        <v>0</v>
      </c>
      <c r="BQ152" s="12">
        <v>0</v>
      </c>
      <c r="BR152" s="12">
        <v>0</v>
      </c>
      <c r="BS152" s="12">
        <v>0</v>
      </c>
      <c r="BT152" s="12">
        <v>0</v>
      </c>
    </row>
    <row r="153" spans="2:72">
      <c r="B153" s="12" t="s">
        <v>741</v>
      </c>
      <c r="C153" s="12" t="s">
        <v>711</v>
      </c>
      <c r="D153" s="12" t="s">
        <v>705</v>
      </c>
      <c r="E153" s="12" t="s">
        <v>709</v>
      </c>
      <c r="F153" s="12" t="s">
        <v>712</v>
      </c>
      <c r="G153" s="12" t="s">
        <v>710</v>
      </c>
      <c r="H153" s="12">
        <v>2015</v>
      </c>
      <c r="I153" s="634" t="s">
        <v>588</v>
      </c>
      <c r="J153" s="634" t="s">
        <v>594</v>
      </c>
      <c r="P153" s="12">
        <v>0</v>
      </c>
      <c r="Q153" s="12">
        <v>0</v>
      </c>
      <c r="R153" s="12">
        <v>0</v>
      </c>
      <c r="S153" s="12">
        <v>0</v>
      </c>
      <c r="T153" s="12">
        <v>0</v>
      </c>
      <c r="U153" s="12">
        <v>0</v>
      </c>
      <c r="V153" s="12">
        <v>0</v>
      </c>
      <c r="W153" s="12">
        <v>0</v>
      </c>
      <c r="X153" s="12">
        <v>0</v>
      </c>
      <c r="Y153" s="12">
        <v>0</v>
      </c>
      <c r="Z153" s="12">
        <v>0</v>
      </c>
      <c r="AA153" s="12">
        <v>0</v>
      </c>
      <c r="AB153" s="12">
        <v>0</v>
      </c>
      <c r="AC153" s="12">
        <v>0</v>
      </c>
      <c r="AD153" s="12">
        <v>0</v>
      </c>
      <c r="AE153" s="12">
        <v>0</v>
      </c>
      <c r="AF153" s="12">
        <v>0</v>
      </c>
      <c r="AG153" s="12">
        <v>0</v>
      </c>
      <c r="AH153" s="12">
        <v>0</v>
      </c>
      <c r="AI153" s="12">
        <v>0</v>
      </c>
      <c r="AJ153" s="12">
        <v>0</v>
      </c>
      <c r="AK153" s="12">
        <v>0</v>
      </c>
      <c r="AL153" s="12">
        <v>0</v>
      </c>
      <c r="AM153" s="12">
        <v>0</v>
      </c>
      <c r="AN153" s="12">
        <v>0</v>
      </c>
      <c r="AO153" s="12">
        <v>0</v>
      </c>
      <c r="AU153" s="12">
        <v>0</v>
      </c>
      <c r="AV153" s="12">
        <v>0</v>
      </c>
      <c r="AW153" s="12">
        <v>0</v>
      </c>
      <c r="AX153" s="12">
        <v>0</v>
      </c>
      <c r="AY153" s="12">
        <v>0</v>
      </c>
      <c r="AZ153" s="12">
        <v>0</v>
      </c>
      <c r="BA153" s="12">
        <v>0</v>
      </c>
      <c r="BB153" s="12">
        <v>0</v>
      </c>
      <c r="BC153" s="12">
        <v>0</v>
      </c>
      <c r="BD153" s="12">
        <v>0</v>
      </c>
      <c r="BE153" s="12">
        <v>0</v>
      </c>
      <c r="BF153" s="12">
        <v>0</v>
      </c>
      <c r="BG153" s="12">
        <v>0</v>
      </c>
      <c r="BH153" s="12">
        <v>0</v>
      </c>
      <c r="BI153" s="12">
        <v>0</v>
      </c>
      <c r="BJ153" s="12">
        <v>0</v>
      </c>
      <c r="BK153" s="12">
        <v>0</v>
      </c>
      <c r="BL153" s="12">
        <v>0</v>
      </c>
      <c r="BM153" s="12">
        <v>0</v>
      </c>
      <c r="BN153" s="12">
        <v>0</v>
      </c>
      <c r="BO153" s="12">
        <v>0</v>
      </c>
      <c r="BP153" s="12">
        <v>0</v>
      </c>
      <c r="BQ153" s="12">
        <v>0</v>
      </c>
      <c r="BR153" s="12">
        <v>0</v>
      </c>
      <c r="BS153" s="12">
        <v>0</v>
      </c>
      <c r="BT153" s="12">
        <v>0</v>
      </c>
    </row>
    <row r="154" spans="2:72">
      <c r="B154" s="12" t="s">
        <v>741</v>
      </c>
      <c r="C154" s="12" t="s">
        <v>711</v>
      </c>
      <c r="D154" s="12" t="s">
        <v>743</v>
      </c>
      <c r="E154" s="12" t="s">
        <v>709</v>
      </c>
      <c r="F154" s="12" t="s">
        <v>712</v>
      </c>
      <c r="G154" s="12" t="s">
        <v>710</v>
      </c>
      <c r="H154" s="12">
        <v>2015</v>
      </c>
      <c r="I154" s="634" t="s">
        <v>588</v>
      </c>
      <c r="J154" s="634" t="s">
        <v>594</v>
      </c>
      <c r="P154" s="12">
        <v>0</v>
      </c>
      <c r="Q154" s="12">
        <v>0</v>
      </c>
      <c r="R154" s="12">
        <v>0</v>
      </c>
      <c r="S154" s="12">
        <v>0</v>
      </c>
      <c r="T154" s="12">
        <v>0</v>
      </c>
      <c r="U154" s="12">
        <v>0</v>
      </c>
      <c r="V154" s="12">
        <v>0</v>
      </c>
      <c r="W154" s="12">
        <v>0</v>
      </c>
      <c r="X154" s="12">
        <v>0</v>
      </c>
      <c r="Y154" s="12">
        <v>0</v>
      </c>
      <c r="Z154" s="12">
        <v>0</v>
      </c>
      <c r="AA154" s="12">
        <v>0</v>
      </c>
      <c r="AB154" s="12">
        <v>0</v>
      </c>
      <c r="AC154" s="12">
        <v>0</v>
      </c>
      <c r="AD154" s="12">
        <v>0</v>
      </c>
      <c r="AE154" s="12">
        <v>0</v>
      </c>
      <c r="AF154" s="12">
        <v>0</v>
      </c>
      <c r="AG154" s="12">
        <v>0</v>
      </c>
      <c r="AH154" s="12">
        <v>0</v>
      </c>
      <c r="AI154" s="12">
        <v>0</v>
      </c>
      <c r="AJ154" s="12">
        <v>0</v>
      </c>
      <c r="AK154" s="12">
        <v>0</v>
      </c>
      <c r="AL154" s="12">
        <v>0</v>
      </c>
      <c r="AM154" s="12">
        <v>0</v>
      </c>
      <c r="AN154" s="12">
        <v>0</v>
      </c>
      <c r="AO154" s="12">
        <v>0</v>
      </c>
      <c r="AU154" s="12">
        <v>0</v>
      </c>
      <c r="AV154" s="12">
        <v>0</v>
      </c>
      <c r="AW154" s="12">
        <v>0</v>
      </c>
      <c r="AX154" s="12">
        <v>0</v>
      </c>
      <c r="AY154" s="12">
        <v>0</v>
      </c>
      <c r="AZ154" s="12">
        <v>0</v>
      </c>
      <c r="BA154" s="12">
        <v>0</v>
      </c>
      <c r="BB154" s="12">
        <v>0</v>
      </c>
      <c r="BC154" s="12">
        <v>0</v>
      </c>
      <c r="BD154" s="12">
        <v>0</v>
      </c>
      <c r="BE154" s="12">
        <v>0</v>
      </c>
      <c r="BF154" s="12">
        <v>0</v>
      </c>
      <c r="BG154" s="12">
        <v>0</v>
      </c>
      <c r="BH154" s="12">
        <v>0</v>
      </c>
      <c r="BI154" s="12">
        <v>0</v>
      </c>
      <c r="BJ154" s="12">
        <v>0</v>
      </c>
      <c r="BK154" s="12">
        <v>0</v>
      </c>
      <c r="BL154" s="12">
        <v>0</v>
      </c>
      <c r="BM154" s="12">
        <v>0</v>
      </c>
      <c r="BN154" s="12">
        <v>0</v>
      </c>
      <c r="BO154" s="12">
        <v>0</v>
      </c>
      <c r="BP154" s="12">
        <v>0</v>
      </c>
      <c r="BQ154" s="12">
        <v>0</v>
      </c>
      <c r="BR154" s="12">
        <v>0</v>
      </c>
      <c r="BS154" s="12">
        <v>0</v>
      </c>
      <c r="BT154" s="12">
        <v>0</v>
      </c>
    </row>
    <row r="155" spans="2:72">
      <c r="B155" s="12" t="s">
        <v>209</v>
      </c>
      <c r="C155" s="12" t="s">
        <v>708</v>
      </c>
      <c r="D155" s="12" t="s">
        <v>97</v>
      </c>
      <c r="E155" s="12" t="s">
        <v>709</v>
      </c>
      <c r="F155" s="12" t="s">
        <v>29</v>
      </c>
      <c r="G155" s="12" t="s">
        <v>710</v>
      </c>
      <c r="H155" s="12">
        <v>2015</v>
      </c>
      <c r="I155" s="634" t="s">
        <v>588</v>
      </c>
      <c r="J155" s="634" t="s">
        <v>594</v>
      </c>
      <c r="P155" s="12">
        <v>0</v>
      </c>
      <c r="Q155" s="12">
        <v>0</v>
      </c>
      <c r="R155" s="12">
        <v>0</v>
      </c>
      <c r="S155" s="12">
        <v>0</v>
      </c>
      <c r="T155" s="12">
        <v>0</v>
      </c>
      <c r="U155" s="12">
        <v>0</v>
      </c>
      <c r="V155" s="12">
        <v>0</v>
      </c>
      <c r="W155" s="12">
        <v>0</v>
      </c>
      <c r="X155" s="12">
        <v>0</v>
      </c>
      <c r="Y155" s="12">
        <v>0</v>
      </c>
      <c r="Z155" s="12">
        <v>0</v>
      </c>
      <c r="AA155" s="12">
        <v>0</v>
      </c>
      <c r="AB155" s="12">
        <v>0</v>
      </c>
      <c r="AC155" s="12">
        <v>0</v>
      </c>
      <c r="AD155" s="12">
        <v>0</v>
      </c>
      <c r="AE155" s="12">
        <v>0</v>
      </c>
      <c r="AF155" s="12">
        <v>0</v>
      </c>
      <c r="AG155" s="12">
        <v>0</v>
      </c>
      <c r="AH155" s="12">
        <v>0</v>
      </c>
      <c r="AI155" s="12">
        <v>0</v>
      </c>
      <c r="AJ155" s="12">
        <v>0</v>
      </c>
      <c r="AK155" s="12">
        <v>0</v>
      </c>
      <c r="AL155" s="12">
        <v>0</v>
      </c>
      <c r="AM155" s="12">
        <v>0</v>
      </c>
      <c r="AN155" s="12">
        <v>0</v>
      </c>
      <c r="AO155" s="12">
        <v>0</v>
      </c>
      <c r="AU155" s="12">
        <v>0</v>
      </c>
      <c r="AV155" s="12">
        <v>0</v>
      </c>
      <c r="AW155" s="12">
        <v>0</v>
      </c>
      <c r="AX155" s="12">
        <v>0</v>
      </c>
      <c r="AY155" s="12">
        <v>0</v>
      </c>
      <c r="AZ155" s="12">
        <v>0</v>
      </c>
      <c r="BA155" s="12">
        <v>0</v>
      </c>
      <c r="BB155" s="12">
        <v>0</v>
      </c>
      <c r="BC155" s="12">
        <v>0</v>
      </c>
      <c r="BD155" s="12">
        <v>0</v>
      </c>
      <c r="BE155" s="12">
        <v>0</v>
      </c>
      <c r="BF155" s="12">
        <v>0</v>
      </c>
      <c r="BG155" s="12">
        <v>0</v>
      </c>
      <c r="BH155" s="12">
        <v>0</v>
      </c>
      <c r="BI155" s="12">
        <v>0</v>
      </c>
      <c r="BJ155" s="12">
        <v>0</v>
      </c>
      <c r="BK155" s="12">
        <v>0</v>
      </c>
      <c r="BL155" s="12">
        <v>0</v>
      </c>
      <c r="BM155" s="12">
        <v>0</v>
      </c>
      <c r="BN155" s="12">
        <v>0</v>
      </c>
      <c r="BO155" s="12">
        <v>0</v>
      </c>
      <c r="BP155" s="12">
        <v>0</v>
      </c>
      <c r="BQ155" s="12">
        <v>0</v>
      </c>
      <c r="BR155" s="12">
        <v>0</v>
      </c>
      <c r="BS155" s="12">
        <v>0</v>
      </c>
      <c r="BT155" s="12">
        <v>0</v>
      </c>
    </row>
    <row r="156" spans="2:72">
      <c r="B156" s="12" t="s">
        <v>209</v>
      </c>
      <c r="C156" s="12" t="s">
        <v>708</v>
      </c>
      <c r="D156" s="12" t="s">
        <v>95</v>
      </c>
      <c r="E156" s="12" t="s">
        <v>709</v>
      </c>
      <c r="F156" s="12" t="s">
        <v>29</v>
      </c>
      <c r="G156" s="12" t="s">
        <v>710</v>
      </c>
      <c r="H156" s="12">
        <v>2015</v>
      </c>
      <c r="I156" s="634" t="s">
        <v>588</v>
      </c>
      <c r="J156" s="634" t="s">
        <v>594</v>
      </c>
      <c r="P156" s="12">
        <v>17</v>
      </c>
      <c r="Q156" s="12">
        <v>17</v>
      </c>
      <c r="R156" s="12">
        <v>17</v>
      </c>
      <c r="S156" s="12">
        <v>17</v>
      </c>
      <c r="T156" s="12">
        <v>17</v>
      </c>
      <c r="U156" s="12">
        <v>17</v>
      </c>
      <c r="V156" s="12">
        <v>17</v>
      </c>
      <c r="W156" s="12">
        <v>17</v>
      </c>
      <c r="X156" s="12">
        <v>17</v>
      </c>
      <c r="Y156" s="12">
        <v>17</v>
      </c>
      <c r="Z156" s="12">
        <v>16</v>
      </c>
      <c r="AA156" s="12">
        <v>16</v>
      </c>
      <c r="AB156" s="12">
        <v>16</v>
      </c>
      <c r="AC156" s="12">
        <v>16</v>
      </c>
      <c r="AD156" s="12">
        <v>16</v>
      </c>
      <c r="AE156" s="12">
        <v>16</v>
      </c>
      <c r="AF156" s="12">
        <v>5</v>
      </c>
      <c r="AG156" s="12">
        <v>5</v>
      </c>
      <c r="AH156" s="12">
        <v>5</v>
      </c>
      <c r="AI156" s="12">
        <v>5</v>
      </c>
      <c r="AJ156" s="12">
        <v>0</v>
      </c>
      <c r="AK156" s="12">
        <v>0</v>
      </c>
      <c r="AL156" s="12">
        <v>0</v>
      </c>
      <c r="AM156" s="12">
        <v>0</v>
      </c>
      <c r="AN156" s="12">
        <v>0</v>
      </c>
      <c r="AO156" s="12">
        <v>0</v>
      </c>
      <c r="AU156" s="12">
        <v>276468</v>
      </c>
      <c r="AV156" s="12">
        <v>274563</v>
      </c>
      <c r="AW156" s="12">
        <v>274563</v>
      </c>
      <c r="AX156" s="12">
        <v>274563</v>
      </c>
      <c r="AY156" s="12">
        <v>274563</v>
      </c>
      <c r="AZ156" s="12">
        <v>274563</v>
      </c>
      <c r="BA156" s="12">
        <v>274563</v>
      </c>
      <c r="BB156" s="12">
        <v>274520</v>
      </c>
      <c r="BC156" s="12">
        <v>274520</v>
      </c>
      <c r="BD156" s="12">
        <v>274520</v>
      </c>
      <c r="BE156" s="12">
        <v>261091</v>
      </c>
      <c r="BF156" s="12">
        <v>254175</v>
      </c>
      <c r="BG156" s="12">
        <v>254175</v>
      </c>
      <c r="BH156" s="12">
        <v>253541</v>
      </c>
      <c r="BI156" s="12">
        <v>253541</v>
      </c>
      <c r="BJ156" s="12">
        <v>253475</v>
      </c>
      <c r="BK156" s="12">
        <v>79919</v>
      </c>
      <c r="BL156" s="12">
        <v>79919</v>
      </c>
      <c r="BM156" s="12">
        <v>79919</v>
      </c>
      <c r="BN156" s="12">
        <v>79919</v>
      </c>
      <c r="BO156" s="12">
        <v>0</v>
      </c>
      <c r="BP156" s="12">
        <v>0</v>
      </c>
      <c r="BQ156" s="12">
        <v>0</v>
      </c>
      <c r="BR156" s="12">
        <v>0</v>
      </c>
      <c r="BS156" s="12">
        <v>0</v>
      </c>
      <c r="BT156" s="12">
        <v>0</v>
      </c>
    </row>
    <row r="157" spans="2:72">
      <c r="B157" s="12" t="s">
        <v>209</v>
      </c>
      <c r="C157" s="12" t="s">
        <v>708</v>
      </c>
      <c r="D157" s="12" t="s">
        <v>96</v>
      </c>
      <c r="E157" s="12" t="s">
        <v>709</v>
      </c>
      <c r="F157" s="12" t="s">
        <v>29</v>
      </c>
      <c r="G157" s="12" t="s">
        <v>710</v>
      </c>
      <c r="H157" s="12">
        <v>2015</v>
      </c>
      <c r="I157" s="634" t="s">
        <v>588</v>
      </c>
      <c r="J157" s="634" t="s">
        <v>594</v>
      </c>
      <c r="P157" s="12">
        <v>0</v>
      </c>
      <c r="Q157" s="12">
        <v>0</v>
      </c>
      <c r="R157" s="12">
        <v>0</v>
      </c>
      <c r="S157" s="12">
        <v>0</v>
      </c>
      <c r="T157" s="12">
        <v>0</v>
      </c>
      <c r="U157" s="12">
        <v>0</v>
      </c>
      <c r="V157" s="12">
        <v>0</v>
      </c>
      <c r="W157" s="12">
        <v>0</v>
      </c>
      <c r="X157" s="12">
        <v>0</v>
      </c>
      <c r="Y157" s="12">
        <v>0</v>
      </c>
      <c r="Z157" s="12">
        <v>0</v>
      </c>
      <c r="AA157" s="12">
        <v>0</v>
      </c>
      <c r="AB157" s="12">
        <v>0</v>
      </c>
      <c r="AC157" s="12">
        <v>0</v>
      </c>
      <c r="AD157" s="12">
        <v>0</v>
      </c>
      <c r="AE157" s="12">
        <v>0</v>
      </c>
      <c r="AF157" s="12">
        <v>0</v>
      </c>
      <c r="AG157" s="12">
        <v>0</v>
      </c>
      <c r="AH157" s="12">
        <v>0</v>
      </c>
      <c r="AI157" s="12">
        <v>0</v>
      </c>
      <c r="AJ157" s="12">
        <v>0</v>
      </c>
      <c r="AK157" s="12">
        <v>0</v>
      </c>
      <c r="AL157" s="12">
        <v>0</v>
      </c>
      <c r="AM157" s="12">
        <v>0</v>
      </c>
      <c r="AN157" s="12">
        <v>0</v>
      </c>
      <c r="AO157" s="12">
        <v>0</v>
      </c>
      <c r="AU157" s="12">
        <v>0</v>
      </c>
      <c r="AV157" s="12">
        <v>0</v>
      </c>
      <c r="AW157" s="12">
        <v>0</v>
      </c>
      <c r="AX157" s="12">
        <v>0</v>
      </c>
      <c r="AY157" s="12">
        <v>0</v>
      </c>
      <c r="AZ157" s="12">
        <v>0</v>
      </c>
      <c r="BA157" s="12">
        <v>0</v>
      </c>
      <c r="BB157" s="12">
        <v>0</v>
      </c>
      <c r="BC157" s="12">
        <v>0</v>
      </c>
      <c r="BD157" s="12">
        <v>0</v>
      </c>
      <c r="BE157" s="12">
        <v>0</v>
      </c>
      <c r="BF157" s="12">
        <v>0</v>
      </c>
      <c r="BG157" s="12">
        <v>0</v>
      </c>
      <c r="BH157" s="12">
        <v>0</v>
      </c>
      <c r="BI157" s="12">
        <v>0</v>
      </c>
      <c r="BJ157" s="12">
        <v>0</v>
      </c>
      <c r="BK157" s="12">
        <v>0</v>
      </c>
      <c r="BL157" s="12">
        <v>0</v>
      </c>
      <c r="BM157" s="12">
        <v>0</v>
      </c>
      <c r="BN157" s="12">
        <v>0</v>
      </c>
      <c r="BO157" s="12">
        <v>0</v>
      </c>
      <c r="BP157" s="12">
        <v>0</v>
      </c>
      <c r="BQ157" s="12">
        <v>0</v>
      </c>
      <c r="BR157" s="12">
        <v>0</v>
      </c>
      <c r="BS157" s="12">
        <v>0</v>
      </c>
      <c r="BT157" s="12">
        <v>0</v>
      </c>
    </row>
    <row r="158" spans="2:72">
      <c r="B158" s="12" t="s">
        <v>209</v>
      </c>
      <c r="C158" s="12" t="s">
        <v>708</v>
      </c>
      <c r="D158" s="12" t="s">
        <v>707</v>
      </c>
      <c r="E158" s="12" t="s">
        <v>709</v>
      </c>
      <c r="F158" s="12" t="s">
        <v>29</v>
      </c>
      <c r="G158" s="12" t="s">
        <v>710</v>
      </c>
      <c r="H158" s="12">
        <v>2015</v>
      </c>
      <c r="I158" s="634" t="s">
        <v>588</v>
      </c>
      <c r="J158" s="634" t="s">
        <v>594</v>
      </c>
      <c r="P158" s="12">
        <v>38</v>
      </c>
      <c r="Q158" s="12">
        <v>38</v>
      </c>
      <c r="R158" s="12">
        <v>38</v>
      </c>
      <c r="S158" s="12">
        <v>38</v>
      </c>
      <c r="T158" s="12">
        <v>38</v>
      </c>
      <c r="U158" s="12">
        <v>38</v>
      </c>
      <c r="V158" s="12">
        <v>38</v>
      </c>
      <c r="W158" s="12">
        <v>38</v>
      </c>
      <c r="X158" s="12">
        <v>38</v>
      </c>
      <c r="Y158" s="12">
        <v>38</v>
      </c>
      <c r="Z158" s="12">
        <v>38</v>
      </c>
      <c r="AA158" s="12">
        <v>38</v>
      </c>
      <c r="AB158" s="12">
        <v>38</v>
      </c>
      <c r="AC158" s="12">
        <v>38</v>
      </c>
      <c r="AD158" s="12">
        <v>38</v>
      </c>
      <c r="AE158" s="12">
        <v>38</v>
      </c>
      <c r="AF158" s="12">
        <v>38</v>
      </c>
      <c r="AG158" s="12">
        <v>38</v>
      </c>
      <c r="AH158" s="12">
        <v>36</v>
      </c>
      <c r="AI158" s="12">
        <v>0</v>
      </c>
      <c r="AJ158" s="12">
        <v>0</v>
      </c>
      <c r="AK158" s="12">
        <v>0</v>
      </c>
      <c r="AL158" s="12">
        <v>0</v>
      </c>
      <c r="AM158" s="12">
        <v>0</v>
      </c>
      <c r="AN158" s="12">
        <v>0</v>
      </c>
      <c r="AO158" s="12">
        <v>0</v>
      </c>
      <c r="AU158" s="12">
        <v>74313</v>
      </c>
      <c r="AV158" s="12">
        <v>74313</v>
      </c>
      <c r="AW158" s="12">
        <v>74313</v>
      </c>
      <c r="AX158" s="12">
        <v>74313</v>
      </c>
      <c r="AY158" s="12">
        <v>74313</v>
      </c>
      <c r="AZ158" s="12">
        <v>74313</v>
      </c>
      <c r="BA158" s="12">
        <v>74313</v>
      </c>
      <c r="BB158" s="12">
        <v>74313</v>
      </c>
      <c r="BC158" s="12">
        <v>74313</v>
      </c>
      <c r="BD158" s="12">
        <v>74313</v>
      </c>
      <c r="BE158" s="12">
        <v>74313</v>
      </c>
      <c r="BF158" s="12">
        <v>74313</v>
      </c>
      <c r="BG158" s="12">
        <v>74313</v>
      </c>
      <c r="BH158" s="12">
        <v>74313</v>
      </c>
      <c r="BI158" s="12">
        <v>74313</v>
      </c>
      <c r="BJ158" s="12">
        <v>74313</v>
      </c>
      <c r="BK158" s="12">
        <v>74313</v>
      </c>
      <c r="BL158" s="12">
        <v>74313</v>
      </c>
      <c r="BM158" s="12">
        <v>72176</v>
      </c>
      <c r="BN158" s="12">
        <v>0</v>
      </c>
      <c r="BO158" s="12">
        <v>0</v>
      </c>
      <c r="BP158" s="12">
        <v>0</v>
      </c>
      <c r="BQ158" s="12">
        <v>0</v>
      </c>
      <c r="BR158" s="12">
        <v>0</v>
      </c>
      <c r="BS158" s="12">
        <v>0</v>
      </c>
      <c r="BT158" s="12">
        <v>0</v>
      </c>
    </row>
    <row r="159" spans="2:72">
      <c r="B159" s="12" t="s">
        <v>209</v>
      </c>
      <c r="C159" s="12" t="s">
        <v>708</v>
      </c>
      <c r="D159" s="12" t="s">
        <v>99</v>
      </c>
      <c r="E159" s="12" t="s">
        <v>709</v>
      </c>
      <c r="F159" s="12" t="s">
        <v>29</v>
      </c>
      <c r="G159" s="12" t="s">
        <v>710</v>
      </c>
      <c r="H159" s="12">
        <v>2015</v>
      </c>
      <c r="I159" s="634" t="s">
        <v>588</v>
      </c>
      <c r="J159" s="634" t="s">
        <v>594</v>
      </c>
      <c r="P159" s="12">
        <v>0</v>
      </c>
      <c r="Q159" s="12">
        <v>0</v>
      </c>
      <c r="R159" s="12">
        <v>0</v>
      </c>
      <c r="S159" s="12">
        <v>0</v>
      </c>
      <c r="T159" s="12">
        <v>0</v>
      </c>
      <c r="U159" s="12">
        <v>0</v>
      </c>
      <c r="V159" s="12">
        <v>0</v>
      </c>
      <c r="W159" s="12">
        <v>0</v>
      </c>
      <c r="X159" s="12">
        <v>0</v>
      </c>
      <c r="Y159" s="12">
        <v>0</v>
      </c>
      <c r="Z159" s="12">
        <v>0</v>
      </c>
      <c r="AA159" s="12">
        <v>0</v>
      </c>
      <c r="AB159" s="12">
        <v>0</v>
      </c>
      <c r="AC159" s="12">
        <v>0</v>
      </c>
      <c r="AD159" s="12">
        <v>0</v>
      </c>
      <c r="AE159" s="12">
        <v>0</v>
      </c>
      <c r="AF159" s="12">
        <v>0</v>
      </c>
      <c r="AG159" s="12">
        <v>0</v>
      </c>
      <c r="AH159" s="12">
        <v>0</v>
      </c>
      <c r="AI159" s="12">
        <v>0</v>
      </c>
      <c r="AJ159" s="12">
        <v>0</v>
      </c>
      <c r="AK159" s="12">
        <v>0</v>
      </c>
      <c r="AL159" s="12">
        <v>0</v>
      </c>
      <c r="AM159" s="12">
        <v>0</v>
      </c>
      <c r="AN159" s="12">
        <v>0</v>
      </c>
      <c r="AO159" s="12">
        <v>0</v>
      </c>
      <c r="AU159" s="12">
        <v>0</v>
      </c>
      <c r="AV159" s="12">
        <v>0</v>
      </c>
      <c r="AW159" s="12">
        <v>0</v>
      </c>
      <c r="AX159" s="12">
        <v>0</v>
      </c>
      <c r="AY159" s="12">
        <v>0</v>
      </c>
      <c r="AZ159" s="12">
        <v>0</v>
      </c>
      <c r="BA159" s="12">
        <v>0</v>
      </c>
      <c r="BB159" s="12">
        <v>0</v>
      </c>
      <c r="BC159" s="12">
        <v>0</v>
      </c>
      <c r="BD159" s="12">
        <v>0</v>
      </c>
      <c r="BE159" s="12">
        <v>0</v>
      </c>
      <c r="BF159" s="12">
        <v>0</v>
      </c>
      <c r="BG159" s="12">
        <v>0</v>
      </c>
      <c r="BH159" s="12">
        <v>0</v>
      </c>
      <c r="BI159" s="12">
        <v>0</v>
      </c>
      <c r="BJ159" s="12">
        <v>0</v>
      </c>
      <c r="BK159" s="12">
        <v>0</v>
      </c>
      <c r="BL159" s="12">
        <v>0</v>
      </c>
      <c r="BM159" s="12">
        <v>0</v>
      </c>
      <c r="BN159" s="12">
        <v>0</v>
      </c>
      <c r="BO159" s="12">
        <v>0</v>
      </c>
      <c r="BP159" s="12">
        <v>0</v>
      </c>
      <c r="BQ159" s="12">
        <v>0</v>
      </c>
      <c r="BR159" s="12">
        <v>0</v>
      </c>
      <c r="BS159" s="12">
        <v>0</v>
      </c>
      <c r="BT159" s="12">
        <v>0</v>
      </c>
    </row>
    <row r="160" spans="2:72">
      <c r="B160" s="12" t="s">
        <v>209</v>
      </c>
      <c r="C160" s="12" t="s">
        <v>711</v>
      </c>
      <c r="D160" s="12" t="s">
        <v>100</v>
      </c>
      <c r="E160" s="12" t="s">
        <v>709</v>
      </c>
      <c r="F160" s="12" t="s">
        <v>712</v>
      </c>
      <c r="G160" s="12" t="s">
        <v>710</v>
      </c>
      <c r="H160" s="12">
        <v>2015</v>
      </c>
      <c r="I160" s="634" t="s">
        <v>588</v>
      </c>
      <c r="J160" s="634" t="s">
        <v>594</v>
      </c>
      <c r="P160" s="12">
        <v>591</v>
      </c>
      <c r="Q160" s="12">
        <v>591</v>
      </c>
      <c r="R160" s="12">
        <v>591</v>
      </c>
      <c r="S160" s="12">
        <v>591</v>
      </c>
      <c r="T160" s="12">
        <v>1554</v>
      </c>
      <c r="U160" s="12">
        <v>1554</v>
      </c>
      <c r="V160" s="12">
        <v>1554</v>
      </c>
      <c r="W160" s="12">
        <v>1554</v>
      </c>
      <c r="X160" s="12">
        <v>1554</v>
      </c>
      <c r="Y160" s="12">
        <v>1554</v>
      </c>
      <c r="Z160" s="12">
        <v>1554</v>
      </c>
      <c r="AA160" s="12">
        <v>1554</v>
      </c>
      <c r="AB160" s="12">
        <v>1554</v>
      </c>
      <c r="AC160" s="12">
        <v>1088</v>
      </c>
      <c r="AD160" s="12">
        <v>0</v>
      </c>
      <c r="AE160" s="12">
        <v>0</v>
      </c>
      <c r="AF160" s="12">
        <v>0</v>
      </c>
      <c r="AG160" s="12">
        <v>0</v>
      </c>
      <c r="AH160" s="12">
        <v>0</v>
      </c>
      <c r="AI160" s="12">
        <v>0</v>
      </c>
      <c r="AJ160" s="12">
        <v>0</v>
      </c>
      <c r="AK160" s="12">
        <v>0</v>
      </c>
      <c r="AL160" s="12">
        <v>0</v>
      </c>
      <c r="AM160" s="12">
        <v>0</v>
      </c>
      <c r="AN160" s="12">
        <v>0</v>
      </c>
      <c r="AO160" s="12">
        <v>0</v>
      </c>
      <c r="AU160" s="12">
        <v>2775299</v>
      </c>
      <c r="AV160" s="12">
        <v>2775299</v>
      </c>
      <c r="AW160" s="12">
        <v>2775299</v>
      </c>
      <c r="AX160" s="12">
        <v>2775299</v>
      </c>
      <c r="AY160" s="12">
        <v>7005028</v>
      </c>
      <c r="AZ160" s="12">
        <v>7005028</v>
      </c>
      <c r="BA160" s="12">
        <v>7005028</v>
      </c>
      <c r="BB160" s="12">
        <v>7005028</v>
      </c>
      <c r="BC160" s="12">
        <v>7005028</v>
      </c>
      <c r="BD160" s="12">
        <v>7005028</v>
      </c>
      <c r="BE160" s="12">
        <v>7005028</v>
      </c>
      <c r="BF160" s="12">
        <v>7005028</v>
      </c>
      <c r="BG160" s="12">
        <v>7005028</v>
      </c>
      <c r="BH160" s="12">
        <v>4903520</v>
      </c>
      <c r="BI160" s="12">
        <v>0</v>
      </c>
      <c r="BJ160" s="12">
        <v>0</v>
      </c>
      <c r="BK160" s="12">
        <v>0</v>
      </c>
      <c r="BL160" s="12">
        <v>0</v>
      </c>
      <c r="BM160" s="12">
        <v>0</v>
      </c>
      <c r="BN160" s="12">
        <v>0</v>
      </c>
      <c r="BO160" s="12">
        <v>0</v>
      </c>
      <c r="BP160" s="12">
        <v>0</v>
      </c>
      <c r="BQ160" s="12">
        <v>0</v>
      </c>
      <c r="BR160" s="12">
        <v>0</v>
      </c>
      <c r="BS160" s="12">
        <v>0</v>
      </c>
      <c r="BT160" s="12">
        <v>0</v>
      </c>
    </row>
    <row r="161" spans="2:72">
      <c r="B161" s="12" t="s">
        <v>209</v>
      </c>
      <c r="C161" s="12" t="s">
        <v>711</v>
      </c>
      <c r="D161" s="12" t="s">
        <v>101</v>
      </c>
      <c r="E161" s="12" t="s">
        <v>709</v>
      </c>
      <c r="F161" s="12" t="s">
        <v>712</v>
      </c>
      <c r="G161" s="12" t="s">
        <v>710</v>
      </c>
      <c r="H161" s="12">
        <v>2015</v>
      </c>
      <c r="I161" s="634" t="s">
        <v>588</v>
      </c>
      <c r="J161" s="634" t="s">
        <v>594</v>
      </c>
      <c r="P161" s="12">
        <v>2679</v>
      </c>
      <c r="Q161" s="12">
        <v>2675</v>
      </c>
      <c r="R161" s="12">
        <v>2595</v>
      </c>
      <c r="S161" s="12">
        <v>2592</v>
      </c>
      <c r="T161" s="12">
        <v>2592</v>
      </c>
      <c r="U161" s="12">
        <v>2592</v>
      </c>
      <c r="V161" s="12">
        <v>2482</v>
      </c>
      <c r="W161" s="12">
        <v>2482</v>
      </c>
      <c r="X161" s="12">
        <v>2297</v>
      </c>
      <c r="Y161" s="12">
        <v>1846</v>
      </c>
      <c r="Z161" s="12">
        <v>1239</v>
      </c>
      <c r="AA161" s="12">
        <v>1110</v>
      </c>
      <c r="AB161" s="12">
        <v>1052</v>
      </c>
      <c r="AC161" s="12">
        <v>1052</v>
      </c>
      <c r="AD161" s="12">
        <v>1052</v>
      </c>
      <c r="AE161" s="12">
        <v>820</v>
      </c>
      <c r="AF161" s="12">
        <v>68</v>
      </c>
      <c r="AG161" s="12">
        <v>68</v>
      </c>
      <c r="AH161" s="12">
        <v>68</v>
      </c>
      <c r="AI161" s="12">
        <v>68</v>
      </c>
      <c r="AJ161" s="12">
        <v>0</v>
      </c>
      <c r="AK161" s="12">
        <v>0</v>
      </c>
      <c r="AL161" s="12">
        <v>0</v>
      </c>
      <c r="AM161" s="12">
        <v>0</v>
      </c>
      <c r="AN161" s="12">
        <v>0</v>
      </c>
      <c r="AO161" s="12">
        <v>0</v>
      </c>
      <c r="AU161" s="12">
        <v>15778202</v>
      </c>
      <c r="AV161" s="12">
        <v>15766691</v>
      </c>
      <c r="AW161" s="12">
        <v>15510281</v>
      </c>
      <c r="AX161" s="12">
        <v>15501445</v>
      </c>
      <c r="AY161" s="12">
        <v>15501445</v>
      </c>
      <c r="AZ161" s="12">
        <v>15501445</v>
      </c>
      <c r="BA161" s="12">
        <v>14600267</v>
      </c>
      <c r="BB161" s="12">
        <v>14600267</v>
      </c>
      <c r="BC161" s="12">
        <v>14011101</v>
      </c>
      <c r="BD161" s="12">
        <v>10171176</v>
      </c>
      <c r="BE161" s="12">
        <v>5563754</v>
      </c>
      <c r="BF161" s="12">
        <v>4996108</v>
      </c>
      <c r="BG161" s="12">
        <v>4634409</v>
      </c>
      <c r="BH161" s="12">
        <v>4631216</v>
      </c>
      <c r="BI161" s="12">
        <v>4631216</v>
      </c>
      <c r="BJ161" s="12">
        <v>3477510</v>
      </c>
      <c r="BK161" s="12">
        <v>160002</v>
      </c>
      <c r="BL161" s="12">
        <v>160002</v>
      </c>
      <c r="BM161" s="12">
        <v>160002</v>
      </c>
      <c r="BN161" s="12">
        <v>160002</v>
      </c>
      <c r="BO161" s="12">
        <v>0</v>
      </c>
      <c r="BP161" s="12">
        <v>0</v>
      </c>
      <c r="BQ161" s="12">
        <v>0</v>
      </c>
      <c r="BR161" s="12">
        <v>0</v>
      </c>
      <c r="BS161" s="12">
        <v>0</v>
      </c>
      <c r="BT161" s="12">
        <v>0</v>
      </c>
    </row>
    <row r="162" spans="2:72">
      <c r="B162" s="12" t="s">
        <v>209</v>
      </c>
      <c r="C162" s="12" t="s">
        <v>711</v>
      </c>
      <c r="D162" s="12" t="s">
        <v>102</v>
      </c>
      <c r="E162" s="12" t="s">
        <v>709</v>
      </c>
      <c r="F162" s="12" t="s">
        <v>712</v>
      </c>
      <c r="G162" s="12" t="s">
        <v>710</v>
      </c>
      <c r="H162" s="12">
        <v>2015</v>
      </c>
      <c r="I162" s="634" t="s">
        <v>588</v>
      </c>
      <c r="J162" s="634" t="s">
        <v>594</v>
      </c>
      <c r="P162" s="12">
        <v>0</v>
      </c>
      <c r="Q162" s="12">
        <v>0</v>
      </c>
      <c r="R162" s="12">
        <v>0</v>
      </c>
      <c r="S162" s="12">
        <v>0</v>
      </c>
      <c r="T162" s="12">
        <v>0</v>
      </c>
      <c r="U162" s="12">
        <v>0</v>
      </c>
      <c r="V162" s="12">
        <v>0</v>
      </c>
      <c r="W162" s="12">
        <v>0</v>
      </c>
      <c r="X162" s="12">
        <v>0</v>
      </c>
      <c r="Y162" s="12">
        <v>0</v>
      </c>
      <c r="Z162" s="12">
        <v>0</v>
      </c>
      <c r="AA162" s="12">
        <v>0</v>
      </c>
      <c r="AB162" s="12">
        <v>0</v>
      </c>
      <c r="AC162" s="12">
        <v>0</v>
      </c>
      <c r="AD162" s="12">
        <v>0</v>
      </c>
      <c r="AE162" s="12">
        <v>0</v>
      </c>
      <c r="AF162" s="12">
        <v>0</v>
      </c>
      <c r="AG162" s="12">
        <v>0</v>
      </c>
      <c r="AH162" s="12">
        <v>0</v>
      </c>
      <c r="AI162" s="12">
        <v>0</v>
      </c>
      <c r="AJ162" s="12">
        <v>0</v>
      </c>
      <c r="AK162" s="12">
        <v>0</v>
      </c>
      <c r="AL162" s="12">
        <v>0</v>
      </c>
      <c r="AM162" s="12">
        <v>0</v>
      </c>
      <c r="AN162" s="12">
        <v>0</v>
      </c>
      <c r="AO162" s="12">
        <v>0</v>
      </c>
      <c r="AU162" s="12">
        <v>0</v>
      </c>
      <c r="AV162" s="12">
        <v>0</v>
      </c>
      <c r="AW162" s="12">
        <v>0</v>
      </c>
      <c r="AX162" s="12">
        <v>0</v>
      </c>
      <c r="AY162" s="12">
        <v>0</v>
      </c>
      <c r="AZ162" s="12">
        <v>0</v>
      </c>
      <c r="BA162" s="12">
        <v>0</v>
      </c>
      <c r="BB162" s="12">
        <v>0</v>
      </c>
      <c r="BC162" s="12">
        <v>0</v>
      </c>
      <c r="BD162" s="12">
        <v>0</v>
      </c>
      <c r="BE162" s="12">
        <v>0</v>
      </c>
      <c r="BF162" s="12">
        <v>0</v>
      </c>
      <c r="BG162" s="12">
        <v>0</v>
      </c>
      <c r="BH162" s="12">
        <v>0</v>
      </c>
      <c r="BI162" s="12">
        <v>0</v>
      </c>
      <c r="BJ162" s="12">
        <v>0</v>
      </c>
      <c r="BK162" s="12">
        <v>0</v>
      </c>
      <c r="BL162" s="12">
        <v>0</v>
      </c>
      <c r="BM162" s="12">
        <v>0</v>
      </c>
      <c r="BN162" s="12">
        <v>0</v>
      </c>
      <c r="BO162" s="12">
        <v>0</v>
      </c>
      <c r="BP162" s="12">
        <v>0</v>
      </c>
      <c r="BQ162" s="12">
        <v>0</v>
      </c>
      <c r="BR162" s="12">
        <v>0</v>
      </c>
      <c r="BS162" s="12">
        <v>0</v>
      </c>
      <c r="BT162" s="12">
        <v>0</v>
      </c>
    </row>
    <row r="163" spans="2:72">
      <c r="B163" s="12" t="s">
        <v>209</v>
      </c>
      <c r="C163" s="12" t="s">
        <v>711</v>
      </c>
      <c r="D163" s="12" t="s">
        <v>103</v>
      </c>
      <c r="E163" s="12" t="s">
        <v>709</v>
      </c>
      <c r="F163" s="12" t="s">
        <v>712</v>
      </c>
      <c r="G163" s="12" t="s">
        <v>710</v>
      </c>
      <c r="H163" s="12">
        <v>2015</v>
      </c>
      <c r="I163" s="634" t="s">
        <v>588</v>
      </c>
      <c r="J163" s="634" t="s">
        <v>594</v>
      </c>
      <c r="P163" s="12">
        <v>5499</v>
      </c>
      <c r="Q163" s="12">
        <v>5499</v>
      </c>
      <c r="R163" s="12">
        <v>5499</v>
      </c>
      <c r="S163" s="12">
        <v>5499</v>
      </c>
      <c r="T163" s="12">
        <v>5499</v>
      </c>
      <c r="U163" s="12">
        <v>5499</v>
      </c>
      <c r="V163" s="12">
        <v>5499</v>
      </c>
      <c r="W163" s="12">
        <v>5499</v>
      </c>
      <c r="X163" s="12">
        <v>5499</v>
      </c>
      <c r="Y163" s="12">
        <v>5499</v>
      </c>
      <c r="Z163" s="12">
        <v>5499</v>
      </c>
      <c r="AA163" s="12">
        <v>5499</v>
      </c>
      <c r="AB163" s="12">
        <v>5499</v>
      </c>
      <c r="AC163" s="12">
        <v>5499</v>
      </c>
      <c r="AD163" s="12">
        <v>2386</v>
      </c>
      <c r="AE163" s="12">
        <v>0</v>
      </c>
      <c r="AF163" s="12">
        <v>0</v>
      </c>
      <c r="AG163" s="12">
        <v>0</v>
      </c>
      <c r="AH163" s="12">
        <v>0</v>
      </c>
      <c r="AI163" s="12">
        <v>0</v>
      </c>
      <c r="AJ163" s="12">
        <v>0</v>
      </c>
      <c r="AK163" s="12">
        <v>0</v>
      </c>
      <c r="AL163" s="12">
        <v>0</v>
      </c>
      <c r="AM163" s="12">
        <v>0</v>
      </c>
      <c r="AN163" s="12">
        <v>0</v>
      </c>
      <c r="AO163" s="12">
        <v>0</v>
      </c>
      <c r="AU163" s="12">
        <v>20332548</v>
      </c>
      <c r="AV163" s="12">
        <v>20332548</v>
      </c>
      <c r="AW163" s="12">
        <v>20332548</v>
      </c>
      <c r="AX163" s="12">
        <v>20332548</v>
      </c>
      <c r="AY163" s="12">
        <v>20332548</v>
      </c>
      <c r="AZ163" s="12">
        <v>20332548</v>
      </c>
      <c r="BA163" s="12">
        <v>20332548</v>
      </c>
      <c r="BB163" s="12">
        <v>20332548</v>
      </c>
      <c r="BC163" s="12">
        <v>20332548</v>
      </c>
      <c r="BD163" s="12">
        <v>20332548</v>
      </c>
      <c r="BE163" s="12">
        <v>20332548</v>
      </c>
      <c r="BF163" s="12">
        <v>20332548</v>
      </c>
      <c r="BG163" s="12">
        <v>20332548</v>
      </c>
      <c r="BH163" s="12">
        <v>20332548</v>
      </c>
      <c r="BI163" s="12">
        <v>8822462</v>
      </c>
      <c r="BJ163" s="12">
        <v>0</v>
      </c>
      <c r="BK163" s="12">
        <v>0</v>
      </c>
      <c r="BL163" s="12">
        <v>0</v>
      </c>
      <c r="BM163" s="12">
        <v>0</v>
      </c>
      <c r="BN163" s="12">
        <v>0</v>
      </c>
      <c r="BO163" s="12">
        <v>0</v>
      </c>
      <c r="BP163" s="12">
        <v>0</v>
      </c>
      <c r="BQ163" s="12">
        <v>0</v>
      </c>
      <c r="BR163" s="12">
        <v>0</v>
      </c>
      <c r="BS163" s="12">
        <v>0</v>
      </c>
      <c r="BT163" s="12">
        <v>0</v>
      </c>
    </row>
    <row r="164" spans="2:72">
      <c r="B164" s="12" t="s">
        <v>209</v>
      </c>
      <c r="C164" s="12" t="s">
        <v>711</v>
      </c>
      <c r="D164" s="12" t="s">
        <v>104</v>
      </c>
      <c r="E164" s="12" t="s">
        <v>709</v>
      </c>
      <c r="F164" s="12" t="s">
        <v>712</v>
      </c>
      <c r="G164" s="12" t="s">
        <v>710</v>
      </c>
      <c r="H164" s="12">
        <v>2015</v>
      </c>
      <c r="I164" s="634" t="s">
        <v>588</v>
      </c>
      <c r="J164" s="634" t="s">
        <v>594</v>
      </c>
      <c r="P164" s="12">
        <v>74</v>
      </c>
      <c r="Q164" s="12">
        <v>74</v>
      </c>
      <c r="R164" s="12">
        <v>74</v>
      </c>
      <c r="S164" s="12">
        <v>74</v>
      </c>
      <c r="T164" s="12">
        <v>74</v>
      </c>
      <c r="U164" s="12">
        <v>74</v>
      </c>
      <c r="V164" s="12">
        <v>74</v>
      </c>
      <c r="W164" s="12">
        <v>74</v>
      </c>
      <c r="X164" s="12">
        <v>74</v>
      </c>
      <c r="Y164" s="12">
        <v>74</v>
      </c>
      <c r="Z164" s="12">
        <v>0</v>
      </c>
      <c r="AA164" s="12">
        <v>0</v>
      </c>
      <c r="AB164" s="12">
        <v>0</v>
      </c>
      <c r="AC164" s="12">
        <v>0</v>
      </c>
      <c r="AD164" s="12">
        <v>0</v>
      </c>
      <c r="AE164" s="12">
        <v>0</v>
      </c>
      <c r="AF164" s="12">
        <v>0</v>
      </c>
      <c r="AG164" s="12">
        <v>0</v>
      </c>
      <c r="AH164" s="12">
        <v>0</v>
      </c>
      <c r="AI164" s="12">
        <v>0</v>
      </c>
      <c r="AJ164" s="12">
        <v>0</v>
      </c>
      <c r="AK164" s="12">
        <v>0</v>
      </c>
      <c r="AL164" s="12">
        <v>0</v>
      </c>
      <c r="AM164" s="12">
        <v>0</v>
      </c>
      <c r="AN164" s="12">
        <v>0</v>
      </c>
      <c r="AO164" s="12">
        <v>0</v>
      </c>
      <c r="AU164" s="12">
        <v>243087</v>
      </c>
      <c r="AV164" s="12">
        <v>243087</v>
      </c>
      <c r="AW164" s="12">
        <v>243087</v>
      </c>
      <c r="AX164" s="12">
        <v>243087</v>
      </c>
      <c r="AY164" s="12">
        <v>243087</v>
      </c>
      <c r="AZ164" s="12">
        <v>243087</v>
      </c>
      <c r="BA164" s="12">
        <v>243087</v>
      </c>
      <c r="BB164" s="12">
        <v>243087</v>
      </c>
      <c r="BC164" s="12">
        <v>243087</v>
      </c>
      <c r="BD164" s="12">
        <v>243087</v>
      </c>
      <c r="BE164" s="12">
        <v>0</v>
      </c>
      <c r="BF164" s="12">
        <v>0</v>
      </c>
      <c r="BG164" s="12">
        <v>0</v>
      </c>
      <c r="BH164" s="12">
        <v>0</v>
      </c>
      <c r="BI164" s="12">
        <v>0</v>
      </c>
      <c r="BJ164" s="12">
        <v>0</v>
      </c>
      <c r="BK164" s="12">
        <v>0</v>
      </c>
      <c r="BL164" s="12">
        <v>0</v>
      </c>
      <c r="BM164" s="12">
        <v>0</v>
      </c>
      <c r="BN164" s="12">
        <v>0</v>
      </c>
      <c r="BO164" s="12">
        <v>0</v>
      </c>
      <c r="BP164" s="12">
        <v>0</v>
      </c>
      <c r="BQ164" s="12">
        <v>0</v>
      </c>
      <c r="BR164" s="12">
        <v>0</v>
      </c>
      <c r="BS164" s="12">
        <v>0</v>
      </c>
      <c r="BT164" s="12">
        <v>0</v>
      </c>
    </row>
    <row r="165" spans="2:72">
      <c r="B165" s="12" t="s">
        <v>209</v>
      </c>
      <c r="C165" s="12" t="s">
        <v>711</v>
      </c>
      <c r="D165" s="12" t="s">
        <v>105</v>
      </c>
      <c r="E165" s="12" t="s">
        <v>709</v>
      </c>
      <c r="F165" s="12" t="s">
        <v>713</v>
      </c>
      <c r="G165" s="12" t="s">
        <v>710</v>
      </c>
      <c r="H165" s="12">
        <v>2015</v>
      </c>
      <c r="I165" s="634" t="s">
        <v>588</v>
      </c>
      <c r="J165" s="634" t="s">
        <v>594</v>
      </c>
      <c r="P165" s="12">
        <v>0</v>
      </c>
      <c r="Q165" s="12">
        <v>0</v>
      </c>
      <c r="R165" s="12">
        <v>0</v>
      </c>
      <c r="S165" s="12">
        <v>0</v>
      </c>
      <c r="T165" s="12">
        <v>0</v>
      </c>
      <c r="U165" s="12">
        <v>0</v>
      </c>
      <c r="V165" s="12">
        <v>0</v>
      </c>
      <c r="W165" s="12">
        <v>0</v>
      </c>
      <c r="X165" s="12">
        <v>0</v>
      </c>
      <c r="Y165" s="12">
        <v>0</v>
      </c>
      <c r="Z165" s="12">
        <v>0</v>
      </c>
      <c r="AA165" s="12">
        <v>0</v>
      </c>
      <c r="AB165" s="12">
        <v>0</v>
      </c>
      <c r="AC165" s="12">
        <v>0</v>
      </c>
      <c r="AD165" s="12">
        <v>0</v>
      </c>
      <c r="AE165" s="12">
        <v>0</v>
      </c>
      <c r="AF165" s="12">
        <v>0</v>
      </c>
      <c r="AG165" s="12">
        <v>0</v>
      </c>
      <c r="AH165" s="12">
        <v>0</v>
      </c>
      <c r="AI165" s="12">
        <v>0</v>
      </c>
      <c r="AJ165" s="12">
        <v>0</v>
      </c>
      <c r="AK165" s="12">
        <v>0</v>
      </c>
      <c r="AL165" s="12">
        <v>0</v>
      </c>
      <c r="AM165" s="12">
        <v>0</v>
      </c>
      <c r="AN165" s="12">
        <v>0</v>
      </c>
      <c r="AO165" s="12">
        <v>0</v>
      </c>
      <c r="AU165" s="12">
        <v>5326500</v>
      </c>
      <c r="AV165" s="12">
        <v>5326500</v>
      </c>
      <c r="AW165" s="12">
        <v>5326500</v>
      </c>
      <c r="AX165" s="12">
        <v>5326500</v>
      </c>
      <c r="AY165" s="12">
        <v>5326500</v>
      </c>
      <c r="AZ165" s="12">
        <v>5326500</v>
      </c>
      <c r="BA165" s="12">
        <v>5326500</v>
      </c>
      <c r="BB165" s="12">
        <v>5326500</v>
      </c>
      <c r="BC165" s="12">
        <v>5326500</v>
      </c>
      <c r="BD165" s="12">
        <v>5326500</v>
      </c>
      <c r="BE165" s="12">
        <v>5326500</v>
      </c>
      <c r="BF165" s="12">
        <v>5326500</v>
      </c>
      <c r="BG165" s="12">
        <v>5326500</v>
      </c>
      <c r="BH165" s="12">
        <v>5326500</v>
      </c>
      <c r="BI165" s="12">
        <v>5326500</v>
      </c>
      <c r="BJ165" s="12">
        <v>5326500</v>
      </c>
      <c r="BK165" s="12">
        <v>5326500</v>
      </c>
      <c r="BL165" s="12">
        <v>5326500</v>
      </c>
      <c r="BM165" s="12">
        <v>5326500</v>
      </c>
      <c r="BN165" s="12">
        <v>5326500</v>
      </c>
      <c r="BO165" s="12">
        <v>0</v>
      </c>
      <c r="BP165" s="12">
        <v>0</v>
      </c>
      <c r="BQ165" s="12">
        <v>0</v>
      </c>
      <c r="BR165" s="12">
        <v>0</v>
      </c>
      <c r="BS165" s="12">
        <v>0</v>
      </c>
      <c r="BT165" s="12">
        <v>0</v>
      </c>
    </row>
    <row r="166" spans="2:72">
      <c r="B166" s="12" t="s">
        <v>209</v>
      </c>
      <c r="C166" s="12" t="s">
        <v>711</v>
      </c>
      <c r="D166" s="12" t="s">
        <v>107</v>
      </c>
      <c r="E166" s="12" t="s">
        <v>709</v>
      </c>
      <c r="F166" s="12" t="s">
        <v>713</v>
      </c>
      <c r="G166" s="12" t="s">
        <v>710</v>
      </c>
      <c r="H166" s="12">
        <v>2015</v>
      </c>
      <c r="I166" s="634" t="s">
        <v>588</v>
      </c>
      <c r="J166" s="634" t="s">
        <v>594</v>
      </c>
      <c r="P166" s="12">
        <v>0</v>
      </c>
      <c r="Q166" s="12">
        <v>0</v>
      </c>
      <c r="R166" s="12">
        <v>0</v>
      </c>
      <c r="S166" s="12">
        <v>0</v>
      </c>
      <c r="T166" s="12">
        <v>0</v>
      </c>
      <c r="U166" s="12">
        <v>0</v>
      </c>
      <c r="V166" s="12">
        <v>0</v>
      </c>
      <c r="W166" s="12">
        <v>0</v>
      </c>
      <c r="X166" s="12">
        <v>0</v>
      </c>
      <c r="Y166" s="12">
        <v>0</v>
      </c>
      <c r="Z166" s="12">
        <v>0</v>
      </c>
      <c r="AA166" s="12">
        <v>0</v>
      </c>
      <c r="AB166" s="12">
        <v>0</v>
      </c>
      <c r="AC166" s="12">
        <v>0</v>
      </c>
      <c r="AD166" s="12">
        <v>0</v>
      </c>
      <c r="AE166" s="12">
        <v>0</v>
      </c>
      <c r="AF166" s="12">
        <v>0</v>
      </c>
      <c r="AG166" s="12">
        <v>0</v>
      </c>
      <c r="AH166" s="12">
        <v>0</v>
      </c>
      <c r="AI166" s="12">
        <v>0</v>
      </c>
      <c r="AJ166" s="12">
        <v>0</v>
      </c>
      <c r="AK166" s="12">
        <v>0</v>
      </c>
      <c r="AL166" s="12">
        <v>0</v>
      </c>
      <c r="AM166" s="12">
        <v>0</v>
      </c>
      <c r="AN166" s="12">
        <v>0</v>
      </c>
      <c r="AO166" s="12">
        <v>0</v>
      </c>
      <c r="AU166" s="12">
        <v>125317</v>
      </c>
      <c r="AV166" s="12">
        <v>125317</v>
      </c>
      <c r="AW166" s="12">
        <v>125317</v>
      </c>
      <c r="AX166" s="12">
        <v>125317</v>
      </c>
      <c r="AY166" s="12">
        <v>125317</v>
      </c>
      <c r="AZ166" s="12">
        <v>0</v>
      </c>
      <c r="BA166" s="12">
        <v>0</v>
      </c>
      <c r="BB166" s="12">
        <v>0</v>
      </c>
      <c r="BC166" s="12">
        <v>0</v>
      </c>
      <c r="BD166" s="12">
        <v>0</v>
      </c>
      <c r="BE166" s="12">
        <v>0</v>
      </c>
      <c r="BF166" s="12">
        <v>0</v>
      </c>
      <c r="BG166" s="12">
        <v>0</v>
      </c>
      <c r="BH166" s="12">
        <v>0</v>
      </c>
      <c r="BI166" s="12">
        <v>0</v>
      </c>
      <c r="BJ166" s="12">
        <v>0</v>
      </c>
      <c r="BK166" s="12">
        <v>0</v>
      </c>
      <c r="BL166" s="12">
        <v>0</v>
      </c>
      <c r="BM166" s="12">
        <v>0</v>
      </c>
      <c r="BN166" s="12">
        <v>0</v>
      </c>
      <c r="BO166" s="12">
        <v>0</v>
      </c>
      <c r="BP166" s="12">
        <v>0</v>
      </c>
      <c r="BQ166" s="12">
        <v>0</v>
      </c>
      <c r="BR166" s="12">
        <v>0</v>
      </c>
      <c r="BS166" s="12">
        <v>0</v>
      </c>
      <c r="BT166" s="12">
        <v>0</v>
      </c>
    </row>
    <row r="167" spans="2:72">
      <c r="B167" s="12" t="s">
        <v>209</v>
      </c>
      <c r="C167" s="12" t="s">
        <v>711</v>
      </c>
      <c r="D167" s="12" t="s">
        <v>106</v>
      </c>
      <c r="E167" s="12" t="s">
        <v>709</v>
      </c>
      <c r="F167" s="12" t="s">
        <v>713</v>
      </c>
      <c r="G167" s="12" t="s">
        <v>710</v>
      </c>
      <c r="H167" s="12">
        <v>2015</v>
      </c>
      <c r="I167" s="634" t="s">
        <v>588</v>
      </c>
      <c r="J167" s="634" t="s">
        <v>594</v>
      </c>
      <c r="P167" s="12">
        <v>0</v>
      </c>
      <c r="Q167" s="12">
        <v>0</v>
      </c>
      <c r="R167" s="12">
        <v>0</v>
      </c>
      <c r="S167" s="12">
        <v>0</v>
      </c>
      <c r="T167" s="12">
        <v>0</v>
      </c>
      <c r="U167" s="12">
        <v>0</v>
      </c>
      <c r="V167" s="12">
        <v>0</v>
      </c>
      <c r="W167" s="12">
        <v>0</v>
      </c>
      <c r="X167" s="12">
        <v>0</v>
      </c>
      <c r="Y167" s="12">
        <v>0</v>
      </c>
      <c r="Z167" s="12">
        <v>0</v>
      </c>
      <c r="AA167" s="12">
        <v>0</v>
      </c>
      <c r="AB167" s="12">
        <v>0</v>
      </c>
      <c r="AC167" s="12">
        <v>0</v>
      </c>
      <c r="AD167" s="12">
        <v>0</v>
      </c>
      <c r="AE167" s="12">
        <v>0</v>
      </c>
      <c r="AF167" s="12">
        <v>0</v>
      </c>
      <c r="AG167" s="12">
        <v>0</v>
      </c>
      <c r="AH167" s="12">
        <v>0</v>
      </c>
      <c r="AI167" s="12">
        <v>0</v>
      </c>
      <c r="AJ167" s="12">
        <v>0</v>
      </c>
      <c r="AK167" s="12">
        <v>0</v>
      </c>
      <c r="AL167" s="12">
        <v>0</v>
      </c>
      <c r="AM167" s="12">
        <v>0</v>
      </c>
      <c r="AN167" s="12">
        <v>0</v>
      </c>
      <c r="AO167" s="12">
        <v>0</v>
      </c>
      <c r="AU167" s="12">
        <v>0</v>
      </c>
      <c r="AV167" s="12">
        <v>0</v>
      </c>
      <c r="AW167" s="12">
        <v>0</v>
      </c>
      <c r="AX167" s="12">
        <v>0</v>
      </c>
      <c r="AY167" s="12">
        <v>0</v>
      </c>
      <c r="AZ167" s="12">
        <v>0</v>
      </c>
      <c r="BA167" s="12">
        <v>0</v>
      </c>
      <c r="BB167" s="12">
        <v>0</v>
      </c>
      <c r="BC167" s="12">
        <v>0</v>
      </c>
      <c r="BD167" s="12">
        <v>0</v>
      </c>
      <c r="BE167" s="12">
        <v>0</v>
      </c>
      <c r="BF167" s="12">
        <v>0</v>
      </c>
      <c r="BG167" s="12">
        <v>0</v>
      </c>
      <c r="BH167" s="12">
        <v>0</v>
      </c>
      <c r="BI167" s="12">
        <v>0</v>
      </c>
      <c r="BJ167" s="12">
        <v>0</v>
      </c>
      <c r="BK167" s="12">
        <v>0</v>
      </c>
      <c r="BL167" s="12">
        <v>0</v>
      </c>
      <c r="BM167" s="12">
        <v>0</v>
      </c>
      <c r="BN167" s="12">
        <v>0</v>
      </c>
      <c r="BO167" s="12">
        <v>0</v>
      </c>
      <c r="BP167" s="12">
        <v>0</v>
      </c>
      <c r="BQ167" s="12">
        <v>0</v>
      </c>
      <c r="BR167" s="12">
        <v>0</v>
      </c>
      <c r="BS167" s="12">
        <v>0</v>
      </c>
      <c r="BT167" s="12">
        <v>0</v>
      </c>
    </row>
    <row r="168" spans="2:72">
      <c r="B168" s="12" t="s">
        <v>209</v>
      </c>
      <c r="C168" s="12" t="s">
        <v>708</v>
      </c>
      <c r="D168" s="12" t="s">
        <v>109</v>
      </c>
      <c r="E168" s="12" t="s">
        <v>709</v>
      </c>
      <c r="F168" s="12" t="s">
        <v>29</v>
      </c>
      <c r="G168" s="12" t="s">
        <v>710</v>
      </c>
      <c r="H168" s="12">
        <v>2015</v>
      </c>
      <c r="I168" s="634" t="s">
        <v>588</v>
      </c>
      <c r="J168" s="634" t="s">
        <v>594</v>
      </c>
      <c r="P168" s="12">
        <v>3</v>
      </c>
      <c r="Q168" s="12">
        <v>3</v>
      </c>
      <c r="R168" s="12">
        <v>3</v>
      </c>
      <c r="S168" s="12">
        <v>3</v>
      </c>
      <c r="T168" s="12">
        <v>3</v>
      </c>
      <c r="U168" s="12">
        <v>3</v>
      </c>
      <c r="V168" s="12">
        <v>3</v>
      </c>
      <c r="W168" s="12">
        <v>3</v>
      </c>
      <c r="X168" s="12">
        <v>3</v>
      </c>
      <c r="Y168" s="12">
        <v>3</v>
      </c>
      <c r="Z168" s="12">
        <v>3</v>
      </c>
      <c r="AA168" s="12">
        <v>3</v>
      </c>
      <c r="AB168" s="12">
        <v>3</v>
      </c>
      <c r="AC168" s="12">
        <v>3</v>
      </c>
      <c r="AD168" s="12">
        <v>2</v>
      </c>
      <c r="AE168" s="12">
        <v>2</v>
      </c>
      <c r="AF168" s="12">
        <v>2</v>
      </c>
      <c r="AG168" s="12">
        <v>2</v>
      </c>
      <c r="AH168" s="12">
        <v>2</v>
      </c>
      <c r="AI168" s="12">
        <v>2</v>
      </c>
      <c r="AJ168" s="12">
        <v>0</v>
      </c>
      <c r="AK168" s="12">
        <v>0</v>
      </c>
      <c r="AL168" s="12">
        <v>0</v>
      </c>
      <c r="AM168" s="12">
        <v>0</v>
      </c>
      <c r="AN168" s="12">
        <v>0</v>
      </c>
      <c r="AO168" s="12">
        <v>0</v>
      </c>
      <c r="AU168" s="12">
        <v>15871</v>
      </c>
      <c r="AV168" s="12">
        <v>15220</v>
      </c>
      <c r="AW168" s="12">
        <v>15155</v>
      </c>
      <c r="AX168" s="12">
        <v>15090</v>
      </c>
      <c r="AY168" s="12">
        <v>14941</v>
      </c>
      <c r="AZ168" s="12">
        <v>14941</v>
      </c>
      <c r="BA168" s="12">
        <v>14690</v>
      </c>
      <c r="BB168" s="12">
        <v>14582</v>
      </c>
      <c r="BC168" s="12">
        <v>13700</v>
      </c>
      <c r="BD168" s="12">
        <v>13700</v>
      </c>
      <c r="BE168" s="12">
        <v>12852</v>
      </c>
      <c r="BF168" s="12">
        <v>12852</v>
      </c>
      <c r="BG168" s="12">
        <v>12852</v>
      </c>
      <c r="BH168" s="12">
        <v>12852</v>
      </c>
      <c r="BI168" s="12">
        <v>6345</v>
      </c>
      <c r="BJ168" s="12">
        <v>6078</v>
      </c>
      <c r="BK168" s="12">
        <v>6078</v>
      </c>
      <c r="BL168" s="12">
        <v>6078</v>
      </c>
      <c r="BM168" s="12">
        <v>6078</v>
      </c>
      <c r="BN168" s="12">
        <v>6078</v>
      </c>
      <c r="BO168" s="12">
        <v>0</v>
      </c>
      <c r="BP168" s="12">
        <v>0</v>
      </c>
      <c r="BQ168" s="12">
        <v>0</v>
      </c>
      <c r="BR168" s="12">
        <v>0</v>
      </c>
      <c r="BS168" s="12">
        <v>0</v>
      </c>
      <c r="BT168" s="12">
        <v>0</v>
      </c>
    </row>
    <row r="169" spans="2:72">
      <c r="B169" s="12" t="s">
        <v>209</v>
      </c>
      <c r="C169" s="12" t="s">
        <v>708</v>
      </c>
      <c r="D169" s="12" t="s">
        <v>497</v>
      </c>
      <c r="E169" s="12" t="s">
        <v>709</v>
      </c>
      <c r="F169" s="12" t="s">
        <v>29</v>
      </c>
      <c r="G169" s="12" t="s">
        <v>710</v>
      </c>
      <c r="H169" s="12">
        <v>2015</v>
      </c>
      <c r="I169" s="634" t="s">
        <v>588</v>
      </c>
      <c r="J169" s="634" t="s">
        <v>594</v>
      </c>
      <c r="P169" s="12">
        <v>0</v>
      </c>
      <c r="Q169" s="12">
        <v>0</v>
      </c>
      <c r="R169" s="12">
        <v>0</v>
      </c>
      <c r="S169" s="12">
        <v>0</v>
      </c>
      <c r="T169" s="12">
        <v>0</v>
      </c>
      <c r="U169" s="12">
        <v>0</v>
      </c>
      <c r="V169" s="12">
        <v>0</v>
      </c>
      <c r="W169" s="12">
        <v>0</v>
      </c>
      <c r="X169" s="12">
        <v>0</v>
      </c>
      <c r="Y169" s="12">
        <v>0</v>
      </c>
      <c r="Z169" s="12">
        <v>0</v>
      </c>
      <c r="AA169" s="12">
        <v>0</v>
      </c>
      <c r="AB169" s="12">
        <v>0</v>
      </c>
      <c r="AC169" s="12">
        <v>0</v>
      </c>
      <c r="AD169" s="12">
        <v>0</v>
      </c>
      <c r="AE169" s="12">
        <v>0</v>
      </c>
      <c r="AF169" s="12">
        <v>0</v>
      </c>
      <c r="AG169" s="12">
        <v>0</v>
      </c>
      <c r="AH169" s="12">
        <v>0</v>
      </c>
      <c r="AI169" s="12">
        <v>0</v>
      </c>
      <c r="AJ169" s="12">
        <v>0</v>
      </c>
      <c r="AK169" s="12">
        <v>0</v>
      </c>
      <c r="AL169" s="12">
        <v>0</v>
      </c>
      <c r="AM169" s="12">
        <v>0</v>
      </c>
      <c r="AN169" s="12">
        <v>0</v>
      </c>
      <c r="AO169" s="12">
        <v>0</v>
      </c>
      <c r="AU169" s="12">
        <v>0</v>
      </c>
      <c r="AV169" s="12">
        <v>0</v>
      </c>
      <c r="AW169" s="12">
        <v>0</v>
      </c>
      <c r="AX169" s="12">
        <v>0</v>
      </c>
      <c r="AY169" s="12">
        <v>0</v>
      </c>
      <c r="AZ169" s="12">
        <v>0</v>
      </c>
      <c r="BA169" s="12">
        <v>0</v>
      </c>
      <c r="BB169" s="12">
        <v>0</v>
      </c>
      <c r="BC169" s="12">
        <v>0</v>
      </c>
      <c r="BD169" s="12">
        <v>0</v>
      </c>
      <c r="BE169" s="12">
        <v>0</v>
      </c>
      <c r="BF169" s="12">
        <v>0</v>
      </c>
      <c r="BG169" s="12">
        <v>0</v>
      </c>
      <c r="BH169" s="12">
        <v>0</v>
      </c>
      <c r="BI169" s="12">
        <v>0</v>
      </c>
      <c r="BJ169" s="12">
        <v>0</v>
      </c>
      <c r="BK169" s="12">
        <v>0</v>
      </c>
      <c r="BL169" s="12">
        <v>0</v>
      </c>
      <c r="BM169" s="12">
        <v>0</v>
      </c>
      <c r="BN169" s="12">
        <v>0</v>
      </c>
      <c r="BO169" s="12">
        <v>0</v>
      </c>
      <c r="BP169" s="12">
        <v>0</v>
      </c>
      <c r="BQ169" s="12">
        <v>0</v>
      </c>
      <c r="BR169" s="12">
        <v>0</v>
      </c>
      <c r="BS169" s="12">
        <v>0</v>
      </c>
      <c r="BT169" s="12">
        <v>0</v>
      </c>
    </row>
    <row r="170" spans="2:72">
      <c r="B170" s="12" t="s">
        <v>209</v>
      </c>
      <c r="C170" s="12" t="s">
        <v>492</v>
      </c>
      <c r="D170" s="12" t="s">
        <v>493</v>
      </c>
      <c r="E170" s="12" t="s">
        <v>709</v>
      </c>
      <c r="F170" s="12" t="s">
        <v>492</v>
      </c>
      <c r="G170" s="12" t="s">
        <v>710</v>
      </c>
      <c r="H170" s="12">
        <v>2015</v>
      </c>
      <c r="I170" s="634" t="s">
        <v>588</v>
      </c>
      <c r="J170" s="634" t="s">
        <v>594</v>
      </c>
      <c r="P170" s="12">
        <v>0</v>
      </c>
      <c r="Q170" s="12">
        <v>0</v>
      </c>
      <c r="R170" s="12">
        <v>0</v>
      </c>
      <c r="S170" s="12">
        <v>0</v>
      </c>
      <c r="T170" s="12">
        <v>0</v>
      </c>
      <c r="U170" s="12">
        <v>0</v>
      </c>
      <c r="V170" s="12">
        <v>0</v>
      </c>
      <c r="W170" s="12">
        <v>0</v>
      </c>
      <c r="X170" s="12">
        <v>0</v>
      </c>
      <c r="Y170" s="12">
        <v>0</v>
      </c>
      <c r="Z170" s="12">
        <v>0</v>
      </c>
      <c r="AA170" s="12">
        <v>0</v>
      </c>
      <c r="AB170" s="12">
        <v>0</v>
      </c>
      <c r="AC170" s="12">
        <v>0</v>
      </c>
      <c r="AD170" s="12">
        <v>0</v>
      </c>
      <c r="AE170" s="12">
        <v>0</v>
      </c>
      <c r="AF170" s="12">
        <v>0</v>
      </c>
      <c r="AG170" s="12">
        <v>0</v>
      </c>
      <c r="AH170" s="12">
        <v>0</v>
      </c>
      <c r="AI170" s="12">
        <v>0</v>
      </c>
      <c r="AJ170" s="12">
        <v>0</v>
      </c>
      <c r="AK170" s="12">
        <v>0</v>
      </c>
      <c r="AL170" s="12">
        <v>0</v>
      </c>
      <c r="AM170" s="12">
        <v>0</v>
      </c>
      <c r="AN170" s="12">
        <v>0</v>
      </c>
      <c r="AO170" s="12">
        <v>0</v>
      </c>
      <c r="AU170" s="12">
        <v>0</v>
      </c>
      <c r="AV170" s="12">
        <v>0</v>
      </c>
      <c r="AW170" s="12">
        <v>0</v>
      </c>
      <c r="AX170" s="12">
        <v>0</v>
      </c>
      <c r="AY170" s="12">
        <v>0</v>
      </c>
      <c r="AZ170" s="12">
        <v>0</v>
      </c>
      <c r="BA170" s="12">
        <v>0</v>
      </c>
      <c r="BB170" s="12">
        <v>0</v>
      </c>
      <c r="BC170" s="12">
        <v>0</v>
      </c>
      <c r="BD170" s="12">
        <v>0</v>
      </c>
      <c r="BE170" s="12">
        <v>0</v>
      </c>
      <c r="BF170" s="12">
        <v>0</v>
      </c>
      <c r="BG170" s="12">
        <v>0</v>
      </c>
      <c r="BH170" s="12">
        <v>0</v>
      </c>
      <c r="BI170" s="12">
        <v>0</v>
      </c>
      <c r="BJ170" s="12">
        <v>0</v>
      </c>
      <c r="BK170" s="12">
        <v>0</v>
      </c>
      <c r="BL170" s="12">
        <v>0</v>
      </c>
      <c r="BM170" s="12">
        <v>0</v>
      </c>
      <c r="BN170" s="12">
        <v>0</v>
      </c>
      <c r="BO170" s="12">
        <v>0</v>
      </c>
      <c r="BP170" s="12">
        <v>0</v>
      </c>
      <c r="BQ170" s="12">
        <v>0</v>
      </c>
      <c r="BR170" s="12">
        <v>0</v>
      </c>
      <c r="BS170" s="12">
        <v>0</v>
      </c>
      <c r="BT170" s="12">
        <v>0</v>
      </c>
    </row>
    <row r="171" spans="2:72">
      <c r="B171" s="12" t="s">
        <v>209</v>
      </c>
      <c r="C171" s="12" t="s">
        <v>708</v>
      </c>
      <c r="D171" s="12" t="s">
        <v>114</v>
      </c>
      <c r="E171" s="12" t="s">
        <v>709</v>
      </c>
      <c r="F171" s="12" t="s">
        <v>29</v>
      </c>
      <c r="G171" s="12" t="s">
        <v>710</v>
      </c>
      <c r="H171" s="12">
        <v>2016</v>
      </c>
      <c r="I171" s="634" t="s">
        <v>588</v>
      </c>
      <c r="J171" s="634" t="s">
        <v>601</v>
      </c>
      <c r="P171" s="12">
        <v>0</v>
      </c>
      <c r="Q171" s="12">
        <v>4896</v>
      </c>
      <c r="R171" s="12">
        <v>4896</v>
      </c>
      <c r="S171" s="12">
        <v>4896</v>
      </c>
      <c r="T171" s="12">
        <v>4896</v>
      </c>
      <c r="U171" s="12">
        <v>4896</v>
      </c>
      <c r="V171" s="12">
        <v>4896</v>
      </c>
      <c r="W171" s="12">
        <v>4896</v>
      </c>
      <c r="X171" s="12">
        <v>4895</v>
      </c>
      <c r="Y171" s="12">
        <v>4895</v>
      </c>
      <c r="Z171" s="12">
        <v>4879</v>
      </c>
      <c r="AA171" s="12">
        <v>4737</v>
      </c>
      <c r="AB171" s="12">
        <v>4737</v>
      </c>
      <c r="AC171" s="12">
        <v>4737</v>
      </c>
      <c r="AD171" s="12">
        <v>4733</v>
      </c>
      <c r="AE171" s="12">
        <v>4193</v>
      </c>
      <c r="AF171" s="12">
        <v>4193</v>
      </c>
      <c r="AG171" s="12">
        <v>1456</v>
      </c>
      <c r="AH171" s="12">
        <v>0</v>
      </c>
      <c r="AI171" s="12">
        <v>0</v>
      </c>
      <c r="AJ171" s="12">
        <v>0</v>
      </c>
      <c r="AK171" s="12">
        <v>0</v>
      </c>
      <c r="AL171" s="12">
        <v>0</v>
      </c>
      <c r="AM171" s="12">
        <v>0</v>
      </c>
      <c r="AN171" s="12">
        <v>0</v>
      </c>
      <c r="AO171" s="12">
        <v>0</v>
      </c>
      <c r="AU171" s="12">
        <v>0</v>
      </c>
      <c r="AV171" s="12">
        <v>75337483</v>
      </c>
      <c r="AW171" s="12">
        <v>75337483</v>
      </c>
      <c r="AX171" s="12">
        <v>75337483</v>
      </c>
      <c r="AY171" s="12">
        <v>75337483</v>
      </c>
      <c r="AZ171" s="12">
        <v>75337483</v>
      </c>
      <c r="BA171" s="12">
        <v>75337483</v>
      </c>
      <c r="BB171" s="12">
        <v>75337483</v>
      </c>
      <c r="BC171" s="12">
        <v>75327953</v>
      </c>
      <c r="BD171" s="12">
        <v>75327953</v>
      </c>
      <c r="BE171" s="12">
        <v>75064707</v>
      </c>
      <c r="BF171" s="12">
        <v>74308025</v>
      </c>
      <c r="BG171" s="12">
        <v>74272006</v>
      </c>
      <c r="BH171" s="12">
        <v>74272006</v>
      </c>
      <c r="BI171" s="12">
        <v>73955566</v>
      </c>
      <c r="BJ171" s="12">
        <v>65343535</v>
      </c>
      <c r="BK171" s="12">
        <v>65343535</v>
      </c>
      <c r="BL171" s="12">
        <v>23189645</v>
      </c>
      <c r="BM171" s="12">
        <v>0</v>
      </c>
      <c r="BN171" s="12">
        <v>0</v>
      </c>
      <c r="BO171" s="12">
        <v>0</v>
      </c>
      <c r="BP171" s="12">
        <v>0</v>
      </c>
      <c r="BQ171" s="12">
        <v>0</v>
      </c>
      <c r="BR171" s="12">
        <v>0</v>
      </c>
      <c r="BS171" s="12">
        <v>0</v>
      </c>
      <c r="BT171" s="12">
        <v>0</v>
      </c>
    </row>
    <row r="172" spans="2:72">
      <c r="B172" s="12" t="s">
        <v>209</v>
      </c>
      <c r="C172" s="12" t="s">
        <v>708</v>
      </c>
      <c r="D172" s="12" t="s">
        <v>690</v>
      </c>
      <c r="E172" s="12" t="s">
        <v>709</v>
      </c>
      <c r="F172" s="12" t="s">
        <v>29</v>
      </c>
      <c r="G172" s="12" t="s">
        <v>710</v>
      </c>
      <c r="H172" s="12">
        <v>2016</v>
      </c>
      <c r="I172" s="634" t="s">
        <v>588</v>
      </c>
      <c r="J172" s="634" t="s">
        <v>601</v>
      </c>
      <c r="P172" s="12">
        <v>0</v>
      </c>
      <c r="Q172" s="12">
        <v>2725</v>
      </c>
      <c r="R172" s="12">
        <v>2725</v>
      </c>
      <c r="S172" s="12">
        <v>2725</v>
      </c>
      <c r="T172" s="12">
        <v>2725</v>
      </c>
      <c r="U172" s="12">
        <v>2725</v>
      </c>
      <c r="V172" s="12">
        <v>2725</v>
      </c>
      <c r="W172" s="12">
        <v>2725</v>
      </c>
      <c r="X172" s="12">
        <v>2725</v>
      </c>
      <c r="Y172" s="12">
        <v>2725</v>
      </c>
      <c r="Z172" s="12">
        <v>2725</v>
      </c>
      <c r="AA172" s="12">
        <v>2725</v>
      </c>
      <c r="AB172" s="12">
        <v>2725</v>
      </c>
      <c r="AC172" s="12">
        <v>2725</v>
      </c>
      <c r="AD172" s="12">
        <v>2725</v>
      </c>
      <c r="AE172" s="12">
        <v>2725</v>
      </c>
      <c r="AF172" s="12">
        <v>2725</v>
      </c>
      <c r="AG172" s="12">
        <v>2725</v>
      </c>
      <c r="AH172" s="12">
        <v>2725</v>
      </c>
      <c r="AI172" s="12">
        <v>2510</v>
      </c>
      <c r="AJ172" s="12">
        <v>0</v>
      </c>
      <c r="AK172" s="12">
        <v>0</v>
      </c>
      <c r="AL172" s="12">
        <v>0</v>
      </c>
      <c r="AM172" s="12">
        <v>0</v>
      </c>
      <c r="AN172" s="12">
        <v>0</v>
      </c>
      <c r="AO172" s="12">
        <v>0</v>
      </c>
      <c r="AU172" s="12">
        <v>0</v>
      </c>
      <c r="AV172" s="12">
        <v>9295067</v>
      </c>
      <c r="AW172" s="12">
        <v>9295067</v>
      </c>
      <c r="AX172" s="12">
        <v>9295067</v>
      </c>
      <c r="AY172" s="12">
        <v>9295067</v>
      </c>
      <c r="AZ172" s="12">
        <v>9295067</v>
      </c>
      <c r="BA172" s="12">
        <v>9295067</v>
      </c>
      <c r="BB172" s="12">
        <v>9295067</v>
      </c>
      <c r="BC172" s="12">
        <v>9295067</v>
      </c>
      <c r="BD172" s="12">
        <v>9295067</v>
      </c>
      <c r="BE172" s="12">
        <v>9295067</v>
      </c>
      <c r="BF172" s="12">
        <v>9295067</v>
      </c>
      <c r="BG172" s="12">
        <v>9295067</v>
      </c>
      <c r="BH172" s="12">
        <v>9295067</v>
      </c>
      <c r="BI172" s="12">
        <v>9295067</v>
      </c>
      <c r="BJ172" s="12">
        <v>9295067</v>
      </c>
      <c r="BK172" s="12">
        <v>9295067</v>
      </c>
      <c r="BL172" s="12">
        <v>9295067</v>
      </c>
      <c r="BM172" s="12">
        <v>9295067</v>
      </c>
      <c r="BN172" s="12">
        <v>9102995</v>
      </c>
      <c r="BO172" s="12">
        <v>0</v>
      </c>
      <c r="BP172" s="12">
        <v>0</v>
      </c>
      <c r="BQ172" s="12">
        <v>0</v>
      </c>
      <c r="BR172" s="12">
        <v>0</v>
      </c>
      <c r="BS172" s="12">
        <v>0</v>
      </c>
      <c r="BT172" s="12">
        <v>0</v>
      </c>
    </row>
    <row r="173" spans="2:72">
      <c r="B173" s="12" t="s">
        <v>209</v>
      </c>
      <c r="C173" s="12" t="s">
        <v>708</v>
      </c>
      <c r="D173" s="12" t="s">
        <v>116</v>
      </c>
      <c r="E173" s="12" t="s">
        <v>709</v>
      </c>
      <c r="F173" s="12" t="s">
        <v>29</v>
      </c>
      <c r="G173" s="12" t="s">
        <v>710</v>
      </c>
      <c r="H173" s="12">
        <v>2016</v>
      </c>
      <c r="I173" s="634" t="s">
        <v>588</v>
      </c>
      <c r="J173" s="634" t="s">
        <v>601</v>
      </c>
      <c r="P173" s="12">
        <v>0</v>
      </c>
      <c r="Q173" s="12">
        <v>47</v>
      </c>
      <c r="R173" s="12">
        <v>47</v>
      </c>
      <c r="S173" s="12">
        <v>47</v>
      </c>
      <c r="T173" s="12">
        <v>47</v>
      </c>
      <c r="U173" s="12">
        <v>47</v>
      </c>
      <c r="V173" s="12">
        <v>47</v>
      </c>
      <c r="W173" s="12">
        <v>47</v>
      </c>
      <c r="X173" s="12">
        <v>47</v>
      </c>
      <c r="Y173" s="12">
        <v>47</v>
      </c>
      <c r="Z173" s="12">
        <v>47</v>
      </c>
      <c r="AA173" s="12">
        <v>47</v>
      </c>
      <c r="AB173" s="12">
        <v>47</v>
      </c>
      <c r="AC173" s="12">
        <v>47</v>
      </c>
      <c r="AD173" s="12">
        <v>47</v>
      </c>
      <c r="AE173" s="12">
        <v>47</v>
      </c>
      <c r="AF173" s="12">
        <v>6</v>
      </c>
      <c r="AG173" s="12">
        <v>1</v>
      </c>
      <c r="AH173" s="12">
        <v>1</v>
      </c>
      <c r="AI173" s="12">
        <v>1</v>
      </c>
      <c r="AJ173" s="12">
        <v>1</v>
      </c>
      <c r="AK173" s="12">
        <v>0</v>
      </c>
      <c r="AL173" s="12">
        <v>0</v>
      </c>
      <c r="AM173" s="12">
        <v>0</v>
      </c>
      <c r="AN173" s="12">
        <v>0</v>
      </c>
      <c r="AO173" s="12">
        <v>0</v>
      </c>
      <c r="AU173" s="12">
        <v>0</v>
      </c>
      <c r="AV173" s="12">
        <v>236600</v>
      </c>
      <c r="AW173" s="12">
        <v>236600</v>
      </c>
      <c r="AX173" s="12">
        <v>236600</v>
      </c>
      <c r="AY173" s="12">
        <v>236600</v>
      </c>
      <c r="AZ173" s="12">
        <v>236600</v>
      </c>
      <c r="BA173" s="12">
        <v>236600</v>
      </c>
      <c r="BB173" s="12">
        <v>236600</v>
      </c>
      <c r="BC173" s="12">
        <v>236600</v>
      </c>
      <c r="BD173" s="12">
        <v>236600</v>
      </c>
      <c r="BE173" s="12">
        <v>236600</v>
      </c>
      <c r="BF173" s="12">
        <v>233839</v>
      </c>
      <c r="BG173" s="12">
        <v>233839</v>
      </c>
      <c r="BH173" s="12">
        <v>233839</v>
      </c>
      <c r="BI173" s="12">
        <v>233839</v>
      </c>
      <c r="BJ173" s="12">
        <v>233839</v>
      </c>
      <c r="BK173" s="12">
        <v>103931</v>
      </c>
      <c r="BL173" s="12">
        <v>27138</v>
      </c>
      <c r="BM173" s="12">
        <v>25939</v>
      </c>
      <c r="BN173" s="12">
        <v>25939</v>
      </c>
      <c r="BO173" s="12">
        <v>25939</v>
      </c>
      <c r="BP173" s="12">
        <v>0</v>
      </c>
      <c r="BQ173" s="12">
        <v>0</v>
      </c>
      <c r="BR173" s="12">
        <v>0</v>
      </c>
      <c r="BS173" s="12">
        <v>0</v>
      </c>
      <c r="BT173" s="12">
        <v>0</v>
      </c>
    </row>
    <row r="174" spans="2:72">
      <c r="B174" s="12" t="s">
        <v>209</v>
      </c>
      <c r="C174" s="12" t="s">
        <v>708</v>
      </c>
      <c r="D174" s="12" t="s">
        <v>117</v>
      </c>
      <c r="E174" s="12" t="s">
        <v>709</v>
      </c>
      <c r="F174" s="12" t="s">
        <v>29</v>
      </c>
      <c r="G174" s="12" t="s">
        <v>710</v>
      </c>
      <c r="H174" s="12">
        <v>2016</v>
      </c>
      <c r="I174" s="634" t="s">
        <v>588</v>
      </c>
      <c r="J174" s="634" t="s">
        <v>601</v>
      </c>
      <c r="P174" s="12">
        <v>0</v>
      </c>
      <c r="Q174" s="12">
        <v>139</v>
      </c>
      <c r="R174" s="12">
        <v>139</v>
      </c>
      <c r="S174" s="12">
        <v>138</v>
      </c>
      <c r="T174" s="12">
        <v>138</v>
      </c>
      <c r="U174" s="12">
        <v>138</v>
      </c>
      <c r="V174" s="12">
        <v>138</v>
      </c>
      <c r="W174" s="12">
        <v>137</v>
      </c>
      <c r="X174" s="12">
        <v>137</v>
      </c>
      <c r="Y174" s="12">
        <v>133</v>
      </c>
      <c r="Z174" s="12">
        <v>106</v>
      </c>
      <c r="AA174" s="12">
        <v>52</v>
      </c>
      <c r="AB174" s="12">
        <v>52</v>
      </c>
      <c r="AC174" s="12">
        <v>48</v>
      </c>
      <c r="AD174" s="12">
        <v>48</v>
      </c>
      <c r="AE174" s="12">
        <v>48</v>
      </c>
      <c r="AF174" s="12">
        <v>48</v>
      </c>
      <c r="AG174" s="12">
        <v>48</v>
      </c>
      <c r="AH174" s="12">
        <v>48</v>
      </c>
      <c r="AI174" s="12">
        <v>48</v>
      </c>
      <c r="AJ174" s="12">
        <v>48</v>
      </c>
      <c r="AK174" s="12">
        <v>1</v>
      </c>
      <c r="AL174" s="12">
        <v>1</v>
      </c>
      <c r="AM174" s="12">
        <v>1</v>
      </c>
      <c r="AN174" s="12">
        <v>1</v>
      </c>
      <c r="AO174" s="12">
        <v>1</v>
      </c>
      <c r="AU174" s="12">
        <v>0</v>
      </c>
      <c r="AV174" s="12">
        <v>1171023</v>
      </c>
      <c r="AW174" s="12">
        <v>1163104</v>
      </c>
      <c r="AX174" s="12">
        <v>1155185</v>
      </c>
      <c r="AY174" s="12">
        <v>1155185</v>
      </c>
      <c r="AZ174" s="12">
        <v>1155185</v>
      </c>
      <c r="BA174" s="12">
        <v>1154016</v>
      </c>
      <c r="BB174" s="12">
        <v>1148489</v>
      </c>
      <c r="BC174" s="12">
        <v>1146498</v>
      </c>
      <c r="BD174" s="12">
        <v>1056578</v>
      </c>
      <c r="BE174" s="12">
        <v>849247</v>
      </c>
      <c r="BF174" s="12">
        <v>693168</v>
      </c>
      <c r="BG174" s="12">
        <v>693168</v>
      </c>
      <c r="BH174" s="12">
        <v>677816</v>
      </c>
      <c r="BI174" s="12">
        <v>677816</v>
      </c>
      <c r="BJ174" s="12">
        <v>677816</v>
      </c>
      <c r="BK174" s="12">
        <v>675722</v>
      </c>
      <c r="BL174" s="12">
        <v>675722</v>
      </c>
      <c r="BM174" s="12">
        <v>675722</v>
      </c>
      <c r="BN174" s="12">
        <v>675722</v>
      </c>
      <c r="BO174" s="12">
        <v>675722</v>
      </c>
      <c r="BP174" s="12">
        <v>1615</v>
      </c>
      <c r="BQ174" s="12">
        <v>1615</v>
      </c>
      <c r="BR174" s="12">
        <v>1615</v>
      </c>
      <c r="BS174" s="12">
        <v>1615</v>
      </c>
      <c r="BT174" s="12">
        <v>1615</v>
      </c>
    </row>
    <row r="175" spans="2:72">
      <c r="B175" s="12" t="s">
        <v>209</v>
      </c>
      <c r="C175" s="12" t="s">
        <v>711</v>
      </c>
      <c r="D175" s="12" t="s">
        <v>118</v>
      </c>
      <c r="E175" s="12" t="s">
        <v>709</v>
      </c>
      <c r="F175" s="12" t="s">
        <v>712</v>
      </c>
      <c r="G175" s="12" t="s">
        <v>710</v>
      </c>
      <c r="H175" s="12">
        <v>2016</v>
      </c>
      <c r="I175" s="634" t="s">
        <v>588</v>
      </c>
      <c r="J175" s="634" t="s">
        <v>601</v>
      </c>
      <c r="P175" s="12">
        <v>0</v>
      </c>
      <c r="Q175" s="12">
        <v>105</v>
      </c>
      <c r="R175" s="12">
        <v>105</v>
      </c>
      <c r="S175" s="12">
        <v>105</v>
      </c>
      <c r="T175" s="12">
        <v>105</v>
      </c>
      <c r="U175" s="12">
        <v>105</v>
      </c>
      <c r="V175" s="12">
        <v>105</v>
      </c>
      <c r="W175" s="12">
        <v>105</v>
      </c>
      <c r="X175" s="12">
        <v>105</v>
      </c>
      <c r="Y175" s="12">
        <v>105</v>
      </c>
      <c r="Z175" s="12">
        <v>105</v>
      </c>
      <c r="AA175" s="12">
        <v>26</v>
      </c>
      <c r="AB175" s="12">
        <v>0</v>
      </c>
      <c r="AC175" s="12">
        <v>0</v>
      </c>
      <c r="AD175" s="12">
        <v>0</v>
      </c>
      <c r="AE175" s="12">
        <v>0</v>
      </c>
      <c r="AF175" s="12">
        <v>0</v>
      </c>
      <c r="AG175" s="12">
        <v>0</v>
      </c>
      <c r="AH175" s="12">
        <v>0</v>
      </c>
      <c r="AI175" s="12">
        <v>0</v>
      </c>
      <c r="AJ175" s="12">
        <v>0</v>
      </c>
      <c r="AK175" s="12">
        <v>0</v>
      </c>
      <c r="AL175" s="12">
        <v>0</v>
      </c>
      <c r="AM175" s="12">
        <v>0</v>
      </c>
      <c r="AN175" s="12">
        <v>0</v>
      </c>
      <c r="AO175" s="12">
        <v>0</v>
      </c>
      <c r="AU175" s="12">
        <v>0</v>
      </c>
      <c r="AV175" s="12">
        <v>801701</v>
      </c>
      <c r="AW175" s="12">
        <v>801701</v>
      </c>
      <c r="AX175" s="12">
        <v>801701</v>
      </c>
      <c r="AY175" s="12">
        <v>801701</v>
      </c>
      <c r="AZ175" s="12">
        <v>801701</v>
      </c>
      <c r="BA175" s="12">
        <v>801701</v>
      </c>
      <c r="BB175" s="12">
        <v>801701</v>
      </c>
      <c r="BC175" s="12">
        <v>801701</v>
      </c>
      <c r="BD175" s="12">
        <v>801701</v>
      </c>
      <c r="BE175" s="12">
        <v>801701</v>
      </c>
      <c r="BF175" s="12">
        <v>197931</v>
      </c>
      <c r="BG175" s="12">
        <v>0</v>
      </c>
      <c r="BH175" s="12">
        <v>0</v>
      </c>
      <c r="BI175" s="12">
        <v>0</v>
      </c>
      <c r="BJ175" s="12">
        <v>0</v>
      </c>
      <c r="BK175" s="12">
        <v>0</v>
      </c>
      <c r="BL175" s="12">
        <v>0</v>
      </c>
      <c r="BM175" s="12">
        <v>0</v>
      </c>
      <c r="BN175" s="12">
        <v>0</v>
      </c>
      <c r="BO175" s="12">
        <v>0</v>
      </c>
      <c r="BP175" s="12">
        <v>0</v>
      </c>
      <c r="BQ175" s="12">
        <v>0</v>
      </c>
      <c r="BR175" s="12">
        <v>0</v>
      </c>
      <c r="BS175" s="12">
        <v>0</v>
      </c>
      <c r="BT175" s="12">
        <v>0</v>
      </c>
    </row>
    <row r="176" spans="2:72">
      <c r="B176" s="12" t="s">
        <v>209</v>
      </c>
      <c r="C176" s="12" t="s">
        <v>711</v>
      </c>
      <c r="D176" s="12" t="s">
        <v>119</v>
      </c>
      <c r="E176" s="12" t="s">
        <v>709</v>
      </c>
      <c r="F176" s="12" t="s">
        <v>712</v>
      </c>
      <c r="G176" s="12" t="s">
        <v>710</v>
      </c>
      <c r="H176" s="12">
        <v>2016</v>
      </c>
      <c r="I176" s="634" t="s">
        <v>588</v>
      </c>
      <c r="J176" s="634" t="s">
        <v>601</v>
      </c>
      <c r="P176" s="12">
        <v>0</v>
      </c>
      <c r="Q176" s="12">
        <v>26210</v>
      </c>
      <c r="R176" s="12">
        <v>25543</v>
      </c>
      <c r="S176" s="12">
        <v>25543</v>
      </c>
      <c r="T176" s="12">
        <v>25543</v>
      </c>
      <c r="U176" s="12">
        <v>25542</v>
      </c>
      <c r="V176" s="12">
        <v>25431</v>
      </c>
      <c r="W176" s="12">
        <v>25431</v>
      </c>
      <c r="X176" s="12">
        <v>25431</v>
      </c>
      <c r="Y176" s="12">
        <v>25324</v>
      </c>
      <c r="Z176" s="12">
        <v>25324</v>
      </c>
      <c r="AA176" s="12">
        <v>25088</v>
      </c>
      <c r="AB176" s="12">
        <v>18893</v>
      </c>
      <c r="AC176" s="12">
        <v>9475</v>
      </c>
      <c r="AD176" s="12">
        <v>9475</v>
      </c>
      <c r="AE176" s="12">
        <v>1517</v>
      </c>
      <c r="AF176" s="12">
        <v>260</v>
      </c>
      <c r="AG176" s="12">
        <v>260</v>
      </c>
      <c r="AH176" s="12">
        <v>260</v>
      </c>
      <c r="AI176" s="12">
        <v>260</v>
      </c>
      <c r="AJ176" s="12">
        <v>260</v>
      </c>
      <c r="AK176" s="12">
        <v>0</v>
      </c>
      <c r="AL176" s="12">
        <v>0</v>
      </c>
      <c r="AM176" s="12">
        <v>0</v>
      </c>
      <c r="AN176" s="12">
        <v>0</v>
      </c>
      <c r="AO176" s="12">
        <v>0</v>
      </c>
      <c r="AU176" s="12">
        <v>0</v>
      </c>
      <c r="AV176" s="12">
        <v>163767555</v>
      </c>
      <c r="AW176" s="12">
        <v>160027151</v>
      </c>
      <c r="AX176" s="12">
        <v>160027151</v>
      </c>
      <c r="AY176" s="12">
        <v>160027151</v>
      </c>
      <c r="AZ176" s="12">
        <v>160015860</v>
      </c>
      <c r="BA176" s="12">
        <v>159410849</v>
      </c>
      <c r="BB176" s="12">
        <v>159410849</v>
      </c>
      <c r="BC176" s="12">
        <v>159410849</v>
      </c>
      <c r="BD176" s="12">
        <v>158912363</v>
      </c>
      <c r="BE176" s="12">
        <v>158912363</v>
      </c>
      <c r="BF176" s="12">
        <v>157389106</v>
      </c>
      <c r="BG176" s="12">
        <v>122972278</v>
      </c>
      <c r="BH176" s="12">
        <v>63712758</v>
      </c>
      <c r="BI176" s="12">
        <v>63712758</v>
      </c>
      <c r="BJ176" s="12">
        <v>7711463</v>
      </c>
      <c r="BK176" s="12">
        <v>133723</v>
      </c>
      <c r="BL176" s="12">
        <v>133723</v>
      </c>
      <c r="BM176" s="12">
        <v>133723</v>
      </c>
      <c r="BN176" s="12">
        <v>133723</v>
      </c>
      <c r="BO176" s="12">
        <v>133723</v>
      </c>
      <c r="BP176" s="12">
        <v>0</v>
      </c>
      <c r="BQ176" s="12">
        <v>0</v>
      </c>
      <c r="BR176" s="12">
        <v>0</v>
      </c>
      <c r="BS176" s="12">
        <v>0</v>
      </c>
      <c r="BT176" s="12">
        <v>0</v>
      </c>
    </row>
    <row r="177" spans="2:72">
      <c r="B177" s="12" t="s">
        <v>209</v>
      </c>
      <c r="C177" s="12" t="s">
        <v>711</v>
      </c>
      <c r="D177" s="12" t="s">
        <v>120</v>
      </c>
      <c r="E177" s="12" t="s">
        <v>709</v>
      </c>
      <c r="F177" s="12" t="s">
        <v>712</v>
      </c>
      <c r="G177" s="12" t="s">
        <v>710</v>
      </c>
      <c r="H177" s="12">
        <v>2016</v>
      </c>
      <c r="I177" s="634" t="s">
        <v>588</v>
      </c>
      <c r="J177" s="634" t="s">
        <v>601</v>
      </c>
      <c r="P177" s="12">
        <v>0</v>
      </c>
      <c r="Q177" s="12">
        <v>9</v>
      </c>
      <c r="R177" s="12">
        <v>9</v>
      </c>
      <c r="S177" s="12">
        <v>9</v>
      </c>
      <c r="T177" s="12">
        <v>9</v>
      </c>
      <c r="U177" s="12">
        <v>8</v>
      </c>
      <c r="V177" s="12">
        <v>7</v>
      </c>
      <c r="W177" s="12">
        <v>7</v>
      </c>
      <c r="X177" s="12">
        <v>5</v>
      </c>
      <c r="Y177" s="12">
        <v>4</v>
      </c>
      <c r="Z177" s="12">
        <v>3</v>
      </c>
      <c r="AA177" s="12">
        <v>2</v>
      </c>
      <c r="AB177" s="12">
        <v>1</v>
      </c>
      <c r="AC177" s="12">
        <v>1</v>
      </c>
      <c r="AD177" s="12">
        <v>0</v>
      </c>
      <c r="AE177" s="12">
        <v>0</v>
      </c>
      <c r="AF177" s="12">
        <v>0</v>
      </c>
      <c r="AG177" s="12">
        <v>0</v>
      </c>
      <c r="AH177" s="12">
        <v>0</v>
      </c>
      <c r="AI177" s="12">
        <v>0</v>
      </c>
      <c r="AJ177" s="12">
        <v>0</v>
      </c>
      <c r="AK177" s="12">
        <v>0</v>
      </c>
      <c r="AL177" s="12">
        <v>0</v>
      </c>
      <c r="AM177" s="12">
        <v>0</v>
      </c>
      <c r="AN177" s="12">
        <v>0</v>
      </c>
      <c r="AO177" s="12">
        <v>0</v>
      </c>
      <c r="AU177" s="12">
        <v>0</v>
      </c>
      <c r="AV177" s="12">
        <v>55480</v>
      </c>
      <c r="AW177" s="12">
        <v>55480</v>
      </c>
      <c r="AX177" s="12">
        <v>54834</v>
      </c>
      <c r="AY177" s="12">
        <v>51609</v>
      </c>
      <c r="AZ177" s="12">
        <v>46663</v>
      </c>
      <c r="BA177" s="12">
        <v>32562</v>
      </c>
      <c r="BB177" s="12">
        <v>28977</v>
      </c>
      <c r="BC177" s="12">
        <v>18535</v>
      </c>
      <c r="BD177" s="12">
        <v>13589</v>
      </c>
      <c r="BE177" s="12">
        <v>9436</v>
      </c>
      <c r="BF177" s="12">
        <v>6368</v>
      </c>
      <c r="BG177" s="12">
        <v>1929</v>
      </c>
      <c r="BH177" s="12">
        <v>1929</v>
      </c>
      <c r="BI177" s="12">
        <v>0</v>
      </c>
      <c r="BJ177" s="12">
        <v>0</v>
      </c>
      <c r="BK177" s="12">
        <v>0</v>
      </c>
      <c r="BL177" s="12">
        <v>0</v>
      </c>
      <c r="BM177" s="12">
        <v>0</v>
      </c>
      <c r="BN177" s="12">
        <v>0</v>
      </c>
      <c r="BO177" s="12">
        <v>0</v>
      </c>
      <c r="BP177" s="12">
        <v>0</v>
      </c>
      <c r="BQ177" s="12">
        <v>0</v>
      </c>
      <c r="BR177" s="12">
        <v>0</v>
      </c>
      <c r="BS177" s="12">
        <v>0</v>
      </c>
      <c r="BT177" s="12">
        <v>0</v>
      </c>
    </row>
    <row r="178" spans="2:72">
      <c r="B178" s="12" t="s">
        <v>209</v>
      </c>
      <c r="C178" s="12" t="s">
        <v>711</v>
      </c>
      <c r="D178" s="12" t="s">
        <v>121</v>
      </c>
      <c r="E178" s="12" t="s">
        <v>709</v>
      </c>
      <c r="F178" s="12" t="s">
        <v>712</v>
      </c>
      <c r="G178" s="12" t="s">
        <v>710</v>
      </c>
      <c r="H178" s="12">
        <v>2016</v>
      </c>
      <c r="I178" s="634" t="s">
        <v>588</v>
      </c>
      <c r="J178" s="634" t="s">
        <v>601</v>
      </c>
      <c r="P178" s="12">
        <v>0</v>
      </c>
      <c r="Q178" s="12">
        <v>1577</v>
      </c>
      <c r="R178" s="12">
        <v>1577</v>
      </c>
      <c r="S178" s="12">
        <v>1577</v>
      </c>
      <c r="T178" s="12">
        <v>1577</v>
      </c>
      <c r="U178" s="12">
        <v>1577</v>
      </c>
      <c r="V178" s="12">
        <v>1577</v>
      </c>
      <c r="W178" s="12">
        <v>1577</v>
      </c>
      <c r="X178" s="12">
        <v>1577</v>
      </c>
      <c r="Y178" s="12">
        <v>1577</v>
      </c>
      <c r="Z178" s="12">
        <v>1577</v>
      </c>
      <c r="AA178" s="12">
        <v>1577</v>
      </c>
      <c r="AB178" s="12">
        <v>1577</v>
      </c>
      <c r="AC178" s="12">
        <v>1577</v>
      </c>
      <c r="AD178" s="12">
        <v>1577</v>
      </c>
      <c r="AE178" s="12">
        <v>1577</v>
      </c>
      <c r="AF178" s="12">
        <v>1453</v>
      </c>
      <c r="AG178" s="12">
        <v>1383</v>
      </c>
      <c r="AH178" s="12">
        <v>1374</v>
      </c>
      <c r="AI178" s="12">
        <v>1369</v>
      </c>
      <c r="AJ178" s="12">
        <v>1369</v>
      </c>
      <c r="AK178" s="12">
        <v>1369</v>
      </c>
      <c r="AL178" s="12">
        <v>1369</v>
      </c>
      <c r="AM178" s="12">
        <v>1369</v>
      </c>
      <c r="AN178" s="12">
        <v>1369</v>
      </c>
      <c r="AO178" s="12">
        <v>1369</v>
      </c>
      <c r="AU178" s="12">
        <v>0</v>
      </c>
      <c r="AV178" s="12">
        <v>3687762</v>
      </c>
      <c r="AW178" s="12">
        <v>3687762</v>
      </c>
      <c r="AX178" s="12">
        <v>3687762</v>
      </c>
      <c r="AY178" s="12">
        <v>3687762</v>
      </c>
      <c r="AZ178" s="12">
        <v>3687762</v>
      </c>
      <c r="BA178" s="12">
        <v>3687762</v>
      </c>
      <c r="BB178" s="12">
        <v>3687762</v>
      </c>
      <c r="BC178" s="12">
        <v>3687762</v>
      </c>
      <c r="BD178" s="12">
        <v>3687762</v>
      </c>
      <c r="BE178" s="12">
        <v>3687762</v>
      </c>
      <c r="BF178" s="12">
        <v>3687762</v>
      </c>
      <c r="BG178" s="12">
        <v>3687762</v>
      </c>
      <c r="BH178" s="12">
        <v>3687762</v>
      </c>
      <c r="BI178" s="12">
        <v>3687762</v>
      </c>
      <c r="BJ178" s="12">
        <v>3687762</v>
      </c>
      <c r="BK178" s="12">
        <v>3305938</v>
      </c>
      <c r="BL178" s="12">
        <v>3091806</v>
      </c>
      <c r="BM178" s="12">
        <v>3044160</v>
      </c>
      <c r="BN178" s="12">
        <v>3019674</v>
      </c>
      <c r="BO178" s="12">
        <v>3019674</v>
      </c>
      <c r="BP178" s="12">
        <v>3019674</v>
      </c>
      <c r="BQ178" s="12">
        <v>3019674</v>
      </c>
      <c r="BR178" s="12">
        <v>3019674</v>
      </c>
      <c r="BS178" s="12">
        <v>3019674</v>
      </c>
      <c r="BT178" s="12">
        <v>3019674</v>
      </c>
    </row>
    <row r="179" spans="2:72">
      <c r="B179" s="12" t="s">
        <v>209</v>
      </c>
      <c r="C179" s="12" t="s">
        <v>711</v>
      </c>
      <c r="D179" s="12" t="s">
        <v>122</v>
      </c>
      <c r="E179" s="12" t="s">
        <v>709</v>
      </c>
      <c r="F179" s="12" t="s">
        <v>712</v>
      </c>
      <c r="G179" s="12" t="s">
        <v>710</v>
      </c>
      <c r="H179" s="12">
        <v>2016</v>
      </c>
      <c r="I179" s="634" t="s">
        <v>588</v>
      </c>
      <c r="J179" s="634" t="s">
        <v>601</v>
      </c>
      <c r="P179" s="12">
        <v>0</v>
      </c>
      <c r="Q179" s="12">
        <v>0</v>
      </c>
      <c r="R179" s="12">
        <v>0</v>
      </c>
      <c r="S179" s="12">
        <v>0</v>
      </c>
      <c r="T179" s="12">
        <v>0</v>
      </c>
      <c r="U179" s="12">
        <v>0</v>
      </c>
      <c r="V179" s="12">
        <v>0</v>
      </c>
      <c r="W179" s="12">
        <v>0</v>
      </c>
      <c r="X179" s="12">
        <v>0</v>
      </c>
      <c r="Y179" s="12">
        <v>0</v>
      </c>
      <c r="Z179" s="12">
        <v>0</v>
      </c>
      <c r="AA179" s="12">
        <v>0</v>
      </c>
      <c r="AB179" s="12">
        <v>0</v>
      </c>
      <c r="AC179" s="12">
        <v>0</v>
      </c>
      <c r="AD179" s="12">
        <v>0</v>
      </c>
      <c r="AE179" s="12">
        <v>0</v>
      </c>
      <c r="AF179" s="12">
        <v>0</v>
      </c>
      <c r="AG179" s="12">
        <v>0</v>
      </c>
      <c r="AH179" s="12">
        <v>0</v>
      </c>
      <c r="AI179" s="12">
        <v>0</v>
      </c>
      <c r="AJ179" s="12">
        <v>0</v>
      </c>
      <c r="AK179" s="12">
        <v>0</v>
      </c>
      <c r="AL179" s="12">
        <v>0</v>
      </c>
      <c r="AM179" s="12">
        <v>0</v>
      </c>
      <c r="AN179" s="12">
        <v>0</v>
      </c>
      <c r="AO179" s="12">
        <v>0</v>
      </c>
      <c r="AU179" s="12">
        <v>0</v>
      </c>
      <c r="AV179" s="12">
        <v>0</v>
      </c>
      <c r="AW179" s="12">
        <v>0</v>
      </c>
      <c r="AX179" s="12">
        <v>0</v>
      </c>
      <c r="AY179" s="12">
        <v>0</v>
      </c>
      <c r="AZ179" s="12">
        <v>0</v>
      </c>
      <c r="BA179" s="12">
        <v>0</v>
      </c>
      <c r="BB179" s="12">
        <v>0</v>
      </c>
      <c r="BC179" s="12">
        <v>0</v>
      </c>
      <c r="BD179" s="12">
        <v>0</v>
      </c>
      <c r="BE179" s="12">
        <v>0</v>
      </c>
      <c r="BF179" s="12">
        <v>0</v>
      </c>
      <c r="BG179" s="12">
        <v>0</v>
      </c>
      <c r="BH179" s="12">
        <v>0</v>
      </c>
      <c r="BI179" s="12">
        <v>0</v>
      </c>
      <c r="BJ179" s="12">
        <v>0</v>
      </c>
      <c r="BK179" s="12">
        <v>0</v>
      </c>
      <c r="BL179" s="12">
        <v>0</v>
      </c>
      <c r="BM179" s="12">
        <v>0</v>
      </c>
      <c r="BN179" s="12">
        <v>0</v>
      </c>
      <c r="BO179" s="12">
        <v>0</v>
      </c>
      <c r="BP179" s="12">
        <v>0</v>
      </c>
      <c r="BQ179" s="12">
        <v>0</v>
      </c>
      <c r="BR179" s="12">
        <v>0</v>
      </c>
      <c r="BS179" s="12">
        <v>0</v>
      </c>
      <c r="BT179" s="12">
        <v>0</v>
      </c>
    </row>
    <row r="180" spans="2:72">
      <c r="B180" s="12" t="s">
        <v>209</v>
      </c>
      <c r="C180" s="12" t="s">
        <v>711</v>
      </c>
      <c r="D180" s="12" t="s">
        <v>123</v>
      </c>
      <c r="E180" s="12" t="s">
        <v>709</v>
      </c>
      <c r="F180" s="12" t="s">
        <v>713</v>
      </c>
      <c r="G180" s="12" t="s">
        <v>710</v>
      </c>
      <c r="H180" s="12">
        <v>2016</v>
      </c>
      <c r="I180" s="634" t="s">
        <v>588</v>
      </c>
      <c r="J180" s="634" t="s">
        <v>601</v>
      </c>
      <c r="P180" s="12">
        <v>0</v>
      </c>
      <c r="Q180" s="12">
        <v>23</v>
      </c>
      <c r="R180" s="12">
        <v>23</v>
      </c>
      <c r="S180" s="12">
        <v>23</v>
      </c>
      <c r="T180" s="12">
        <v>23</v>
      </c>
      <c r="U180" s="12">
        <v>23</v>
      </c>
      <c r="V180" s="12">
        <v>0</v>
      </c>
      <c r="W180" s="12">
        <v>0</v>
      </c>
      <c r="X180" s="12">
        <v>0</v>
      </c>
      <c r="Y180" s="12">
        <v>0</v>
      </c>
      <c r="Z180" s="12">
        <v>0</v>
      </c>
      <c r="AA180" s="12">
        <v>0</v>
      </c>
      <c r="AB180" s="12">
        <v>0</v>
      </c>
      <c r="AC180" s="12">
        <v>0</v>
      </c>
      <c r="AD180" s="12">
        <v>0</v>
      </c>
      <c r="AE180" s="12">
        <v>0</v>
      </c>
      <c r="AF180" s="12">
        <v>0</v>
      </c>
      <c r="AG180" s="12">
        <v>0</v>
      </c>
      <c r="AH180" s="12">
        <v>0</v>
      </c>
      <c r="AI180" s="12">
        <v>0</v>
      </c>
      <c r="AJ180" s="12">
        <v>0</v>
      </c>
      <c r="AK180" s="12">
        <v>0</v>
      </c>
      <c r="AL180" s="12">
        <v>0</v>
      </c>
      <c r="AM180" s="12">
        <v>0</v>
      </c>
      <c r="AN180" s="12">
        <v>0</v>
      </c>
      <c r="AO180" s="12">
        <v>0</v>
      </c>
      <c r="AU180" s="12">
        <v>0</v>
      </c>
      <c r="AV180" s="12">
        <v>339419</v>
      </c>
      <c r="AW180" s="12">
        <v>339419</v>
      </c>
      <c r="AX180" s="12">
        <v>339419</v>
      </c>
      <c r="AY180" s="12">
        <v>339419</v>
      </c>
      <c r="AZ180" s="12">
        <v>339419</v>
      </c>
      <c r="BA180" s="12">
        <v>0</v>
      </c>
      <c r="BB180" s="12">
        <v>0</v>
      </c>
      <c r="BC180" s="12">
        <v>0</v>
      </c>
      <c r="BD180" s="12">
        <v>0</v>
      </c>
      <c r="BE180" s="12">
        <v>0</v>
      </c>
      <c r="BF180" s="12">
        <v>0</v>
      </c>
      <c r="BG180" s="12">
        <v>0</v>
      </c>
      <c r="BH180" s="12">
        <v>0</v>
      </c>
      <c r="BI180" s="12">
        <v>0</v>
      </c>
      <c r="BJ180" s="12">
        <v>0</v>
      </c>
      <c r="BK180" s="12">
        <v>0</v>
      </c>
      <c r="BL180" s="12">
        <v>0</v>
      </c>
      <c r="BM180" s="12">
        <v>0</v>
      </c>
      <c r="BN180" s="12">
        <v>0</v>
      </c>
      <c r="BO180" s="12">
        <v>0</v>
      </c>
      <c r="BP180" s="12">
        <v>0</v>
      </c>
      <c r="BQ180" s="12">
        <v>0</v>
      </c>
      <c r="BR180" s="12">
        <v>0</v>
      </c>
      <c r="BS180" s="12">
        <v>0</v>
      </c>
      <c r="BT180" s="12">
        <v>0</v>
      </c>
    </row>
    <row r="181" spans="2:72">
      <c r="B181" s="12" t="s">
        <v>209</v>
      </c>
      <c r="C181" s="12" t="s">
        <v>711</v>
      </c>
      <c r="D181" s="12" t="s">
        <v>125</v>
      </c>
      <c r="E181" s="12" t="s">
        <v>709</v>
      </c>
      <c r="F181" s="12" t="s">
        <v>713</v>
      </c>
      <c r="G181" s="12" t="s">
        <v>710</v>
      </c>
      <c r="H181" s="12">
        <v>2016</v>
      </c>
      <c r="I181" s="634" t="s">
        <v>588</v>
      </c>
      <c r="J181" s="634" t="s">
        <v>601</v>
      </c>
      <c r="P181" s="12">
        <v>0</v>
      </c>
      <c r="Q181" s="12">
        <v>950</v>
      </c>
      <c r="R181" s="12">
        <v>950</v>
      </c>
      <c r="S181" s="12">
        <v>935</v>
      </c>
      <c r="T181" s="12">
        <v>935</v>
      </c>
      <c r="U181" s="12">
        <v>935</v>
      </c>
      <c r="V181" s="12">
        <v>227</v>
      </c>
      <c r="W181" s="12">
        <v>127</v>
      </c>
      <c r="X181" s="12">
        <v>127</v>
      </c>
      <c r="Y181" s="12">
        <v>127</v>
      </c>
      <c r="Z181" s="12">
        <v>127</v>
      </c>
      <c r="AA181" s="12">
        <v>111</v>
      </c>
      <c r="AB181" s="12">
        <v>110</v>
      </c>
      <c r="AC181" s="12">
        <v>92</v>
      </c>
      <c r="AD181" s="12">
        <v>92</v>
      </c>
      <c r="AE181" s="12">
        <v>92</v>
      </c>
      <c r="AF181" s="12">
        <v>46</v>
      </c>
      <c r="AG181" s="12">
        <v>46</v>
      </c>
      <c r="AH181" s="12">
        <v>46</v>
      </c>
      <c r="AI181" s="12">
        <v>46</v>
      </c>
      <c r="AJ181" s="12">
        <v>46</v>
      </c>
      <c r="AK181" s="12">
        <v>0</v>
      </c>
      <c r="AL181" s="12">
        <v>0</v>
      </c>
      <c r="AM181" s="12">
        <v>0</v>
      </c>
      <c r="AN181" s="12">
        <v>0</v>
      </c>
      <c r="AO181" s="12">
        <v>0</v>
      </c>
      <c r="AU181" s="12">
        <v>0</v>
      </c>
      <c r="AV181" s="12">
        <v>10276913</v>
      </c>
      <c r="AW181" s="12">
        <v>10236928</v>
      </c>
      <c r="AX181" s="12">
        <v>10040598</v>
      </c>
      <c r="AY181" s="12">
        <v>9930987</v>
      </c>
      <c r="AZ181" s="12">
        <v>9930987</v>
      </c>
      <c r="BA181" s="12">
        <v>3147359</v>
      </c>
      <c r="BB181" s="12">
        <v>2284609</v>
      </c>
      <c r="BC181" s="12">
        <v>2284609</v>
      </c>
      <c r="BD181" s="12">
        <v>2284609</v>
      </c>
      <c r="BE181" s="12">
        <v>2284609</v>
      </c>
      <c r="BF181" s="12">
        <v>1955804</v>
      </c>
      <c r="BG181" s="12">
        <v>1941921</v>
      </c>
      <c r="BH181" s="12">
        <v>836928</v>
      </c>
      <c r="BI181" s="12">
        <v>836928</v>
      </c>
      <c r="BJ181" s="12">
        <v>836928</v>
      </c>
      <c r="BK181" s="12">
        <v>390653</v>
      </c>
      <c r="BL181" s="12">
        <v>390653</v>
      </c>
      <c r="BM181" s="12">
        <v>390653</v>
      </c>
      <c r="BN181" s="12">
        <v>390653</v>
      </c>
      <c r="BO181" s="12">
        <v>390653</v>
      </c>
      <c r="BP181" s="12">
        <v>0</v>
      </c>
      <c r="BQ181" s="12">
        <v>0</v>
      </c>
      <c r="BR181" s="12">
        <v>0</v>
      </c>
      <c r="BS181" s="12">
        <v>0</v>
      </c>
      <c r="BT181" s="12">
        <v>0</v>
      </c>
    </row>
    <row r="182" spans="2:72">
      <c r="B182" s="12" t="s">
        <v>209</v>
      </c>
      <c r="C182" s="12" t="s">
        <v>711</v>
      </c>
      <c r="D182" s="12" t="s">
        <v>124</v>
      </c>
      <c r="E182" s="12" t="s">
        <v>709</v>
      </c>
      <c r="F182" s="12" t="s">
        <v>713</v>
      </c>
      <c r="G182" s="12" t="s">
        <v>710</v>
      </c>
      <c r="H182" s="12">
        <v>2016</v>
      </c>
      <c r="I182" s="634" t="s">
        <v>588</v>
      </c>
      <c r="J182" s="634" t="s">
        <v>601</v>
      </c>
      <c r="P182" s="12">
        <v>0</v>
      </c>
      <c r="Q182" s="12">
        <v>0</v>
      </c>
      <c r="R182" s="12">
        <v>0</v>
      </c>
      <c r="S182" s="12">
        <v>0</v>
      </c>
      <c r="T182" s="12">
        <v>0</v>
      </c>
      <c r="U182" s="12">
        <v>0</v>
      </c>
      <c r="V182" s="12">
        <v>0</v>
      </c>
      <c r="W182" s="12">
        <v>0</v>
      </c>
      <c r="X182" s="12">
        <v>0</v>
      </c>
      <c r="Y182" s="12">
        <v>0</v>
      </c>
      <c r="Z182" s="12">
        <v>0</v>
      </c>
      <c r="AA182" s="12">
        <v>0</v>
      </c>
      <c r="AB182" s="12">
        <v>0</v>
      </c>
      <c r="AC182" s="12">
        <v>0</v>
      </c>
      <c r="AD182" s="12">
        <v>0</v>
      </c>
      <c r="AE182" s="12">
        <v>0</v>
      </c>
      <c r="AF182" s="12">
        <v>0</v>
      </c>
      <c r="AG182" s="12">
        <v>0</v>
      </c>
      <c r="AH182" s="12">
        <v>0</v>
      </c>
      <c r="AI182" s="12">
        <v>0</v>
      </c>
      <c r="AJ182" s="12">
        <v>0</v>
      </c>
      <c r="AK182" s="12">
        <v>0</v>
      </c>
      <c r="AL182" s="12">
        <v>0</v>
      </c>
      <c r="AM182" s="12">
        <v>0</v>
      </c>
      <c r="AN182" s="12">
        <v>0</v>
      </c>
      <c r="AO182" s="12">
        <v>0</v>
      </c>
      <c r="AU182" s="12">
        <v>0</v>
      </c>
      <c r="AV182" s="12">
        <v>0</v>
      </c>
      <c r="AW182" s="12">
        <v>0</v>
      </c>
      <c r="AX182" s="12">
        <v>0</v>
      </c>
      <c r="AY182" s="12">
        <v>0</v>
      </c>
      <c r="AZ182" s="12">
        <v>0</v>
      </c>
      <c r="BA182" s="12">
        <v>0</v>
      </c>
      <c r="BB182" s="12">
        <v>0</v>
      </c>
      <c r="BC182" s="12">
        <v>0</v>
      </c>
      <c r="BD182" s="12">
        <v>0</v>
      </c>
      <c r="BE182" s="12">
        <v>0</v>
      </c>
      <c r="BF182" s="12">
        <v>0</v>
      </c>
      <c r="BG182" s="12">
        <v>0</v>
      </c>
      <c r="BH182" s="12">
        <v>0</v>
      </c>
      <c r="BI182" s="12">
        <v>0</v>
      </c>
      <c r="BJ182" s="12">
        <v>0</v>
      </c>
      <c r="BK182" s="12">
        <v>0</v>
      </c>
      <c r="BL182" s="12">
        <v>0</v>
      </c>
      <c r="BM182" s="12">
        <v>0</v>
      </c>
      <c r="BN182" s="12">
        <v>0</v>
      </c>
      <c r="BO182" s="12">
        <v>0</v>
      </c>
      <c r="BP182" s="12">
        <v>0</v>
      </c>
      <c r="BQ182" s="12">
        <v>0</v>
      </c>
      <c r="BR182" s="12">
        <v>0</v>
      </c>
      <c r="BS182" s="12">
        <v>0</v>
      </c>
      <c r="BT182" s="12">
        <v>0</v>
      </c>
    </row>
    <row r="183" spans="2:72">
      <c r="B183" s="12" t="s">
        <v>209</v>
      </c>
      <c r="C183" s="12" t="s">
        <v>711</v>
      </c>
      <c r="D183" s="12" t="s">
        <v>714</v>
      </c>
      <c r="E183" s="12" t="s">
        <v>709</v>
      </c>
      <c r="F183" s="12" t="s">
        <v>712</v>
      </c>
      <c r="G183" s="12" t="s">
        <v>710</v>
      </c>
      <c r="H183" s="12">
        <v>2016</v>
      </c>
      <c r="I183" s="634" t="s">
        <v>588</v>
      </c>
      <c r="J183" s="634" t="s">
        <v>601</v>
      </c>
      <c r="P183" s="12">
        <v>0</v>
      </c>
      <c r="Q183" s="12">
        <v>0</v>
      </c>
      <c r="R183" s="12">
        <v>0</v>
      </c>
      <c r="S183" s="12">
        <v>0</v>
      </c>
      <c r="T183" s="12">
        <v>0</v>
      </c>
      <c r="U183" s="12">
        <v>0</v>
      </c>
      <c r="V183" s="12">
        <v>0</v>
      </c>
      <c r="W183" s="12">
        <v>0</v>
      </c>
      <c r="X183" s="12">
        <v>0</v>
      </c>
      <c r="Y183" s="12">
        <v>0</v>
      </c>
      <c r="Z183" s="12">
        <v>0</v>
      </c>
      <c r="AA183" s="12">
        <v>0</v>
      </c>
      <c r="AB183" s="12">
        <v>0</v>
      </c>
      <c r="AC183" s="12">
        <v>0</v>
      </c>
      <c r="AD183" s="12">
        <v>0</v>
      </c>
      <c r="AE183" s="12">
        <v>0</v>
      </c>
      <c r="AF183" s="12">
        <v>0</v>
      </c>
      <c r="AG183" s="12">
        <v>0</v>
      </c>
      <c r="AH183" s="12">
        <v>0</v>
      </c>
      <c r="AI183" s="12">
        <v>0</v>
      </c>
      <c r="AJ183" s="12">
        <v>0</v>
      </c>
      <c r="AK183" s="12">
        <v>0</v>
      </c>
      <c r="AL183" s="12">
        <v>0</v>
      </c>
      <c r="AM183" s="12">
        <v>0</v>
      </c>
      <c r="AN183" s="12">
        <v>0</v>
      </c>
      <c r="AO183" s="12">
        <v>0</v>
      </c>
      <c r="AU183" s="12">
        <v>0</v>
      </c>
      <c r="AV183" s="12">
        <v>0</v>
      </c>
      <c r="AW183" s="12">
        <v>0</v>
      </c>
      <c r="AX183" s="12">
        <v>0</v>
      </c>
      <c r="AY183" s="12">
        <v>0</v>
      </c>
      <c r="AZ183" s="12">
        <v>0</v>
      </c>
      <c r="BA183" s="12">
        <v>0</v>
      </c>
      <c r="BB183" s="12">
        <v>0</v>
      </c>
      <c r="BC183" s="12">
        <v>0</v>
      </c>
      <c r="BD183" s="12">
        <v>0</v>
      </c>
      <c r="BE183" s="12">
        <v>0</v>
      </c>
      <c r="BF183" s="12">
        <v>0</v>
      </c>
      <c r="BG183" s="12">
        <v>0</v>
      </c>
      <c r="BH183" s="12">
        <v>0</v>
      </c>
      <c r="BI183" s="12">
        <v>0</v>
      </c>
      <c r="BJ183" s="12">
        <v>0</v>
      </c>
      <c r="BK183" s="12">
        <v>0</v>
      </c>
      <c r="BL183" s="12">
        <v>0</v>
      </c>
      <c r="BM183" s="12">
        <v>0</v>
      </c>
      <c r="BN183" s="12">
        <v>0</v>
      </c>
      <c r="BO183" s="12">
        <v>0</v>
      </c>
      <c r="BP183" s="12">
        <v>0</v>
      </c>
      <c r="BQ183" s="12">
        <v>0</v>
      </c>
      <c r="BR183" s="12">
        <v>0</v>
      </c>
      <c r="BS183" s="12">
        <v>0</v>
      </c>
      <c r="BT183" s="12">
        <v>0</v>
      </c>
    </row>
    <row r="184" spans="2:72">
      <c r="B184" s="12" t="s">
        <v>209</v>
      </c>
      <c r="C184" s="12" t="s">
        <v>711</v>
      </c>
      <c r="D184" s="12" t="s">
        <v>715</v>
      </c>
      <c r="E184" s="12" t="s">
        <v>709</v>
      </c>
      <c r="F184" s="12" t="s">
        <v>713</v>
      </c>
      <c r="G184" s="12" t="s">
        <v>710</v>
      </c>
      <c r="H184" s="12">
        <v>2016</v>
      </c>
      <c r="I184" s="634" t="s">
        <v>588</v>
      </c>
      <c r="J184" s="634" t="s">
        <v>601</v>
      </c>
      <c r="P184" s="12">
        <v>0</v>
      </c>
      <c r="Q184" s="12">
        <v>0</v>
      </c>
      <c r="R184" s="12">
        <v>0</v>
      </c>
      <c r="S184" s="12">
        <v>0</v>
      </c>
      <c r="T184" s="12">
        <v>0</v>
      </c>
      <c r="U184" s="12">
        <v>0</v>
      </c>
      <c r="V184" s="12">
        <v>0</v>
      </c>
      <c r="W184" s="12">
        <v>0</v>
      </c>
      <c r="X184" s="12">
        <v>0</v>
      </c>
      <c r="Y184" s="12">
        <v>0</v>
      </c>
      <c r="Z184" s="12">
        <v>0</v>
      </c>
      <c r="AA184" s="12">
        <v>0</v>
      </c>
      <c r="AB184" s="12">
        <v>0</v>
      </c>
      <c r="AC184" s="12">
        <v>0</v>
      </c>
      <c r="AD184" s="12">
        <v>0</v>
      </c>
      <c r="AE184" s="12">
        <v>0</v>
      </c>
      <c r="AF184" s="12">
        <v>0</v>
      </c>
      <c r="AG184" s="12">
        <v>0</v>
      </c>
      <c r="AH184" s="12">
        <v>0</v>
      </c>
      <c r="AI184" s="12">
        <v>0</v>
      </c>
      <c r="AJ184" s="12">
        <v>0</v>
      </c>
      <c r="AK184" s="12">
        <v>0</v>
      </c>
      <c r="AL184" s="12">
        <v>0</v>
      </c>
      <c r="AM184" s="12">
        <v>0</v>
      </c>
      <c r="AN184" s="12">
        <v>0</v>
      </c>
      <c r="AO184" s="12">
        <v>0</v>
      </c>
      <c r="AU184" s="12">
        <v>0</v>
      </c>
      <c r="AV184" s="12">
        <v>0</v>
      </c>
      <c r="AW184" s="12">
        <v>0</v>
      </c>
      <c r="AX184" s="12">
        <v>0</v>
      </c>
      <c r="AY184" s="12">
        <v>0</v>
      </c>
      <c r="AZ184" s="12">
        <v>0</v>
      </c>
      <c r="BA184" s="12">
        <v>0</v>
      </c>
      <c r="BB184" s="12">
        <v>0</v>
      </c>
      <c r="BC184" s="12">
        <v>0</v>
      </c>
      <c r="BD184" s="12">
        <v>0</v>
      </c>
      <c r="BE184" s="12">
        <v>0</v>
      </c>
      <c r="BF184" s="12">
        <v>0</v>
      </c>
      <c r="BG184" s="12">
        <v>0</v>
      </c>
      <c r="BH184" s="12">
        <v>0</v>
      </c>
      <c r="BI184" s="12">
        <v>0</v>
      </c>
      <c r="BJ184" s="12">
        <v>0</v>
      </c>
      <c r="BK184" s="12">
        <v>0</v>
      </c>
      <c r="BL184" s="12">
        <v>0</v>
      </c>
      <c r="BM184" s="12">
        <v>0</v>
      </c>
      <c r="BN184" s="12">
        <v>0</v>
      </c>
      <c r="BO184" s="12">
        <v>0</v>
      </c>
      <c r="BP184" s="12">
        <v>0</v>
      </c>
      <c r="BQ184" s="12">
        <v>0</v>
      </c>
      <c r="BR184" s="12">
        <v>0</v>
      </c>
      <c r="BS184" s="12">
        <v>0</v>
      </c>
      <c r="BT184" s="12">
        <v>0</v>
      </c>
    </row>
    <row r="185" spans="2:72">
      <c r="B185" s="12" t="s">
        <v>209</v>
      </c>
      <c r="C185" s="12" t="s">
        <v>708</v>
      </c>
      <c r="D185" s="12" t="s">
        <v>691</v>
      </c>
      <c r="E185" s="12" t="s">
        <v>709</v>
      </c>
      <c r="F185" s="12" t="s">
        <v>29</v>
      </c>
      <c r="G185" s="12" t="s">
        <v>710</v>
      </c>
      <c r="H185" s="12">
        <v>2016</v>
      </c>
      <c r="I185" s="634" t="s">
        <v>588</v>
      </c>
      <c r="J185" s="634" t="s">
        <v>601</v>
      </c>
      <c r="P185" s="12">
        <v>0</v>
      </c>
      <c r="Q185" s="12">
        <v>0</v>
      </c>
      <c r="R185" s="12">
        <v>0</v>
      </c>
      <c r="S185" s="12">
        <v>0</v>
      </c>
      <c r="T185" s="12">
        <v>0</v>
      </c>
      <c r="U185" s="12">
        <v>0</v>
      </c>
      <c r="V185" s="12">
        <v>0</v>
      </c>
      <c r="W185" s="12">
        <v>0</v>
      </c>
      <c r="X185" s="12">
        <v>0</v>
      </c>
      <c r="Y185" s="12">
        <v>0</v>
      </c>
      <c r="Z185" s="12">
        <v>0</v>
      </c>
      <c r="AA185" s="12">
        <v>0</v>
      </c>
      <c r="AB185" s="12">
        <v>0</v>
      </c>
      <c r="AC185" s="12">
        <v>0</v>
      </c>
      <c r="AD185" s="12">
        <v>0</v>
      </c>
      <c r="AE185" s="12">
        <v>0</v>
      </c>
      <c r="AF185" s="12">
        <v>0</v>
      </c>
      <c r="AG185" s="12">
        <v>0</v>
      </c>
      <c r="AH185" s="12">
        <v>0</v>
      </c>
      <c r="AI185" s="12">
        <v>0</v>
      </c>
      <c r="AJ185" s="12">
        <v>0</v>
      </c>
      <c r="AK185" s="12">
        <v>0</v>
      </c>
      <c r="AL185" s="12">
        <v>0</v>
      </c>
      <c r="AM185" s="12">
        <v>0</v>
      </c>
      <c r="AN185" s="12">
        <v>0</v>
      </c>
      <c r="AO185" s="12">
        <v>0</v>
      </c>
      <c r="AU185" s="12">
        <v>0</v>
      </c>
      <c r="AV185" s="12">
        <v>0</v>
      </c>
      <c r="AW185" s="12">
        <v>0</v>
      </c>
      <c r="AX185" s="12">
        <v>0</v>
      </c>
      <c r="AY185" s="12">
        <v>0</v>
      </c>
      <c r="AZ185" s="12">
        <v>0</v>
      </c>
      <c r="BA185" s="12">
        <v>0</v>
      </c>
      <c r="BB185" s="12">
        <v>0</v>
      </c>
      <c r="BC185" s="12">
        <v>0</v>
      </c>
      <c r="BD185" s="12">
        <v>0</v>
      </c>
      <c r="BE185" s="12">
        <v>0</v>
      </c>
      <c r="BF185" s="12">
        <v>0</v>
      </c>
      <c r="BG185" s="12">
        <v>0</v>
      </c>
      <c r="BH185" s="12">
        <v>0</v>
      </c>
      <c r="BI185" s="12">
        <v>0</v>
      </c>
      <c r="BJ185" s="12">
        <v>0</v>
      </c>
      <c r="BK185" s="12">
        <v>0</v>
      </c>
      <c r="BL185" s="12">
        <v>0</v>
      </c>
      <c r="BM185" s="12">
        <v>0</v>
      </c>
      <c r="BN185" s="12">
        <v>0</v>
      </c>
      <c r="BO185" s="12">
        <v>0</v>
      </c>
      <c r="BP185" s="12">
        <v>0</v>
      </c>
      <c r="BQ185" s="12">
        <v>0</v>
      </c>
      <c r="BR185" s="12">
        <v>0</v>
      </c>
      <c r="BS185" s="12">
        <v>0</v>
      </c>
      <c r="BT185" s="12">
        <v>0</v>
      </c>
    </row>
    <row r="186" spans="2:72">
      <c r="B186" s="12" t="s">
        <v>209</v>
      </c>
      <c r="C186" s="12" t="s">
        <v>711</v>
      </c>
      <c r="D186" s="12" t="s">
        <v>692</v>
      </c>
      <c r="E186" s="12" t="s">
        <v>709</v>
      </c>
      <c r="F186" s="12" t="s">
        <v>712</v>
      </c>
      <c r="G186" s="12" t="s">
        <v>710</v>
      </c>
      <c r="H186" s="12">
        <v>2016</v>
      </c>
      <c r="I186" s="634" t="s">
        <v>588</v>
      </c>
      <c r="J186" s="634" t="s">
        <v>601</v>
      </c>
      <c r="P186" s="12">
        <v>0</v>
      </c>
      <c r="Q186" s="12">
        <v>0</v>
      </c>
      <c r="R186" s="12">
        <v>0</v>
      </c>
      <c r="S186" s="12">
        <v>0</v>
      </c>
      <c r="T186" s="12">
        <v>0</v>
      </c>
      <c r="U186" s="12">
        <v>0</v>
      </c>
      <c r="V186" s="12">
        <v>0</v>
      </c>
      <c r="W186" s="12">
        <v>0</v>
      </c>
      <c r="X186" s="12">
        <v>0</v>
      </c>
      <c r="Y186" s="12">
        <v>0</v>
      </c>
      <c r="Z186" s="12">
        <v>0</v>
      </c>
      <c r="AA186" s="12">
        <v>0</v>
      </c>
      <c r="AB186" s="12">
        <v>0</v>
      </c>
      <c r="AC186" s="12">
        <v>0</v>
      </c>
      <c r="AD186" s="12">
        <v>0</v>
      </c>
      <c r="AE186" s="12">
        <v>0</v>
      </c>
      <c r="AF186" s="12">
        <v>0</v>
      </c>
      <c r="AG186" s="12">
        <v>0</v>
      </c>
      <c r="AH186" s="12">
        <v>0</v>
      </c>
      <c r="AI186" s="12">
        <v>0</v>
      </c>
      <c r="AJ186" s="12">
        <v>0</v>
      </c>
      <c r="AK186" s="12">
        <v>0</v>
      </c>
      <c r="AL186" s="12">
        <v>0</v>
      </c>
      <c r="AM186" s="12">
        <v>0</v>
      </c>
      <c r="AN186" s="12">
        <v>0</v>
      </c>
      <c r="AO186" s="12">
        <v>0</v>
      </c>
      <c r="AU186" s="12">
        <v>0</v>
      </c>
      <c r="AV186" s="12">
        <v>0</v>
      </c>
      <c r="AW186" s="12">
        <v>0</v>
      </c>
      <c r="AX186" s="12">
        <v>0</v>
      </c>
      <c r="AY186" s="12">
        <v>0</v>
      </c>
      <c r="AZ186" s="12">
        <v>0</v>
      </c>
      <c r="BA186" s="12">
        <v>0</v>
      </c>
      <c r="BB186" s="12">
        <v>0</v>
      </c>
      <c r="BC186" s="12">
        <v>0</v>
      </c>
      <c r="BD186" s="12">
        <v>0</v>
      </c>
      <c r="BE186" s="12">
        <v>0</v>
      </c>
      <c r="BF186" s="12">
        <v>0</v>
      </c>
      <c r="BG186" s="12">
        <v>0</v>
      </c>
      <c r="BH186" s="12">
        <v>0</v>
      </c>
      <c r="BI186" s="12">
        <v>0</v>
      </c>
      <c r="BJ186" s="12">
        <v>0</v>
      </c>
      <c r="BK186" s="12">
        <v>0</v>
      </c>
      <c r="BL186" s="12">
        <v>0</v>
      </c>
      <c r="BM186" s="12">
        <v>0</v>
      </c>
      <c r="BN186" s="12">
        <v>0</v>
      </c>
      <c r="BO186" s="12">
        <v>0</v>
      </c>
      <c r="BP186" s="12">
        <v>0</v>
      </c>
      <c r="BQ186" s="12">
        <v>0</v>
      </c>
      <c r="BR186" s="12">
        <v>0</v>
      </c>
      <c r="BS186" s="12">
        <v>0</v>
      </c>
      <c r="BT186" s="12">
        <v>0</v>
      </c>
    </row>
    <row r="187" spans="2:72">
      <c r="B187" s="12" t="s">
        <v>209</v>
      </c>
      <c r="C187" s="12" t="s">
        <v>708</v>
      </c>
      <c r="D187" s="12" t="s">
        <v>716</v>
      </c>
      <c r="E187" s="12" t="s">
        <v>709</v>
      </c>
      <c r="F187" s="12" t="s">
        <v>29</v>
      </c>
      <c r="G187" s="12" t="s">
        <v>710</v>
      </c>
      <c r="H187" s="12">
        <v>2016</v>
      </c>
      <c r="I187" s="634" t="s">
        <v>588</v>
      </c>
      <c r="J187" s="634" t="s">
        <v>601</v>
      </c>
      <c r="P187" s="12">
        <v>0</v>
      </c>
      <c r="Q187" s="12">
        <v>0</v>
      </c>
      <c r="R187" s="12">
        <v>0</v>
      </c>
      <c r="S187" s="12">
        <v>0</v>
      </c>
      <c r="T187" s="12">
        <v>0</v>
      </c>
      <c r="U187" s="12">
        <v>0</v>
      </c>
      <c r="V187" s="12">
        <v>0</v>
      </c>
      <c r="W187" s="12">
        <v>0</v>
      </c>
      <c r="X187" s="12">
        <v>0</v>
      </c>
      <c r="Y187" s="12">
        <v>0</v>
      </c>
      <c r="Z187" s="12">
        <v>0</v>
      </c>
      <c r="AA187" s="12">
        <v>0</v>
      </c>
      <c r="AB187" s="12">
        <v>0</v>
      </c>
      <c r="AC187" s="12">
        <v>0</v>
      </c>
      <c r="AD187" s="12">
        <v>0</v>
      </c>
      <c r="AE187" s="12">
        <v>0</v>
      </c>
      <c r="AF187" s="12">
        <v>0</v>
      </c>
      <c r="AG187" s="12">
        <v>0</v>
      </c>
      <c r="AH187" s="12">
        <v>0</v>
      </c>
      <c r="AI187" s="12">
        <v>0</v>
      </c>
      <c r="AJ187" s="12">
        <v>0</v>
      </c>
      <c r="AK187" s="12">
        <v>0</v>
      </c>
      <c r="AL187" s="12">
        <v>0</v>
      </c>
      <c r="AM187" s="12">
        <v>0</v>
      </c>
      <c r="AN187" s="12">
        <v>0</v>
      </c>
      <c r="AO187" s="12">
        <v>0</v>
      </c>
      <c r="AU187" s="12">
        <v>0</v>
      </c>
      <c r="AV187" s="12">
        <v>0</v>
      </c>
      <c r="AW187" s="12">
        <v>0</v>
      </c>
      <c r="AX187" s="12">
        <v>0</v>
      </c>
      <c r="AY187" s="12">
        <v>0</v>
      </c>
      <c r="AZ187" s="12">
        <v>0</v>
      </c>
      <c r="BA187" s="12">
        <v>0</v>
      </c>
      <c r="BB187" s="12">
        <v>0</v>
      </c>
      <c r="BC187" s="12">
        <v>0</v>
      </c>
      <c r="BD187" s="12">
        <v>0</v>
      </c>
      <c r="BE187" s="12">
        <v>0</v>
      </c>
      <c r="BF187" s="12">
        <v>0</v>
      </c>
      <c r="BG187" s="12">
        <v>0</v>
      </c>
      <c r="BH187" s="12">
        <v>0</v>
      </c>
      <c r="BI187" s="12">
        <v>0</v>
      </c>
      <c r="BJ187" s="12">
        <v>0</v>
      </c>
      <c r="BK187" s="12">
        <v>0</v>
      </c>
      <c r="BL187" s="12">
        <v>0</v>
      </c>
      <c r="BM187" s="12">
        <v>0</v>
      </c>
      <c r="BN187" s="12">
        <v>0</v>
      </c>
      <c r="BO187" s="12">
        <v>0</v>
      </c>
      <c r="BP187" s="12">
        <v>0</v>
      </c>
      <c r="BQ187" s="12">
        <v>0</v>
      </c>
      <c r="BR187" s="12">
        <v>0</v>
      </c>
      <c r="BS187" s="12">
        <v>0</v>
      </c>
      <c r="BT187" s="12">
        <v>0</v>
      </c>
    </row>
    <row r="188" spans="2:72">
      <c r="B188" s="12" t="s">
        <v>209</v>
      </c>
      <c r="C188" s="12" t="s">
        <v>711</v>
      </c>
      <c r="D188" s="12" t="s">
        <v>717</v>
      </c>
      <c r="E188" s="12" t="s">
        <v>709</v>
      </c>
      <c r="F188" s="12" t="s">
        <v>712</v>
      </c>
      <c r="G188" s="12" t="s">
        <v>710</v>
      </c>
      <c r="H188" s="12">
        <v>2016</v>
      </c>
      <c r="I188" s="634" t="s">
        <v>588</v>
      </c>
      <c r="J188" s="634" t="s">
        <v>601</v>
      </c>
      <c r="P188" s="12">
        <v>0</v>
      </c>
      <c r="Q188" s="12">
        <v>0</v>
      </c>
      <c r="R188" s="12">
        <v>0</v>
      </c>
      <c r="S188" s="12">
        <v>0</v>
      </c>
      <c r="T188" s="12">
        <v>0</v>
      </c>
      <c r="U188" s="12">
        <v>0</v>
      </c>
      <c r="V188" s="12">
        <v>0</v>
      </c>
      <c r="W188" s="12">
        <v>0</v>
      </c>
      <c r="X188" s="12">
        <v>0</v>
      </c>
      <c r="Y188" s="12">
        <v>0</v>
      </c>
      <c r="Z188" s="12">
        <v>0</v>
      </c>
      <c r="AA188" s="12">
        <v>0</v>
      </c>
      <c r="AB188" s="12">
        <v>0</v>
      </c>
      <c r="AC188" s="12">
        <v>0</v>
      </c>
      <c r="AD188" s="12">
        <v>0</v>
      </c>
      <c r="AE188" s="12">
        <v>0</v>
      </c>
      <c r="AF188" s="12">
        <v>0</v>
      </c>
      <c r="AG188" s="12">
        <v>0</v>
      </c>
      <c r="AH188" s="12">
        <v>0</v>
      </c>
      <c r="AI188" s="12">
        <v>0</v>
      </c>
      <c r="AJ188" s="12">
        <v>0</v>
      </c>
      <c r="AK188" s="12">
        <v>0</v>
      </c>
      <c r="AL188" s="12">
        <v>0</v>
      </c>
      <c r="AM188" s="12">
        <v>0</v>
      </c>
      <c r="AN188" s="12">
        <v>0</v>
      </c>
      <c r="AO188" s="12">
        <v>0</v>
      </c>
      <c r="AU188" s="12">
        <v>0</v>
      </c>
      <c r="AV188" s="12">
        <v>0</v>
      </c>
      <c r="AW188" s="12">
        <v>0</v>
      </c>
      <c r="AX188" s="12">
        <v>0</v>
      </c>
      <c r="AY188" s="12">
        <v>0</v>
      </c>
      <c r="AZ188" s="12">
        <v>0</v>
      </c>
      <c r="BA188" s="12">
        <v>0</v>
      </c>
      <c r="BB188" s="12">
        <v>0</v>
      </c>
      <c r="BC188" s="12">
        <v>0</v>
      </c>
      <c r="BD188" s="12">
        <v>0</v>
      </c>
      <c r="BE188" s="12">
        <v>0</v>
      </c>
      <c r="BF188" s="12">
        <v>0</v>
      </c>
      <c r="BG188" s="12">
        <v>0</v>
      </c>
      <c r="BH188" s="12">
        <v>0</v>
      </c>
      <c r="BI188" s="12">
        <v>0</v>
      </c>
      <c r="BJ188" s="12">
        <v>0</v>
      </c>
      <c r="BK188" s="12">
        <v>0</v>
      </c>
      <c r="BL188" s="12">
        <v>0</v>
      </c>
      <c r="BM188" s="12">
        <v>0</v>
      </c>
      <c r="BN188" s="12">
        <v>0</v>
      </c>
      <c r="BO188" s="12">
        <v>0</v>
      </c>
      <c r="BP188" s="12">
        <v>0</v>
      </c>
      <c r="BQ188" s="12">
        <v>0</v>
      </c>
      <c r="BR188" s="12">
        <v>0</v>
      </c>
      <c r="BS188" s="12">
        <v>0</v>
      </c>
      <c r="BT188" s="12">
        <v>0</v>
      </c>
    </row>
    <row r="189" spans="2:72">
      <c r="B189" s="12" t="s">
        <v>209</v>
      </c>
      <c r="C189" s="12" t="s">
        <v>708</v>
      </c>
      <c r="D189" s="12" t="s">
        <v>718</v>
      </c>
      <c r="E189" s="12" t="s">
        <v>709</v>
      </c>
      <c r="F189" s="12" t="s">
        <v>29</v>
      </c>
      <c r="G189" s="12" t="s">
        <v>710</v>
      </c>
      <c r="H189" s="12">
        <v>2016</v>
      </c>
      <c r="I189" s="634" t="s">
        <v>588</v>
      </c>
      <c r="J189" s="634" t="s">
        <v>601</v>
      </c>
      <c r="P189" s="12">
        <v>0</v>
      </c>
      <c r="Q189" s="12">
        <v>0</v>
      </c>
      <c r="R189" s="12">
        <v>0</v>
      </c>
      <c r="S189" s="12">
        <v>0</v>
      </c>
      <c r="T189" s="12">
        <v>0</v>
      </c>
      <c r="U189" s="12">
        <v>0</v>
      </c>
      <c r="V189" s="12">
        <v>0</v>
      </c>
      <c r="W189" s="12">
        <v>0</v>
      </c>
      <c r="X189" s="12">
        <v>0</v>
      </c>
      <c r="Y189" s="12">
        <v>0</v>
      </c>
      <c r="Z189" s="12">
        <v>0</v>
      </c>
      <c r="AA189" s="12">
        <v>0</v>
      </c>
      <c r="AB189" s="12">
        <v>0</v>
      </c>
      <c r="AC189" s="12">
        <v>0</v>
      </c>
      <c r="AD189" s="12">
        <v>0</v>
      </c>
      <c r="AE189" s="12">
        <v>0</v>
      </c>
      <c r="AF189" s="12">
        <v>0</v>
      </c>
      <c r="AG189" s="12">
        <v>0</v>
      </c>
      <c r="AH189" s="12">
        <v>0</v>
      </c>
      <c r="AI189" s="12">
        <v>0</v>
      </c>
      <c r="AJ189" s="12">
        <v>0</v>
      </c>
      <c r="AK189" s="12">
        <v>0</v>
      </c>
      <c r="AL189" s="12">
        <v>0</v>
      </c>
      <c r="AM189" s="12">
        <v>0</v>
      </c>
      <c r="AN189" s="12">
        <v>0</v>
      </c>
      <c r="AO189" s="12">
        <v>0</v>
      </c>
      <c r="AU189" s="12">
        <v>0</v>
      </c>
      <c r="AV189" s="12">
        <v>0</v>
      </c>
      <c r="AW189" s="12">
        <v>0</v>
      </c>
      <c r="AX189" s="12">
        <v>0</v>
      </c>
      <c r="AY189" s="12">
        <v>0</v>
      </c>
      <c r="AZ189" s="12">
        <v>0</v>
      </c>
      <c r="BA189" s="12">
        <v>0</v>
      </c>
      <c r="BB189" s="12">
        <v>0</v>
      </c>
      <c r="BC189" s="12">
        <v>0</v>
      </c>
      <c r="BD189" s="12">
        <v>0</v>
      </c>
      <c r="BE189" s="12">
        <v>0</v>
      </c>
      <c r="BF189" s="12">
        <v>0</v>
      </c>
      <c r="BG189" s="12">
        <v>0</v>
      </c>
      <c r="BH189" s="12">
        <v>0</v>
      </c>
      <c r="BI189" s="12">
        <v>0</v>
      </c>
      <c r="BJ189" s="12">
        <v>0</v>
      </c>
      <c r="BK189" s="12">
        <v>0</v>
      </c>
      <c r="BL189" s="12">
        <v>0</v>
      </c>
      <c r="BM189" s="12">
        <v>0</v>
      </c>
      <c r="BN189" s="12">
        <v>0</v>
      </c>
      <c r="BO189" s="12">
        <v>0</v>
      </c>
      <c r="BP189" s="12">
        <v>0</v>
      </c>
      <c r="BQ189" s="12">
        <v>0</v>
      </c>
      <c r="BR189" s="12">
        <v>0</v>
      </c>
      <c r="BS189" s="12">
        <v>0</v>
      </c>
      <c r="BT189" s="12">
        <v>0</v>
      </c>
    </row>
    <row r="190" spans="2:72">
      <c r="B190" s="12" t="s">
        <v>209</v>
      </c>
      <c r="C190" s="12" t="s">
        <v>711</v>
      </c>
      <c r="D190" s="12" t="s">
        <v>719</v>
      </c>
      <c r="E190" s="12" t="s">
        <v>709</v>
      </c>
      <c r="F190" s="12" t="s">
        <v>712</v>
      </c>
      <c r="G190" s="12" t="s">
        <v>710</v>
      </c>
      <c r="H190" s="12">
        <v>2016</v>
      </c>
      <c r="I190" s="634" t="s">
        <v>588</v>
      </c>
      <c r="J190" s="634" t="s">
        <v>601</v>
      </c>
      <c r="P190" s="12">
        <v>0</v>
      </c>
      <c r="Q190" s="12">
        <v>0</v>
      </c>
      <c r="R190" s="12">
        <v>0</v>
      </c>
      <c r="S190" s="12">
        <v>0</v>
      </c>
      <c r="T190" s="12">
        <v>0</v>
      </c>
      <c r="U190" s="12">
        <v>0</v>
      </c>
      <c r="V190" s="12">
        <v>0</v>
      </c>
      <c r="W190" s="12">
        <v>0</v>
      </c>
      <c r="X190" s="12">
        <v>0</v>
      </c>
      <c r="Y190" s="12">
        <v>0</v>
      </c>
      <c r="Z190" s="12">
        <v>0</v>
      </c>
      <c r="AA190" s="12">
        <v>0</v>
      </c>
      <c r="AB190" s="12">
        <v>0</v>
      </c>
      <c r="AC190" s="12">
        <v>0</v>
      </c>
      <c r="AD190" s="12">
        <v>0</v>
      </c>
      <c r="AE190" s="12">
        <v>0</v>
      </c>
      <c r="AF190" s="12">
        <v>0</v>
      </c>
      <c r="AG190" s="12">
        <v>0</v>
      </c>
      <c r="AH190" s="12">
        <v>0</v>
      </c>
      <c r="AI190" s="12">
        <v>0</v>
      </c>
      <c r="AJ190" s="12">
        <v>0</v>
      </c>
      <c r="AK190" s="12">
        <v>0</v>
      </c>
      <c r="AL190" s="12">
        <v>0</v>
      </c>
      <c r="AM190" s="12">
        <v>0</v>
      </c>
      <c r="AN190" s="12">
        <v>0</v>
      </c>
      <c r="AO190" s="12">
        <v>0</v>
      </c>
      <c r="AU190" s="12">
        <v>0</v>
      </c>
      <c r="AV190" s="12">
        <v>0</v>
      </c>
      <c r="AW190" s="12">
        <v>0</v>
      </c>
      <c r="AX190" s="12">
        <v>0</v>
      </c>
      <c r="AY190" s="12">
        <v>0</v>
      </c>
      <c r="AZ190" s="12">
        <v>0</v>
      </c>
      <c r="BA190" s="12">
        <v>0</v>
      </c>
      <c r="BB190" s="12">
        <v>0</v>
      </c>
      <c r="BC190" s="12">
        <v>0</v>
      </c>
      <c r="BD190" s="12">
        <v>0</v>
      </c>
      <c r="BE190" s="12">
        <v>0</v>
      </c>
      <c r="BF190" s="12">
        <v>0</v>
      </c>
      <c r="BG190" s="12">
        <v>0</v>
      </c>
      <c r="BH190" s="12">
        <v>0</v>
      </c>
      <c r="BI190" s="12">
        <v>0</v>
      </c>
      <c r="BJ190" s="12">
        <v>0</v>
      </c>
      <c r="BK190" s="12">
        <v>0</v>
      </c>
      <c r="BL190" s="12">
        <v>0</v>
      </c>
      <c r="BM190" s="12">
        <v>0</v>
      </c>
      <c r="BN190" s="12">
        <v>0</v>
      </c>
      <c r="BO190" s="12">
        <v>0</v>
      </c>
      <c r="BP190" s="12">
        <v>0</v>
      </c>
      <c r="BQ190" s="12">
        <v>0</v>
      </c>
      <c r="BR190" s="12">
        <v>0</v>
      </c>
      <c r="BS190" s="12">
        <v>0</v>
      </c>
      <c r="BT190" s="12">
        <v>0</v>
      </c>
    </row>
    <row r="191" spans="2:72">
      <c r="B191" s="12" t="s">
        <v>209</v>
      </c>
      <c r="C191" s="12" t="s">
        <v>711</v>
      </c>
      <c r="D191" s="12" t="s">
        <v>720</v>
      </c>
      <c r="E191" s="12" t="s">
        <v>709</v>
      </c>
      <c r="F191" s="12" t="s">
        <v>712</v>
      </c>
      <c r="G191" s="12" t="s">
        <v>710</v>
      </c>
      <c r="H191" s="12">
        <v>2016</v>
      </c>
      <c r="I191" s="634" t="s">
        <v>588</v>
      </c>
      <c r="J191" s="634" t="s">
        <v>601</v>
      </c>
      <c r="P191" s="12">
        <v>0</v>
      </c>
      <c r="Q191" s="12">
        <v>0</v>
      </c>
      <c r="R191" s="12">
        <v>0</v>
      </c>
      <c r="S191" s="12">
        <v>0</v>
      </c>
      <c r="T191" s="12">
        <v>0</v>
      </c>
      <c r="U191" s="12">
        <v>0</v>
      </c>
      <c r="V191" s="12">
        <v>0</v>
      </c>
      <c r="W191" s="12">
        <v>0</v>
      </c>
      <c r="X191" s="12">
        <v>0</v>
      </c>
      <c r="Y191" s="12">
        <v>0</v>
      </c>
      <c r="Z191" s="12">
        <v>0</v>
      </c>
      <c r="AA191" s="12">
        <v>0</v>
      </c>
      <c r="AB191" s="12">
        <v>0</v>
      </c>
      <c r="AC191" s="12">
        <v>0</v>
      </c>
      <c r="AD191" s="12">
        <v>0</v>
      </c>
      <c r="AE191" s="12">
        <v>0</v>
      </c>
      <c r="AF191" s="12">
        <v>0</v>
      </c>
      <c r="AG191" s="12">
        <v>0</v>
      </c>
      <c r="AH191" s="12">
        <v>0</v>
      </c>
      <c r="AI191" s="12">
        <v>0</v>
      </c>
      <c r="AJ191" s="12">
        <v>0</v>
      </c>
      <c r="AK191" s="12">
        <v>0</v>
      </c>
      <c r="AL191" s="12">
        <v>0</v>
      </c>
      <c r="AM191" s="12">
        <v>0</v>
      </c>
      <c r="AN191" s="12">
        <v>0</v>
      </c>
      <c r="AO191" s="12">
        <v>0</v>
      </c>
      <c r="AU191" s="12">
        <v>0</v>
      </c>
      <c r="AV191" s="12">
        <v>0</v>
      </c>
      <c r="AW191" s="12">
        <v>0</v>
      </c>
      <c r="AX191" s="12">
        <v>0</v>
      </c>
      <c r="AY191" s="12">
        <v>0</v>
      </c>
      <c r="AZ191" s="12">
        <v>0</v>
      </c>
      <c r="BA191" s="12">
        <v>0</v>
      </c>
      <c r="BB191" s="12">
        <v>0</v>
      </c>
      <c r="BC191" s="12">
        <v>0</v>
      </c>
      <c r="BD191" s="12">
        <v>0</v>
      </c>
      <c r="BE191" s="12">
        <v>0</v>
      </c>
      <c r="BF191" s="12">
        <v>0</v>
      </c>
      <c r="BG191" s="12">
        <v>0</v>
      </c>
      <c r="BH191" s="12">
        <v>0</v>
      </c>
      <c r="BI191" s="12">
        <v>0</v>
      </c>
      <c r="BJ191" s="12">
        <v>0</v>
      </c>
      <c r="BK191" s="12">
        <v>0</v>
      </c>
      <c r="BL191" s="12">
        <v>0</v>
      </c>
      <c r="BM191" s="12">
        <v>0</v>
      </c>
      <c r="BN191" s="12">
        <v>0</v>
      </c>
      <c r="BO191" s="12">
        <v>0</v>
      </c>
      <c r="BP191" s="12">
        <v>0</v>
      </c>
      <c r="BQ191" s="12">
        <v>0</v>
      </c>
      <c r="BR191" s="12">
        <v>0</v>
      </c>
      <c r="BS191" s="12">
        <v>0</v>
      </c>
      <c r="BT191" s="12">
        <v>0</v>
      </c>
    </row>
    <row r="192" spans="2:72">
      <c r="B192" s="12" t="s">
        <v>209</v>
      </c>
      <c r="C192" s="12" t="s">
        <v>711</v>
      </c>
      <c r="D192" s="12" t="s">
        <v>693</v>
      </c>
      <c r="E192" s="12" t="s">
        <v>709</v>
      </c>
      <c r="F192" s="12" t="s">
        <v>712</v>
      </c>
      <c r="G192" s="12" t="s">
        <v>710</v>
      </c>
      <c r="H192" s="12">
        <v>2016</v>
      </c>
      <c r="I192" s="634" t="s">
        <v>588</v>
      </c>
      <c r="J192" s="634" t="s">
        <v>601</v>
      </c>
      <c r="P192" s="12">
        <v>0</v>
      </c>
      <c r="Q192" s="12">
        <v>0</v>
      </c>
      <c r="R192" s="12">
        <v>0</v>
      </c>
      <c r="S192" s="12">
        <v>0</v>
      </c>
      <c r="T192" s="12">
        <v>0</v>
      </c>
      <c r="U192" s="12">
        <v>0</v>
      </c>
      <c r="V192" s="12">
        <v>0</v>
      </c>
      <c r="W192" s="12">
        <v>0</v>
      </c>
      <c r="X192" s="12">
        <v>0</v>
      </c>
      <c r="Y192" s="12">
        <v>0</v>
      </c>
      <c r="Z192" s="12">
        <v>0</v>
      </c>
      <c r="AA192" s="12">
        <v>0</v>
      </c>
      <c r="AB192" s="12">
        <v>0</v>
      </c>
      <c r="AC192" s="12">
        <v>0</v>
      </c>
      <c r="AD192" s="12">
        <v>0</v>
      </c>
      <c r="AE192" s="12">
        <v>0</v>
      </c>
      <c r="AF192" s="12">
        <v>0</v>
      </c>
      <c r="AG192" s="12">
        <v>0</v>
      </c>
      <c r="AH192" s="12">
        <v>0</v>
      </c>
      <c r="AI192" s="12">
        <v>0</v>
      </c>
      <c r="AJ192" s="12">
        <v>0</v>
      </c>
      <c r="AK192" s="12">
        <v>0</v>
      </c>
      <c r="AL192" s="12">
        <v>0</v>
      </c>
      <c r="AM192" s="12">
        <v>0</v>
      </c>
      <c r="AN192" s="12">
        <v>0</v>
      </c>
      <c r="AO192" s="12">
        <v>0</v>
      </c>
      <c r="AU192" s="12">
        <v>0</v>
      </c>
      <c r="AV192" s="12">
        <v>0</v>
      </c>
      <c r="AW192" s="12">
        <v>0</v>
      </c>
      <c r="AX192" s="12">
        <v>0</v>
      </c>
      <c r="AY192" s="12">
        <v>0</v>
      </c>
      <c r="AZ192" s="12">
        <v>0</v>
      </c>
      <c r="BA192" s="12">
        <v>0</v>
      </c>
      <c r="BB192" s="12">
        <v>0</v>
      </c>
      <c r="BC192" s="12">
        <v>0</v>
      </c>
      <c r="BD192" s="12">
        <v>0</v>
      </c>
      <c r="BE192" s="12">
        <v>0</v>
      </c>
      <c r="BF192" s="12">
        <v>0</v>
      </c>
      <c r="BG192" s="12">
        <v>0</v>
      </c>
      <c r="BH192" s="12">
        <v>0</v>
      </c>
      <c r="BI192" s="12">
        <v>0</v>
      </c>
      <c r="BJ192" s="12">
        <v>0</v>
      </c>
      <c r="BK192" s="12">
        <v>0</v>
      </c>
      <c r="BL192" s="12">
        <v>0</v>
      </c>
      <c r="BM192" s="12">
        <v>0</v>
      </c>
      <c r="BN192" s="12">
        <v>0</v>
      </c>
      <c r="BO192" s="12">
        <v>0</v>
      </c>
      <c r="BP192" s="12">
        <v>0</v>
      </c>
      <c r="BQ192" s="12">
        <v>0</v>
      </c>
      <c r="BR192" s="12">
        <v>0</v>
      </c>
      <c r="BS192" s="12">
        <v>0</v>
      </c>
      <c r="BT192" s="12">
        <v>0</v>
      </c>
    </row>
    <row r="193" spans="2:72">
      <c r="B193" s="12" t="s">
        <v>209</v>
      </c>
      <c r="C193" s="12" t="s">
        <v>711</v>
      </c>
      <c r="D193" s="12" t="s">
        <v>694</v>
      </c>
      <c r="E193" s="12" t="s">
        <v>709</v>
      </c>
      <c r="F193" s="12" t="s">
        <v>712</v>
      </c>
      <c r="G193" s="12" t="s">
        <v>710</v>
      </c>
      <c r="H193" s="12">
        <v>2016</v>
      </c>
      <c r="I193" s="634" t="s">
        <v>588</v>
      </c>
      <c r="J193" s="634" t="s">
        <v>601</v>
      </c>
      <c r="P193" s="12">
        <v>0</v>
      </c>
      <c r="Q193" s="12">
        <v>75</v>
      </c>
      <c r="R193" s="12">
        <v>75</v>
      </c>
      <c r="S193" s="12">
        <v>75</v>
      </c>
      <c r="T193" s="12">
        <v>75</v>
      </c>
      <c r="U193" s="12">
        <v>75</v>
      </c>
      <c r="V193" s="12">
        <v>75</v>
      </c>
      <c r="W193" s="12">
        <v>75</v>
      </c>
      <c r="X193" s="12">
        <v>75</v>
      </c>
      <c r="Y193" s="12">
        <v>75</v>
      </c>
      <c r="Z193" s="12">
        <v>75</v>
      </c>
      <c r="AA193" s="12">
        <v>75</v>
      </c>
      <c r="AB193" s="12">
        <v>75</v>
      </c>
      <c r="AC193" s="12">
        <v>75</v>
      </c>
      <c r="AD193" s="12">
        <v>75</v>
      </c>
      <c r="AE193" s="12">
        <v>75</v>
      </c>
      <c r="AF193" s="12">
        <v>0</v>
      </c>
      <c r="AG193" s="12">
        <v>0</v>
      </c>
      <c r="AH193" s="12">
        <v>0</v>
      </c>
      <c r="AI193" s="12">
        <v>0</v>
      </c>
      <c r="AJ193" s="12">
        <v>0</v>
      </c>
      <c r="AK193" s="12">
        <v>0</v>
      </c>
      <c r="AL193" s="12">
        <v>0</v>
      </c>
      <c r="AM193" s="12">
        <v>0</v>
      </c>
      <c r="AN193" s="12">
        <v>0</v>
      </c>
      <c r="AO193" s="12">
        <v>0</v>
      </c>
      <c r="AU193" s="12">
        <v>0</v>
      </c>
      <c r="AV193" s="12">
        <v>834022</v>
      </c>
      <c r="AW193" s="12">
        <v>834022</v>
      </c>
      <c r="AX193" s="12">
        <v>834022</v>
      </c>
      <c r="AY193" s="12">
        <v>834022</v>
      </c>
      <c r="AZ193" s="12">
        <v>834022</v>
      </c>
      <c r="BA193" s="12">
        <v>834022</v>
      </c>
      <c r="BB193" s="12">
        <v>834022</v>
      </c>
      <c r="BC193" s="12">
        <v>834022</v>
      </c>
      <c r="BD193" s="12">
        <v>834022</v>
      </c>
      <c r="BE193" s="12">
        <v>834022</v>
      </c>
      <c r="BF193" s="12">
        <v>834022</v>
      </c>
      <c r="BG193" s="12">
        <v>834022</v>
      </c>
      <c r="BH193" s="12">
        <v>834022</v>
      </c>
      <c r="BI193" s="12">
        <v>834022</v>
      </c>
      <c r="BJ193" s="12">
        <v>834022</v>
      </c>
      <c r="BK193" s="12">
        <v>0</v>
      </c>
      <c r="BL193" s="12">
        <v>0</v>
      </c>
      <c r="BM193" s="12">
        <v>0</v>
      </c>
      <c r="BN193" s="12">
        <v>0</v>
      </c>
      <c r="BO193" s="12">
        <v>0</v>
      </c>
      <c r="BP193" s="12">
        <v>0</v>
      </c>
      <c r="BQ193" s="12">
        <v>0</v>
      </c>
      <c r="BR193" s="12">
        <v>0</v>
      </c>
      <c r="BS193" s="12">
        <v>0</v>
      </c>
      <c r="BT193" s="12">
        <v>0</v>
      </c>
    </row>
    <row r="194" spans="2:72">
      <c r="B194" s="12" t="s">
        <v>209</v>
      </c>
      <c r="C194" s="12" t="s">
        <v>711</v>
      </c>
      <c r="D194" s="12" t="s">
        <v>128</v>
      </c>
      <c r="E194" s="12" t="s">
        <v>709</v>
      </c>
      <c r="F194" s="12" t="s">
        <v>712</v>
      </c>
      <c r="G194" s="12" t="s">
        <v>710</v>
      </c>
      <c r="H194" s="12">
        <v>2016</v>
      </c>
      <c r="I194" s="634" t="s">
        <v>588</v>
      </c>
      <c r="J194" s="634" t="s">
        <v>601</v>
      </c>
      <c r="P194" s="12">
        <v>0</v>
      </c>
      <c r="Q194" s="12">
        <v>0</v>
      </c>
      <c r="R194" s="12">
        <v>0</v>
      </c>
      <c r="S194" s="12">
        <v>0</v>
      </c>
      <c r="T194" s="12">
        <v>0</v>
      </c>
      <c r="U194" s="12">
        <v>0</v>
      </c>
      <c r="V194" s="12">
        <v>0</v>
      </c>
      <c r="W194" s="12">
        <v>0</v>
      </c>
      <c r="X194" s="12">
        <v>0</v>
      </c>
      <c r="Y194" s="12">
        <v>0</v>
      </c>
      <c r="Z194" s="12">
        <v>0</v>
      </c>
      <c r="AA194" s="12">
        <v>0</v>
      </c>
      <c r="AB194" s="12">
        <v>0</v>
      </c>
      <c r="AC194" s="12">
        <v>0</v>
      </c>
      <c r="AD194" s="12">
        <v>0</v>
      </c>
      <c r="AE194" s="12">
        <v>0</v>
      </c>
      <c r="AF194" s="12">
        <v>0</v>
      </c>
      <c r="AG194" s="12">
        <v>0</v>
      </c>
      <c r="AH194" s="12">
        <v>0</v>
      </c>
      <c r="AI194" s="12">
        <v>0</v>
      </c>
      <c r="AJ194" s="12">
        <v>0</v>
      </c>
      <c r="AK194" s="12">
        <v>0</v>
      </c>
      <c r="AL194" s="12">
        <v>0</v>
      </c>
      <c r="AM194" s="12">
        <v>0</v>
      </c>
      <c r="AN194" s="12">
        <v>0</v>
      </c>
      <c r="AO194" s="12">
        <v>0</v>
      </c>
      <c r="AU194" s="12">
        <v>0</v>
      </c>
      <c r="AV194" s="12">
        <v>0</v>
      </c>
      <c r="AW194" s="12">
        <v>0</v>
      </c>
      <c r="AX194" s="12">
        <v>0</v>
      </c>
      <c r="AY194" s="12">
        <v>0</v>
      </c>
      <c r="AZ194" s="12">
        <v>0</v>
      </c>
      <c r="BA194" s="12">
        <v>0</v>
      </c>
      <c r="BB194" s="12">
        <v>0</v>
      </c>
      <c r="BC194" s="12">
        <v>0</v>
      </c>
      <c r="BD194" s="12">
        <v>0</v>
      </c>
      <c r="BE194" s="12">
        <v>0</v>
      </c>
      <c r="BF194" s="12">
        <v>0</v>
      </c>
      <c r="BG194" s="12">
        <v>0</v>
      </c>
      <c r="BH194" s="12">
        <v>0</v>
      </c>
      <c r="BI194" s="12">
        <v>0</v>
      </c>
      <c r="BJ194" s="12">
        <v>0</v>
      </c>
      <c r="BK194" s="12">
        <v>0</v>
      </c>
      <c r="BL194" s="12">
        <v>0</v>
      </c>
      <c r="BM194" s="12">
        <v>0</v>
      </c>
      <c r="BN194" s="12">
        <v>0</v>
      </c>
      <c r="BO194" s="12">
        <v>0</v>
      </c>
      <c r="BP194" s="12">
        <v>0</v>
      </c>
      <c r="BQ194" s="12">
        <v>0</v>
      </c>
      <c r="BR194" s="12">
        <v>0</v>
      </c>
      <c r="BS194" s="12">
        <v>0</v>
      </c>
      <c r="BT194" s="12">
        <v>0</v>
      </c>
    </row>
    <row r="195" spans="2:72">
      <c r="B195" s="12" t="s">
        <v>209</v>
      </c>
      <c r="C195" s="12" t="s">
        <v>708</v>
      </c>
      <c r="D195" s="12" t="s">
        <v>695</v>
      </c>
      <c r="E195" s="12" t="s">
        <v>709</v>
      </c>
      <c r="F195" s="12" t="s">
        <v>29</v>
      </c>
      <c r="G195" s="12" t="s">
        <v>710</v>
      </c>
      <c r="H195" s="12">
        <v>2016</v>
      </c>
      <c r="I195" s="634" t="s">
        <v>588</v>
      </c>
      <c r="J195" s="634" t="s">
        <v>601</v>
      </c>
      <c r="P195" s="12">
        <v>0</v>
      </c>
      <c r="Q195" s="12">
        <v>0</v>
      </c>
      <c r="R195" s="12">
        <v>0</v>
      </c>
      <c r="S195" s="12">
        <v>0</v>
      </c>
      <c r="T195" s="12">
        <v>0</v>
      </c>
      <c r="U195" s="12">
        <v>0</v>
      </c>
      <c r="V195" s="12">
        <v>0</v>
      </c>
      <c r="W195" s="12">
        <v>0</v>
      </c>
      <c r="X195" s="12">
        <v>0</v>
      </c>
      <c r="Y195" s="12">
        <v>0</v>
      </c>
      <c r="Z195" s="12">
        <v>0</v>
      </c>
      <c r="AA195" s="12">
        <v>0</v>
      </c>
      <c r="AB195" s="12">
        <v>0</v>
      </c>
      <c r="AC195" s="12">
        <v>0</v>
      </c>
      <c r="AD195" s="12">
        <v>0</v>
      </c>
      <c r="AE195" s="12">
        <v>0</v>
      </c>
      <c r="AF195" s="12">
        <v>0</v>
      </c>
      <c r="AG195" s="12">
        <v>0</v>
      </c>
      <c r="AH195" s="12">
        <v>0</v>
      </c>
      <c r="AI195" s="12">
        <v>0</v>
      </c>
      <c r="AJ195" s="12">
        <v>0</v>
      </c>
      <c r="AK195" s="12">
        <v>0</v>
      </c>
      <c r="AL195" s="12">
        <v>0</v>
      </c>
      <c r="AM195" s="12">
        <v>0</v>
      </c>
      <c r="AN195" s="12">
        <v>0</v>
      </c>
      <c r="AO195" s="12">
        <v>0</v>
      </c>
      <c r="AU195" s="12">
        <v>0</v>
      </c>
      <c r="AV195" s="12">
        <v>0</v>
      </c>
      <c r="AW195" s="12">
        <v>0</v>
      </c>
      <c r="AX195" s="12">
        <v>0</v>
      </c>
      <c r="AY195" s="12">
        <v>0</v>
      </c>
      <c r="AZ195" s="12">
        <v>0</v>
      </c>
      <c r="BA195" s="12">
        <v>0</v>
      </c>
      <c r="BB195" s="12">
        <v>0</v>
      </c>
      <c r="BC195" s="12">
        <v>0</v>
      </c>
      <c r="BD195" s="12">
        <v>0</v>
      </c>
      <c r="BE195" s="12">
        <v>0</v>
      </c>
      <c r="BF195" s="12">
        <v>0</v>
      </c>
      <c r="BG195" s="12">
        <v>0</v>
      </c>
      <c r="BH195" s="12">
        <v>0</v>
      </c>
      <c r="BI195" s="12">
        <v>0</v>
      </c>
      <c r="BJ195" s="12">
        <v>0</v>
      </c>
      <c r="BK195" s="12">
        <v>0</v>
      </c>
      <c r="BL195" s="12">
        <v>0</v>
      </c>
      <c r="BM195" s="12">
        <v>0</v>
      </c>
      <c r="BN195" s="12">
        <v>0</v>
      </c>
      <c r="BO195" s="12">
        <v>0</v>
      </c>
      <c r="BP195" s="12">
        <v>0</v>
      </c>
      <c r="BQ195" s="12">
        <v>0</v>
      </c>
      <c r="BR195" s="12">
        <v>0</v>
      </c>
      <c r="BS195" s="12">
        <v>0</v>
      </c>
      <c r="BT195" s="12">
        <v>0</v>
      </c>
    </row>
    <row r="196" spans="2:72">
      <c r="B196" s="12" t="s">
        <v>209</v>
      </c>
      <c r="C196" s="12" t="s">
        <v>708</v>
      </c>
      <c r="D196" s="12" t="s">
        <v>721</v>
      </c>
      <c r="E196" s="12" t="s">
        <v>709</v>
      </c>
      <c r="F196" s="12" t="s">
        <v>29</v>
      </c>
      <c r="G196" s="12" t="s">
        <v>710</v>
      </c>
      <c r="H196" s="12">
        <v>2016</v>
      </c>
      <c r="I196" s="634" t="s">
        <v>588</v>
      </c>
      <c r="J196" s="634" t="s">
        <v>601</v>
      </c>
      <c r="P196" s="12">
        <v>0</v>
      </c>
      <c r="Q196" s="12">
        <v>0</v>
      </c>
      <c r="R196" s="12">
        <v>0</v>
      </c>
      <c r="S196" s="12">
        <v>0</v>
      </c>
      <c r="T196" s="12">
        <v>0</v>
      </c>
      <c r="U196" s="12">
        <v>0</v>
      </c>
      <c r="V196" s="12">
        <v>0</v>
      </c>
      <c r="W196" s="12">
        <v>0</v>
      </c>
      <c r="X196" s="12">
        <v>0</v>
      </c>
      <c r="Y196" s="12">
        <v>0</v>
      </c>
      <c r="Z196" s="12">
        <v>0</v>
      </c>
      <c r="AA196" s="12">
        <v>0</v>
      </c>
      <c r="AB196" s="12">
        <v>0</v>
      </c>
      <c r="AC196" s="12">
        <v>0</v>
      </c>
      <c r="AD196" s="12">
        <v>0</v>
      </c>
      <c r="AE196" s="12">
        <v>0</v>
      </c>
      <c r="AF196" s="12">
        <v>0</v>
      </c>
      <c r="AG196" s="12">
        <v>0</v>
      </c>
      <c r="AH196" s="12">
        <v>0</v>
      </c>
      <c r="AI196" s="12">
        <v>0</v>
      </c>
      <c r="AJ196" s="12">
        <v>0</v>
      </c>
      <c r="AK196" s="12">
        <v>0</v>
      </c>
      <c r="AL196" s="12">
        <v>0</v>
      </c>
      <c r="AM196" s="12">
        <v>0</v>
      </c>
      <c r="AN196" s="12">
        <v>0</v>
      </c>
      <c r="AO196" s="12">
        <v>0</v>
      </c>
      <c r="AU196" s="12">
        <v>0</v>
      </c>
      <c r="AV196" s="12">
        <v>0</v>
      </c>
      <c r="AW196" s="12">
        <v>0</v>
      </c>
      <c r="AX196" s="12">
        <v>0</v>
      </c>
      <c r="AY196" s="12">
        <v>0</v>
      </c>
      <c r="AZ196" s="12">
        <v>0</v>
      </c>
      <c r="BA196" s="12">
        <v>0</v>
      </c>
      <c r="BB196" s="12">
        <v>0</v>
      </c>
      <c r="BC196" s="12">
        <v>0</v>
      </c>
      <c r="BD196" s="12">
        <v>0</v>
      </c>
      <c r="BE196" s="12">
        <v>0</v>
      </c>
      <c r="BF196" s="12">
        <v>0</v>
      </c>
      <c r="BG196" s="12">
        <v>0</v>
      </c>
      <c r="BH196" s="12">
        <v>0</v>
      </c>
      <c r="BI196" s="12">
        <v>0</v>
      </c>
      <c r="BJ196" s="12">
        <v>0</v>
      </c>
      <c r="BK196" s="12">
        <v>0</v>
      </c>
      <c r="BL196" s="12">
        <v>0</v>
      </c>
      <c r="BM196" s="12">
        <v>0</v>
      </c>
      <c r="BN196" s="12">
        <v>0</v>
      </c>
      <c r="BO196" s="12">
        <v>0</v>
      </c>
      <c r="BP196" s="12">
        <v>0</v>
      </c>
      <c r="BQ196" s="12">
        <v>0</v>
      </c>
      <c r="BR196" s="12">
        <v>0</v>
      </c>
      <c r="BS196" s="12">
        <v>0</v>
      </c>
      <c r="BT196" s="12">
        <v>0</v>
      </c>
    </row>
    <row r="197" spans="2:72">
      <c r="B197" s="12" t="s">
        <v>209</v>
      </c>
      <c r="C197" s="12" t="s">
        <v>711</v>
      </c>
      <c r="D197" s="12" t="s">
        <v>722</v>
      </c>
      <c r="E197" s="12" t="s">
        <v>709</v>
      </c>
      <c r="F197" s="12" t="s">
        <v>712</v>
      </c>
      <c r="G197" s="12" t="s">
        <v>710</v>
      </c>
      <c r="H197" s="12">
        <v>2016</v>
      </c>
      <c r="I197" s="634" t="s">
        <v>588</v>
      </c>
      <c r="J197" s="634" t="s">
        <v>601</v>
      </c>
      <c r="P197" s="12">
        <v>0</v>
      </c>
      <c r="Q197" s="12">
        <v>0</v>
      </c>
      <c r="R197" s="12">
        <v>0</v>
      </c>
      <c r="S197" s="12">
        <v>0</v>
      </c>
      <c r="T197" s="12">
        <v>0</v>
      </c>
      <c r="U197" s="12">
        <v>0</v>
      </c>
      <c r="V197" s="12">
        <v>0</v>
      </c>
      <c r="W197" s="12">
        <v>0</v>
      </c>
      <c r="X197" s="12">
        <v>0</v>
      </c>
      <c r="Y197" s="12">
        <v>0</v>
      </c>
      <c r="Z197" s="12">
        <v>0</v>
      </c>
      <c r="AA197" s="12">
        <v>0</v>
      </c>
      <c r="AB197" s="12">
        <v>0</v>
      </c>
      <c r="AC197" s="12">
        <v>0</v>
      </c>
      <c r="AD197" s="12">
        <v>0</v>
      </c>
      <c r="AE197" s="12">
        <v>0</v>
      </c>
      <c r="AF197" s="12">
        <v>0</v>
      </c>
      <c r="AG197" s="12">
        <v>0</v>
      </c>
      <c r="AH197" s="12">
        <v>0</v>
      </c>
      <c r="AI197" s="12">
        <v>0</v>
      </c>
      <c r="AJ197" s="12">
        <v>0</v>
      </c>
      <c r="AK197" s="12">
        <v>0</v>
      </c>
      <c r="AL197" s="12">
        <v>0</v>
      </c>
      <c r="AM197" s="12">
        <v>0</v>
      </c>
      <c r="AN197" s="12">
        <v>0</v>
      </c>
      <c r="AO197" s="12">
        <v>0</v>
      </c>
      <c r="AU197" s="12">
        <v>0</v>
      </c>
      <c r="AV197" s="12">
        <v>0</v>
      </c>
      <c r="AW197" s="12">
        <v>0</v>
      </c>
      <c r="AX197" s="12">
        <v>0</v>
      </c>
      <c r="AY197" s="12">
        <v>0</v>
      </c>
      <c r="AZ197" s="12">
        <v>0</v>
      </c>
      <c r="BA197" s="12">
        <v>0</v>
      </c>
      <c r="BB197" s="12">
        <v>0</v>
      </c>
      <c r="BC197" s="12">
        <v>0</v>
      </c>
      <c r="BD197" s="12">
        <v>0</v>
      </c>
      <c r="BE197" s="12">
        <v>0</v>
      </c>
      <c r="BF197" s="12">
        <v>0</v>
      </c>
      <c r="BG197" s="12">
        <v>0</v>
      </c>
      <c r="BH197" s="12">
        <v>0</v>
      </c>
      <c r="BI197" s="12">
        <v>0</v>
      </c>
      <c r="BJ197" s="12">
        <v>0</v>
      </c>
      <c r="BK197" s="12">
        <v>0</v>
      </c>
      <c r="BL197" s="12">
        <v>0</v>
      </c>
      <c r="BM197" s="12">
        <v>0</v>
      </c>
      <c r="BN197" s="12">
        <v>0</v>
      </c>
      <c r="BO197" s="12">
        <v>0</v>
      </c>
      <c r="BP197" s="12">
        <v>0</v>
      </c>
      <c r="BQ197" s="12">
        <v>0</v>
      </c>
      <c r="BR197" s="12">
        <v>0</v>
      </c>
      <c r="BS197" s="12">
        <v>0</v>
      </c>
      <c r="BT197" s="12">
        <v>0</v>
      </c>
    </row>
    <row r="198" spans="2:72">
      <c r="B198" s="12" t="s">
        <v>209</v>
      </c>
      <c r="C198" s="12" t="s">
        <v>711</v>
      </c>
      <c r="D198" s="12" t="s">
        <v>723</v>
      </c>
      <c r="E198" s="12" t="s">
        <v>709</v>
      </c>
      <c r="F198" s="12" t="s">
        <v>712</v>
      </c>
      <c r="G198" s="12" t="s">
        <v>710</v>
      </c>
      <c r="H198" s="12">
        <v>2016</v>
      </c>
      <c r="I198" s="634" t="s">
        <v>588</v>
      </c>
      <c r="J198" s="634" t="s">
        <v>601</v>
      </c>
      <c r="P198" s="12">
        <v>0</v>
      </c>
      <c r="Q198" s="12">
        <v>0</v>
      </c>
      <c r="R198" s="12">
        <v>0</v>
      </c>
      <c r="S198" s="12">
        <v>0</v>
      </c>
      <c r="T198" s="12">
        <v>0</v>
      </c>
      <c r="U198" s="12">
        <v>0</v>
      </c>
      <c r="V198" s="12">
        <v>0</v>
      </c>
      <c r="W198" s="12">
        <v>0</v>
      </c>
      <c r="X198" s="12">
        <v>0</v>
      </c>
      <c r="Y198" s="12">
        <v>0</v>
      </c>
      <c r="Z198" s="12">
        <v>0</v>
      </c>
      <c r="AA198" s="12">
        <v>0</v>
      </c>
      <c r="AB198" s="12">
        <v>0</v>
      </c>
      <c r="AC198" s="12">
        <v>0</v>
      </c>
      <c r="AD198" s="12">
        <v>0</v>
      </c>
      <c r="AE198" s="12">
        <v>0</v>
      </c>
      <c r="AF198" s="12">
        <v>0</v>
      </c>
      <c r="AG198" s="12">
        <v>0</v>
      </c>
      <c r="AH198" s="12">
        <v>0</v>
      </c>
      <c r="AI198" s="12">
        <v>0</v>
      </c>
      <c r="AJ198" s="12">
        <v>0</v>
      </c>
      <c r="AK198" s="12">
        <v>0</v>
      </c>
      <c r="AL198" s="12">
        <v>0</v>
      </c>
      <c r="AM198" s="12">
        <v>0</v>
      </c>
      <c r="AN198" s="12">
        <v>0</v>
      </c>
      <c r="AO198" s="12">
        <v>0</v>
      </c>
      <c r="AU198" s="12">
        <v>0</v>
      </c>
      <c r="AV198" s="12">
        <v>0</v>
      </c>
      <c r="AW198" s="12">
        <v>0</v>
      </c>
      <c r="AX198" s="12">
        <v>0</v>
      </c>
      <c r="AY198" s="12">
        <v>0</v>
      </c>
      <c r="AZ198" s="12">
        <v>0</v>
      </c>
      <c r="BA198" s="12">
        <v>0</v>
      </c>
      <c r="BB198" s="12">
        <v>0</v>
      </c>
      <c r="BC198" s="12">
        <v>0</v>
      </c>
      <c r="BD198" s="12">
        <v>0</v>
      </c>
      <c r="BE198" s="12">
        <v>0</v>
      </c>
      <c r="BF198" s="12">
        <v>0</v>
      </c>
      <c r="BG198" s="12">
        <v>0</v>
      </c>
      <c r="BH198" s="12">
        <v>0</v>
      </c>
      <c r="BI198" s="12">
        <v>0</v>
      </c>
      <c r="BJ198" s="12">
        <v>0</v>
      </c>
      <c r="BK198" s="12">
        <v>0</v>
      </c>
      <c r="BL198" s="12">
        <v>0</v>
      </c>
      <c r="BM198" s="12">
        <v>0</v>
      </c>
      <c r="BN198" s="12">
        <v>0</v>
      </c>
      <c r="BO198" s="12">
        <v>0</v>
      </c>
      <c r="BP198" s="12">
        <v>0</v>
      </c>
      <c r="BQ198" s="12">
        <v>0</v>
      </c>
      <c r="BR198" s="12">
        <v>0</v>
      </c>
      <c r="BS198" s="12">
        <v>0</v>
      </c>
      <c r="BT198" s="12">
        <v>0</v>
      </c>
    </row>
    <row r="199" spans="2:72">
      <c r="B199" s="12" t="s">
        <v>209</v>
      </c>
      <c r="C199" s="12" t="s">
        <v>711</v>
      </c>
      <c r="D199" s="12" t="s">
        <v>724</v>
      </c>
      <c r="E199" s="12" t="s">
        <v>709</v>
      </c>
      <c r="F199" s="12" t="s">
        <v>712</v>
      </c>
      <c r="G199" s="12" t="s">
        <v>710</v>
      </c>
      <c r="H199" s="12">
        <v>2016</v>
      </c>
      <c r="I199" s="634" t="s">
        <v>588</v>
      </c>
      <c r="J199" s="634" t="s">
        <v>601</v>
      </c>
      <c r="P199" s="12">
        <v>0</v>
      </c>
      <c r="Q199" s="12">
        <v>0</v>
      </c>
      <c r="R199" s="12">
        <v>0</v>
      </c>
      <c r="S199" s="12">
        <v>0</v>
      </c>
      <c r="T199" s="12">
        <v>0</v>
      </c>
      <c r="U199" s="12">
        <v>0</v>
      </c>
      <c r="V199" s="12">
        <v>0</v>
      </c>
      <c r="W199" s="12">
        <v>0</v>
      </c>
      <c r="X199" s="12">
        <v>0</v>
      </c>
      <c r="Y199" s="12">
        <v>0</v>
      </c>
      <c r="Z199" s="12">
        <v>0</v>
      </c>
      <c r="AA199" s="12">
        <v>0</v>
      </c>
      <c r="AB199" s="12">
        <v>0</v>
      </c>
      <c r="AC199" s="12">
        <v>0</v>
      </c>
      <c r="AD199" s="12">
        <v>0</v>
      </c>
      <c r="AE199" s="12">
        <v>0</v>
      </c>
      <c r="AF199" s="12">
        <v>0</v>
      </c>
      <c r="AG199" s="12">
        <v>0</v>
      </c>
      <c r="AH199" s="12">
        <v>0</v>
      </c>
      <c r="AI199" s="12">
        <v>0</v>
      </c>
      <c r="AJ199" s="12">
        <v>0</v>
      </c>
      <c r="AK199" s="12">
        <v>0</v>
      </c>
      <c r="AL199" s="12">
        <v>0</v>
      </c>
      <c r="AM199" s="12">
        <v>0</v>
      </c>
      <c r="AN199" s="12">
        <v>0</v>
      </c>
      <c r="AO199" s="12">
        <v>0</v>
      </c>
      <c r="AU199" s="12">
        <v>0</v>
      </c>
      <c r="AV199" s="12">
        <v>0</v>
      </c>
      <c r="AW199" s="12">
        <v>0</v>
      </c>
      <c r="AX199" s="12">
        <v>0</v>
      </c>
      <c r="AY199" s="12">
        <v>0</v>
      </c>
      <c r="AZ199" s="12">
        <v>0</v>
      </c>
      <c r="BA199" s="12">
        <v>0</v>
      </c>
      <c r="BB199" s="12">
        <v>0</v>
      </c>
      <c r="BC199" s="12">
        <v>0</v>
      </c>
      <c r="BD199" s="12">
        <v>0</v>
      </c>
      <c r="BE199" s="12">
        <v>0</v>
      </c>
      <c r="BF199" s="12">
        <v>0</v>
      </c>
      <c r="BG199" s="12">
        <v>0</v>
      </c>
      <c r="BH199" s="12">
        <v>0</v>
      </c>
      <c r="BI199" s="12">
        <v>0</v>
      </c>
      <c r="BJ199" s="12">
        <v>0</v>
      </c>
      <c r="BK199" s="12">
        <v>0</v>
      </c>
      <c r="BL199" s="12">
        <v>0</v>
      </c>
      <c r="BM199" s="12">
        <v>0</v>
      </c>
      <c r="BN199" s="12">
        <v>0</v>
      </c>
      <c r="BO199" s="12">
        <v>0</v>
      </c>
      <c r="BP199" s="12">
        <v>0</v>
      </c>
      <c r="BQ199" s="12">
        <v>0</v>
      </c>
      <c r="BR199" s="12">
        <v>0</v>
      </c>
      <c r="BS199" s="12">
        <v>0</v>
      </c>
      <c r="BT199" s="12">
        <v>0</v>
      </c>
    </row>
    <row r="200" spans="2:72">
      <c r="B200" s="12" t="s">
        <v>209</v>
      </c>
      <c r="C200" s="12" t="s">
        <v>711</v>
      </c>
      <c r="D200" s="12" t="s">
        <v>696</v>
      </c>
      <c r="E200" s="12" t="s">
        <v>709</v>
      </c>
      <c r="F200" s="12" t="s">
        <v>712</v>
      </c>
      <c r="G200" s="12" t="s">
        <v>710</v>
      </c>
      <c r="H200" s="12">
        <v>2016</v>
      </c>
      <c r="I200" s="634" t="s">
        <v>588</v>
      </c>
      <c r="J200" s="634" t="s">
        <v>601</v>
      </c>
      <c r="P200" s="12">
        <v>0</v>
      </c>
      <c r="Q200" s="12">
        <v>0</v>
      </c>
      <c r="R200" s="12">
        <v>0</v>
      </c>
      <c r="S200" s="12">
        <v>0</v>
      </c>
      <c r="T200" s="12">
        <v>0</v>
      </c>
      <c r="U200" s="12">
        <v>0</v>
      </c>
      <c r="V200" s="12">
        <v>0</v>
      </c>
      <c r="W200" s="12">
        <v>0</v>
      </c>
      <c r="X200" s="12">
        <v>0</v>
      </c>
      <c r="Y200" s="12">
        <v>0</v>
      </c>
      <c r="Z200" s="12">
        <v>0</v>
      </c>
      <c r="AA200" s="12">
        <v>0</v>
      </c>
      <c r="AB200" s="12">
        <v>0</v>
      </c>
      <c r="AC200" s="12">
        <v>0</v>
      </c>
      <c r="AD200" s="12">
        <v>0</v>
      </c>
      <c r="AE200" s="12">
        <v>0</v>
      </c>
      <c r="AF200" s="12">
        <v>0</v>
      </c>
      <c r="AG200" s="12">
        <v>0</v>
      </c>
      <c r="AH200" s="12">
        <v>0</v>
      </c>
      <c r="AI200" s="12">
        <v>0</v>
      </c>
      <c r="AJ200" s="12">
        <v>0</v>
      </c>
      <c r="AK200" s="12">
        <v>0</v>
      </c>
      <c r="AL200" s="12">
        <v>0</v>
      </c>
      <c r="AM200" s="12">
        <v>0</v>
      </c>
      <c r="AN200" s="12">
        <v>0</v>
      </c>
      <c r="AO200" s="12">
        <v>0</v>
      </c>
      <c r="AU200" s="12">
        <v>0</v>
      </c>
      <c r="AV200" s="12">
        <v>0</v>
      </c>
      <c r="AW200" s="12">
        <v>0</v>
      </c>
      <c r="AX200" s="12">
        <v>0</v>
      </c>
      <c r="AY200" s="12">
        <v>0</v>
      </c>
      <c r="AZ200" s="12">
        <v>0</v>
      </c>
      <c r="BA200" s="12">
        <v>0</v>
      </c>
      <c r="BB200" s="12">
        <v>0</v>
      </c>
      <c r="BC200" s="12">
        <v>0</v>
      </c>
      <c r="BD200" s="12">
        <v>0</v>
      </c>
      <c r="BE200" s="12">
        <v>0</v>
      </c>
      <c r="BF200" s="12">
        <v>0</v>
      </c>
      <c r="BG200" s="12">
        <v>0</v>
      </c>
      <c r="BH200" s="12">
        <v>0</v>
      </c>
      <c r="BI200" s="12">
        <v>0</v>
      </c>
      <c r="BJ200" s="12">
        <v>0</v>
      </c>
      <c r="BK200" s="12">
        <v>0</v>
      </c>
      <c r="BL200" s="12">
        <v>0</v>
      </c>
      <c r="BM200" s="12">
        <v>0</v>
      </c>
      <c r="BN200" s="12">
        <v>0</v>
      </c>
      <c r="BO200" s="12">
        <v>0</v>
      </c>
      <c r="BP200" s="12">
        <v>0</v>
      </c>
      <c r="BQ200" s="12">
        <v>0</v>
      </c>
      <c r="BR200" s="12">
        <v>0</v>
      </c>
      <c r="BS200" s="12">
        <v>0</v>
      </c>
      <c r="BT200" s="12">
        <v>0</v>
      </c>
    </row>
    <row r="201" spans="2:72">
      <c r="B201" s="12" t="s">
        <v>209</v>
      </c>
      <c r="C201" s="12" t="s">
        <v>711</v>
      </c>
      <c r="D201" s="12" t="s">
        <v>697</v>
      </c>
      <c r="E201" s="12" t="s">
        <v>709</v>
      </c>
      <c r="F201" s="12" t="s">
        <v>712</v>
      </c>
      <c r="G201" s="12" t="s">
        <v>710</v>
      </c>
      <c r="H201" s="12">
        <v>2016</v>
      </c>
      <c r="I201" s="634" t="s">
        <v>588</v>
      </c>
      <c r="J201" s="634" t="s">
        <v>601</v>
      </c>
      <c r="P201" s="12">
        <v>0</v>
      </c>
      <c r="Q201" s="12">
        <v>27</v>
      </c>
      <c r="R201" s="12">
        <v>27</v>
      </c>
      <c r="S201" s="12">
        <v>27</v>
      </c>
      <c r="T201" s="12">
        <v>27</v>
      </c>
      <c r="U201" s="12">
        <v>27</v>
      </c>
      <c r="V201" s="12">
        <v>27</v>
      </c>
      <c r="W201" s="12">
        <v>27</v>
      </c>
      <c r="X201" s="12">
        <v>27</v>
      </c>
      <c r="Y201" s="12">
        <v>27</v>
      </c>
      <c r="Z201" s="12">
        <v>27</v>
      </c>
      <c r="AA201" s="12">
        <v>0</v>
      </c>
      <c r="AB201" s="12">
        <v>0</v>
      </c>
      <c r="AC201" s="12">
        <v>0</v>
      </c>
      <c r="AD201" s="12">
        <v>0</v>
      </c>
      <c r="AE201" s="12">
        <v>0</v>
      </c>
      <c r="AF201" s="12">
        <v>0</v>
      </c>
      <c r="AG201" s="12">
        <v>0</v>
      </c>
      <c r="AH201" s="12">
        <v>0</v>
      </c>
      <c r="AI201" s="12">
        <v>0</v>
      </c>
      <c r="AJ201" s="12">
        <v>0</v>
      </c>
      <c r="AK201" s="12">
        <v>0</v>
      </c>
      <c r="AL201" s="12">
        <v>0</v>
      </c>
      <c r="AM201" s="12">
        <v>0</v>
      </c>
      <c r="AN201" s="12">
        <v>0</v>
      </c>
      <c r="AO201" s="12">
        <v>0</v>
      </c>
      <c r="AU201" s="12">
        <v>0</v>
      </c>
      <c r="AV201" s="12">
        <v>370393</v>
      </c>
      <c r="AW201" s="12">
        <v>370393</v>
      </c>
      <c r="AX201" s="12">
        <v>370393</v>
      </c>
      <c r="AY201" s="12">
        <v>370393</v>
      </c>
      <c r="AZ201" s="12">
        <v>370393</v>
      </c>
      <c r="BA201" s="12">
        <v>370393</v>
      </c>
      <c r="BB201" s="12">
        <v>370393</v>
      </c>
      <c r="BC201" s="12">
        <v>370393</v>
      </c>
      <c r="BD201" s="12">
        <v>370393</v>
      </c>
      <c r="BE201" s="12">
        <v>370393</v>
      </c>
      <c r="BF201" s="12">
        <v>0</v>
      </c>
      <c r="BG201" s="12">
        <v>0</v>
      </c>
      <c r="BH201" s="12">
        <v>0</v>
      </c>
      <c r="BI201" s="12">
        <v>0</v>
      </c>
      <c r="BJ201" s="12">
        <v>0</v>
      </c>
      <c r="BK201" s="12">
        <v>0</v>
      </c>
      <c r="BL201" s="12">
        <v>0</v>
      </c>
      <c r="BM201" s="12">
        <v>0</v>
      </c>
      <c r="BN201" s="12">
        <v>0</v>
      </c>
      <c r="BO201" s="12">
        <v>0</v>
      </c>
      <c r="BP201" s="12">
        <v>0</v>
      </c>
      <c r="BQ201" s="12">
        <v>0</v>
      </c>
      <c r="BR201" s="12">
        <v>0</v>
      </c>
      <c r="BS201" s="12">
        <v>0</v>
      </c>
      <c r="BT201" s="12">
        <v>0</v>
      </c>
    </row>
    <row r="202" spans="2:72">
      <c r="B202" s="12" t="s">
        <v>209</v>
      </c>
      <c r="C202" s="12" t="s">
        <v>708</v>
      </c>
      <c r="D202" s="12" t="s">
        <v>725</v>
      </c>
      <c r="E202" s="12" t="s">
        <v>709</v>
      </c>
      <c r="F202" s="12" t="s">
        <v>29</v>
      </c>
      <c r="G202" s="12" t="s">
        <v>710</v>
      </c>
      <c r="H202" s="12">
        <v>2016</v>
      </c>
      <c r="I202" s="634" t="s">
        <v>588</v>
      </c>
      <c r="J202" s="634" t="s">
        <v>601</v>
      </c>
      <c r="P202" s="12">
        <v>0</v>
      </c>
      <c r="Q202" s="12">
        <v>0</v>
      </c>
      <c r="R202" s="12">
        <v>0</v>
      </c>
      <c r="S202" s="12">
        <v>0</v>
      </c>
      <c r="T202" s="12">
        <v>0</v>
      </c>
      <c r="U202" s="12">
        <v>0</v>
      </c>
      <c r="V202" s="12">
        <v>0</v>
      </c>
      <c r="W202" s="12">
        <v>0</v>
      </c>
      <c r="X202" s="12">
        <v>0</v>
      </c>
      <c r="Y202" s="12">
        <v>0</v>
      </c>
      <c r="Z202" s="12">
        <v>0</v>
      </c>
      <c r="AA202" s="12">
        <v>0</v>
      </c>
      <c r="AB202" s="12">
        <v>0</v>
      </c>
      <c r="AC202" s="12">
        <v>0</v>
      </c>
      <c r="AD202" s="12">
        <v>0</v>
      </c>
      <c r="AE202" s="12">
        <v>0</v>
      </c>
      <c r="AF202" s="12">
        <v>0</v>
      </c>
      <c r="AG202" s="12">
        <v>0</v>
      </c>
      <c r="AH202" s="12">
        <v>0</v>
      </c>
      <c r="AI202" s="12">
        <v>0</v>
      </c>
      <c r="AJ202" s="12">
        <v>0</v>
      </c>
      <c r="AK202" s="12">
        <v>0</v>
      </c>
      <c r="AL202" s="12">
        <v>0</v>
      </c>
      <c r="AM202" s="12">
        <v>0</v>
      </c>
      <c r="AN202" s="12">
        <v>0</v>
      </c>
      <c r="AO202" s="12">
        <v>0</v>
      </c>
      <c r="AU202" s="12">
        <v>0</v>
      </c>
      <c r="AV202" s="12">
        <v>0</v>
      </c>
      <c r="AW202" s="12">
        <v>0</v>
      </c>
      <c r="AX202" s="12">
        <v>0</v>
      </c>
      <c r="AY202" s="12">
        <v>0</v>
      </c>
      <c r="AZ202" s="12">
        <v>0</v>
      </c>
      <c r="BA202" s="12">
        <v>0</v>
      </c>
      <c r="BB202" s="12">
        <v>0</v>
      </c>
      <c r="BC202" s="12">
        <v>0</v>
      </c>
      <c r="BD202" s="12">
        <v>0</v>
      </c>
      <c r="BE202" s="12">
        <v>0</v>
      </c>
      <c r="BF202" s="12">
        <v>0</v>
      </c>
      <c r="BG202" s="12">
        <v>0</v>
      </c>
      <c r="BH202" s="12">
        <v>0</v>
      </c>
      <c r="BI202" s="12">
        <v>0</v>
      </c>
      <c r="BJ202" s="12">
        <v>0</v>
      </c>
      <c r="BK202" s="12">
        <v>0</v>
      </c>
      <c r="BL202" s="12">
        <v>0</v>
      </c>
      <c r="BM202" s="12">
        <v>0</v>
      </c>
      <c r="BN202" s="12">
        <v>0</v>
      </c>
      <c r="BO202" s="12">
        <v>0</v>
      </c>
      <c r="BP202" s="12">
        <v>0</v>
      </c>
      <c r="BQ202" s="12">
        <v>0</v>
      </c>
      <c r="BR202" s="12">
        <v>0</v>
      </c>
      <c r="BS202" s="12">
        <v>0</v>
      </c>
      <c r="BT202" s="12">
        <v>0</v>
      </c>
    </row>
    <row r="203" spans="2:72">
      <c r="B203" s="12" t="s">
        <v>209</v>
      </c>
      <c r="C203" s="12" t="s">
        <v>708</v>
      </c>
      <c r="D203" s="12" t="s">
        <v>698</v>
      </c>
      <c r="E203" s="12" t="s">
        <v>709</v>
      </c>
      <c r="F203" s="12" t="s">
        <v>29</v>
      </c>
      <c r="G203" s="12" t="s">
        <v>710</v>
      </c>
      <c r="H203" s="12">
        <v>2016</v>
      </c>
      <c r="I203" s="634" t="s">
        <v>588</v>
      </c>
      <c r="J203" s="634" t="s">
        <v>601</v>
      </c>
      <c r="P203" s="12">
        <v>0</v>
      </c>
      <c r="Q203" s="12">
        <v>36</v>
      </c>
      <c r="R203" s="12">
        <v>36</v>
      </c>
      <c r="S203" s="12">
        <v>36</v>
      </c>
      <c r="T203" s="12">
        <v>36</v>
      </c>
      <c r="U203" s="12">
        <v>36</v>
      </c>
      <c r="V203" s="12">
        <v>30</v>
      </c>
      <c r="W203" s="12">
        <v>30</v>
      </c>
      <c r="X203" s="12">
        <v>30</v>
      </c>
      <c r="Y203" s="12">
        <v>0</v>
      </c>
      <c r="Z203" s="12">
        <v>0</v>
      </c>
      <c r="AA203" s="12">
        <v>0</v>
      </c>
      <c r="AB203" s="12">
        <v>0</v>
      </c>
      <c r="AC203" s="12">
        <v>0</v>
      </c>
      <c r="AD203" s="12">
        <v>0</v>
      </c>
      <c r="AE203" s="12">
        <v>0</v>
      </c>
      <c r="AF203" s="12">
        <v>0</v>
      </c>
      <c r="AG203" s="12">
        <v>0</v>
      </c>
      <c r="AH203" s="12">
        <v>0</v>
      </c>
      <c r="AI203" s="12">
        <v>0</v>
      </c>
      <c r="AJ203" s="12">
        <v>0</v>
      </c>
      <c r="AK203" s="12">
        <v>0</v>
      </c>
      <c r="AL203" s="12">
        <v>0</v>
      </c>
      <c r="AM203" s="12">
        <v>0</v>
      </c>
      <c r="AN203" s="12">
        <v>0</v>
      </c>
      <c r="AO203" s="12">
        <v>0</v>
      </c>
      <c r="AU203" s="12">
        <v>0</v>
      </c>
      <c r="AV203" s="12">
        <v>1145480</v>
      </c>
      <c r="AW203" s="12">
        <v>1145480</v>
      </c>
      <c r="AX203" s="12">
        <v>1145480</v>
      </c>
      <c r="AY203" s="12">
        <v>1145480</v>
      </c>
      <c r="AZ203" s="12">
        <v>1145480</v>
      </c>
      <c r="BA203" s="12">
        <v>947192</v>
      </c>
      <c r="BB203" s="12">
        <v>946737</v>
      </c>
      <c r="BC203" s="12">
        <v>946737</v>
      </c>
      <c r="BD203" s="12">
        <v>0</v>
      </c>
      <c r="BE203" s="12">
        <v>0</v>
      </c>
      <c r="BF203" s="12">
        <v>0</v>
      </c>
      <c r="BG203" s="12">
        <v>0</v>
      </c>
      <c r="BH203" s="12">
        <v>0</v>
      </c>
      <c r="BI203" s="12">
        <v>0</v>
      </c>
      <c r="BJ203" s="12">
        <v>0</v>
      </c>
      <c r="BK203" s="12">
        <v>0</v>
      </c>
      <c r="BL203" s="12">
        <v>0</v>
      </c>
      <c r="BM203" s="12">
        <v>0</v>
      </c>
      <c r="BN203" s="12">
        <v>0</v>
      </c>
      <c r="BO203" s="12">
        <v>0</v>
      </c>
      <c r="BP203" s="12">
        <v>0</v>
      </c>
      <c r="BQ203" s="12">
        <v>0</v>
      </c>
      <c r="BR203" s="12">
        <v>0</v>
      </c>
      <c r="BS203" s="12">
        <v>0</v>
      </c>
      <c r="BT203" s="12">
        <v>0</v>
      </c>
    </row>
    <row r="204" spans="2:72">
      <c r="B204" s="12" t="s">
        <v>209</v>
      </c>
      <c r="C204" s="12" t="s">
        <v>708</v>
      </c>
      <c r="D204" s="12" t="s">
        <v>726</v>
      </c>
      <c r="E204" s="12" t="s">
        <v>709</v>
      </c>
      <c r="F204" s="12" t="s">
        <v>29</v>
      </c>
      <c r="G204" s="12" t="s">
        <v>710</v>
      </c>
      <c r="H204" s="12">
        <v>2016</v>
      </c>
      <c r="I204" s="634" t="s">
        <v>588</v>
      </c>
      <c r="J204" s="634" t="s">
        <v>601</v>
      </c>
      <c r="P204" s="12">
        <v>0</v>
      </c>
      <c r="Q204" s="12">
        <v>0</v>
      </c>
      <c r="R204" s="12">
        <v>0</v>
      </c>
      <c r="S204" s="12">
        <v>0</v>
      </c>
      <c r="T204" s="12">
        <v>0</v>
      </c>
      <c r="U204" s="12">
        <v>0</v>
      </c>
      <c r="V204" s="12">
        <v>0</v>
      </c>
      <c r="W204" s="12">
        <v>0</v>
      </c>
      <c r="X204" s="12">
        <v>0</v>
      </c>
      <c r="Y204" s="12">
        <v>0</v>
      </c>
      <c r="Z204" s="12">
        <v>0</v>
      </c>
      <c r="AA204" s="12">
        <v>0</v>
      </c>
      <c r="AB204" s="12">
        <v>0</v>
      </c>
      <c r="AC204" s="12">
        <v>0</v>
      </c>
      <c r="AD204" s="12">
        <v>0</v>
      </c>
      <c r="AE204" s="12">
        <v>0</v>
      </c>
      <c r="AF204" s="12">
        <v>0</v>
      </c>
      <c r="AG204" s="12">
        <v>0</v>
      </c>
      <c r="AH204" s="12">
        <v>0</v>
      </c>
      <c r="AI204" s="12">
        <v>0</v>
      </c>
      <c r="AJ204" s="12">
        <v>0</v>
      </c>
      <c r="AK204" s="12">
        <v>0</v>
      </c>
      <c r="AL204" s="12">
        <v>0</v>
      </c>
      <c r="AM204" s="12">
        <v>0</v>
      </c>
      <c r="AN204" s="12">
        <v>0</v>
      </c>
      <c r="AO204" s="12">
        <v>0</v>
      </c>
      <c r="AU204" s="12">
        <v>0</v>
      </c>
      <c r="AV204" s="12">
        <v>0</v>
      </c>
      <c r="AW204" s="12">
        <v>0</v>
      </c>
      <c r="AX204" s="12">
        <v>0</v>
      </c>
      <c r="AY204" s="12">
        <v>0</v>
      </c>
      <c r="AZ204" s="12">
        <v>0</v>
      </c>
      <c r="BA204" s="12">
        <v>0</v>
      </c>
      <c r="BB204" s="12">
        <v>0</v>
      </c>
      <c r="BC204" s="12">
        <v>0</v>
      </c>
      <c r="BD204" s="12">
        <v>0</v>
      </c>
      <c r="BE204" s="12">
        <v>0</v>
      </c>
      <c r="BF204" s="12">
        <v>0</v>
      </c>
      <c r="BG204" s="12">
        <v>0</v>
      </c>
      <c r="BH204" s="12">
        <v>0</v>
      </c>
      <c r="BI204" s="12">
        <v>0</v>
      </c>
      <c r="BJ204" s="12">
        <v>0</v>
      </c>
      <c r="BK204" s="12">
        <v>0</v>
      </c>
      <c r="BL204" s="12">
        <v>0</v>
      </c>
      <c r="BM204" s="12">
        <v>0</v>
      </c>
      <c r="BN204" s="12">
        <v>0</v>
      </c>
      <c r="BO204" s="12">
        <v>0</v>
      </c>
      <c r="BP204" s="12">
        <v>0</v>
      </c>
      <c r="BQ204" s="12">
        <v>0</v>
      </c>
      <c r="BR204" s="12">
        <v>0</v>
      </c>
      <c r="BS204" s="12">
        <v>0</v>
      </c>
      <c r="BT204" s="12">
        <v>0</v>
      </c>
    </row>
    <row r="205" spans="2:72">
      <c r="B205" s="12" t="s">
        <v>209</v>
      </c>
      <c r="C205" s="12" t="s">
        <v>711</v>
      </c>
      <c r="D205" s="12" t="s">
        <v>727</v>
      </c>
      <c r="E205" s="12" t="s">
        <v>709</v>
      </c>
      <c r="F205" s="12" t="s">
        <v>712</v>
      </c>
      <c r="G205" s="12" t="s">
        <v>710</v>
      </c>
      <c r="H205" s="12">
        <v>2016</v>
      </c>
      <c r="I205" s="634" t="s">
        <v>588</v>
      </c>
      <c r="J205" s="634" t="s">
        <v>601</v>
      </c>
      <c r="P205" s="12">
        <v>0</v>
      </c>
      <c r="Q205" s="12">
        <v>0</v>
      </c>
      <c r="R205" s="12">
        <v>0</v>
      </c>
      <c r="S205" s="12">
        <v>0</v>
      </c>
      <c r="T205" s="12">
        <v>0</v>
      </c>
      <c r="U205" s="12">
        <v>0</v>
      </c>
      <c r="V205" s="12">
        <v>0</v>
      </c>
      <c r="W205" s="12">
        <v>0</v>
      </c>
      <c r="X205" s="12">
        <v>0</v>
      </c>
      <c r="Y205" s="12">
        <v>0</v>
      </c>
      <c r="Z205" s="12">
        <v>0</v>
      </c>
      <c r="AA205" s="12">
        <v>0</v>
      </c>
      <c r="AB205" s="12">
        <v>0</v>
      </c>
      <c r="AC205" s="12">
        <v>0</v>
      </c>
      <c r="AD205" s="12">
        <v>0</v>
      </c>
      <c r="AE205" s="12">
        <v>0</v>
      </c>
      <c r="AF205" s="12">
        <v>0</v>
      </c>
      <c r="AG205" s="12">
        <v>0</v>
      </c>
      <c r="AH205" s="12">
        <v>0</v>
      </c>
      <c r="AI205" s="12">
        <v>0</v>
      </c>
      <c r="AJ205" s="12">
        <v>0</v>
      </c>
      <c r="AK205" s="12">
        <v>0</v>
      </c>
      <c r="AL205" s="12">
        <v>0</v>
      </c>
      <c r="AM205" s="12">
        <v>0</v>
      </c>
      <c r="AN205" s="12">
        <v>0</v>
      </c>
      <c r="AO205" s="12">
        <v>0</v>
      </c>
      <c r="AU205" s="12">
        <v>0</v>
      </c>
      <c r="AV205" s="12">
        <v>0</v>
      </c>
      <c r="AW205" s="12">
        <v>0</v>
      </c>
      <c r="AX205" s="12">
        <v>0</v>
      </c>
      <c r="AY205" s="12">
        <v>0</v>
      </c>
      <c r="AZ205" s="12">
        <v>0</v>
      </c>
      <c r="BA205" s="12">
        <v>0</v>
      </c>
      <c r="BB205" s="12">
        <v>0</v>
      </c>
      <c r="BC205" s="12">
        <v>0</v>
      </c>
      <c r="BD205" s="12">
        <v>0</v>
      </c>
      <c r="BE205" s="12">
        <v>0</v>
      </c>
      <c r="BF205" s="12">
        <v>0</v>
      </c>
      <c r="BG205" s="12">
        <v>0</v>
      </c>
      <c r="BH205" s="12">
        <v>0</v>
      </c>
      <c r="BI205" s="12">
        <v>0</v>
      </c>
      <c r="BJ205" s="12">
        <v>0</v>
      </c>
      <c r="BK205" s="12">
        <v>0</v>
      </c>
      <c r="BL205" s="12">
        <v>0</v>
      </c>
      <c r="BM205" s="12">
        <v>0</v>
      </c>
      <c r="BN205" s="12">
        <v>0</v>
      </c>
      <c r="BO205" s="12">
        <v>0</v>
      </c>
      <c r="BP205" s="12">
        <v>0</v>
      </c>
      <c r="BQ205" s="12">
        <v>0</v>
      </c>
      <c r="BR205" s="12">
        <v>0</v>
      </c>
      <c r="BS205" s="12">
        <v>0</v>
      </c>
      <c r="BT205" s="12">
        <v>0</v>
      </c>
    </row>
    <row r="206" spans="2:72">
      <c r="B206" s="12" t="s">
        <v>209</v>
      </c>
      <c r="C206" s="12" t="s">
        <v>711</v>
      </c>
      <c r="D206" s="12" t="s">
        <v>699</v>
      </c>
      <c r="E206" s="12" t="s">
        <v>709</v>
      </c>
      <c r="F206" s="12" t="s">
        <v>712</v>
      </c>
      <c r="G206" s="12" t="s">
        <v>710</v>
      </c>
      <c r="H206" s="12">
        <v>2016</v>
      </c>
      <c r="I206" s="634" t="s">
        <v>588</v>
      </c>
      <c r="J206" s="634" t="s">
        <v>601</v>
      </c>
      <c r="P206" s="12">
        <v>0</v>
      </c>
      <c r="Q206" s="12">
        <v>2</v>
      </c>
      <c r="R206" s="12">
        <v>2</v>
      </c>
      <c r="S206" s="12">
        <v>2</v>
      </c>
      <c r="T206" s="12">
        <v>2</v>
      </c>
      <c r="U206" s="12">
        <v>2</v>
      </c>
      <c r="V206" s="12">
        <v>2</v>
      </c>
      <c r="W206" s="12">
        <v>2</v>
      </c>
      <c r="X206" s="12">
        <v>2</v>
      </c>
      <c r="Y206" s="12">
        <v>2</v>
      </c>
      <c r="Z206" s="12">
        <v>6</v>
      </c>
      <c r="AA206" s="12">
        <v>-32</v>
      </c>
      <c r="AB206" s="12">
        <v>-58</v>
      </c>
      <c r="AC206" s="12">
        <v>-65</v>
      </c>
      <c r="AD206" s="12">
        <v>0</v>
      </c>
      <c r="AE206" s="12">
        <v>0</v>
      </c>
      <c r="AF206" s="12">
        <v>0</v>
      </c>
      <c r="AG206" s="12">
        <v>0</v>
      </c>
      <c r="AH206" s="12">
        <v>0</v>
      </c>
      <c r="AI206" s="12">
        <v>0</v>
      </c>
      <c r="AJ206" s="12">
        <v>0</v>
      </c>
      <c r="AK206" s="12">
        <v>0</v>
      </c>
      <c r="AL206" s="12">
        <v>0</v>
      </c>
      <c r="AM206" s="12">
        <v>0</v>
      </c>
      <c r="AN206" s="12">
        <v>0</v>
      </c>
      <c r="AO206" s="12">
        <v>0</v>
      </c>
      <c r="AU206" s="12">
        <v>0</v>
      </c>
      <c r="AV206" s="12">
        <v>2864454</v>
      </c>
      <c r="AW206" s="12">
        <v>2864454</v>
      </c>
      <c r="AX206" s="12">
        <v>2864454</v>
      </c>
      <c r="AY206" s="12">
        <v>2864454</v>
      </c>
      <c r="AZ206" s="12">
        <v>2864454</v>
      </c>
      <c r="BA206" s="12">
        <v>2864454</v>
      </c>
      <c r="BB206" s="12">
        <v>2864454</v>
      </c>
      <c r="BC206" s="12">
        <v>2864454</v>
      </c>
      <c r="BD206" s="12">
        <v>2818914</v>
      </c>
      <c r="BE206" s="12">
        <v>2368295</v>
      </c>
      <c r="BF206" s="12">
        <v>1505216</v>
      </c>
      <c r="BG206" s="12">
        <v>1006874</v>
      </c>
      <c r="BH206" s="12">
        <v>660644</v>
      </c>
      <c r="BI206" s="12">
        <v>0</v>
      </c>
      <c r="BJ206" s="12">
        <v>0</v>
      </c>
      <c r="BK206" s="12">
        <v>0</v>
      </c>
      <c r="BL206" s="12">
        <v>0</v>
      </c>
      <c r="BM206" s="12">
        <v>0</v>
      </c>
      <c r="BN206" s="12">
        <v>0</v>
      </c>
      <c r="BO206" s="12">
        <v>0</v>
      </c>
      <c r="BP206" s="12">
        <v>0</v>
      </c>
      <c r="BQ206" s="12">
        <v>0</v>
      </c>
      <c r="BR206" s="12">
        <v>0</v>
      </c>
      <c r="BS206" s="12">
        <v>0</v>
      </c>
      <c r="BT206" s="12">
        <v>0</v>
      </c>
    </row>
    <row r="207" spans="2:72">
      <c r="B207" s="12" t="s">
        <v>209</v>
      </c>
      <c r="C207" s="12" t="s">
        <v>711</v>
      </c>
      <c r="D207" s="12" t="s">
        <v>728</v>
      </c>
      <c r="E207" s="12" t="s">
        <v>709</v>
      </c>
      <c r="F207" s="12" t="s">
        <v>712</v>
      </c>
      <c r="G207" s="12" t="s">
        <v>710</v>
      </c>
      <c r="H207" s="12">
        <v>2016</v>
      </c>
      <c r="I207" s="634" t="s">
        <v>588</v>
      </c>
      <c r="J207" s="634" t="s">
        <v>601</v>
      </c>
      <c r="P207" s="12">
        <v>0</v>
      </c>
      <c r="Q207" s="12">
        <v>0</v>
      </c>
      <c r="R207" s="12">
        <v>0</v>
      </c>
      <c r="S207" s="12">
        <v>0</v>
      </c>
      <c r="T207" s="12">
        <v>0</v>
      </c>
      <c r="U207" s="12">
        <v>0</v>
      </c>
      <c r="V207" s="12">
        <v>0</v>
      </c>
      <c r="W207" s="12">
        <v>0</v>
      </c>
      <c r="X207" s="12">
        <v>0</v>
      </c>
      <c r="Y207" s="12">
        <v>0</v>
      </c>
      <c r="Z207" s="12">
        <v>0</v>
      </c>
      <c r="AA207" s="12">
        <v>0</v>
      </c>
      <c r="AB207" s="12">
        <v>0</v>
      </c>
      <c r="AC207" s="12">
        <v>0</v>
      </c>
      <c r="AD207" s="12">
        <v>0</v>
      </c>
      <c r="AE207" s="12">
        <v>0</v>
      </c>
      <c r="AF207" s="12">
        <v>0</v>
      </c>
      <c r="AG207" s="12">
        <v>0</v>
      </c>
      <c r="AH207" s="12">
        <v>0</v>
      </c>
      <c r="AI207" s="12">
        <v>0</v>
      </c>
      <c r="AJ207" s="12">
        <v>0</v>
      </c>
      <c r="AK207" s="12">
        <v>0</v>
      </c>
      <c r="AL207" s="12">
        <v>0</v>
      </c>
      <c r="AM207" s="12">
        <v>0</v>
      </c>
      <c r="AN207" s="12">
        <v>0</v>
      </c>
      <c r="AO207" s="12">
        <v>0</v>
      </c>
      <c r="AU207" s="12">
        <v>0</v>
      </c>
      <c r="AV207" s="12">
        <v>0</v>
      </c>
      <c r="AW207" s="12">
        <v>0</v>
      </c>
      <c r="AX207" s="12">
        <v>0</v>
      </c>
      <c r="AY207" s="12">
        <v>0</v>
      </c>
      <c r="AZ207" s="12">
        <v>0</v>
      </c>
      <c r="BA207" s="12">
        <v>0</v>
      </c>
      <c r="BB207" s="12">
        <v>0</v>
      </c>
      <c r="BC207" s="12">
        <v>0</v>
      </c>
      <c r="BD207" s="12">
        <v>0</v>
      </c>
      <c r="BE207" s="12">
        <v>0</v>
      </c>
      <c r="BF207" s="12">
        <v>0</v>
      </c>
      <c r="BG207" s="12">
        <v>0</v>
      </c>
      <c r="BH207" s="12">
        <v>0</v>
      </c>
      <c r="BI207" s="12">
        <v>0</v>
      </c>
      <c r="BJ207" s="12">
        <v>0</v>
      </c>
      <c r="BK207" s="12">
        <v>0</v>
      </c>
      <c r="BL207" s="12">
        <v>0</v>
      </c>
      <c r="BM207" s="12">
        <v>0</v>
      </c>
      <c r="BN207" s="12">
        <v>0</v>
      </c>
      <c r="BO207" s="12">
        <v>0</v>
      </c>
      <c r="BP207" s="12">
        <v>0</v>
      </c>
      <c r="BQ207" s="12">
        <v>0</v>
      </c>
      <c r="BR207" s="12">
        <v>0</v>
      </c>
      <c r="BS207" s="12">
        <v>0</v>
      </c>
      <c r="BT207" s="12">
        <v>0</v>
      </c>
    </row>
    <row r="208" spans="2:72">
      <c r="B208" s="12" t="s">
        <v>209</v>
      </c>
      <c r="C208" s="12" t="s">
        <v>711</v>
      </c>
      <c r="D208" s="12" t="s">
        <v>729</v>
      </c>
      <c r="E208" s="12" t="s">
        <v>709</v>
      </c>
      <c r="F208" s="12" t="s">
        <v>712</v>
      </c>
      <c r="G208" s="12" t="s">
        <v>710</v>
      </c>
      <c r="H208" s="12">
        <v>2016</v>
      </c>
      <c r="I208" s="634" t="s">
        <v>588</v>
      </c>
      <c r="J208" s="634" t="s">
        <v>601</v>
      </c>
      <c r="P208" s="12">
        <v>0</v>
      </c>
      <c r="Q208" s="12">
        <v>0</v>
      </c>
      <c r="R208" s="12">
        <v>0</v>
      </c>
      <c r="S208" s="12">
        <v>0</v>
      </c>
      <c r="T208" s="12">
        <v>0</v>
      </c>
      <c r="U208" s="12">
        <v>0</v>
      </c>
      <c r="V208" s="12">
        <v>0</v>
      </c>
      <c r="W208" s="12">
        <v>0</v>
      </c>
      <c r="X208" s="12">
        <v>0</v>
      </c>
      <c r="Y208" s="12">
        <v>0</v>
      </c>
      <c r="Z208" s="12">
        <v>0</v>
      </c>
      <c r="AA208" s="12">
        <v>0</v>
      </c>
      <c r="AB208" s="12">
        <v>0</v>
      </c>
      <c r="AC208" s="12">
        <v>0</v>
      </c>
      <c r="AD208" s="12">
        <v>0</v>
      </c>
      <c r="AE208" s="12">
        <v>0</v>
      </c>
      <c r="AF208" s="12">
        <v>0</v>
      </c>
      <c r="AG208" s="12">
        <v>0</v>
      </c>
      <c r="AH208" s="12">
        <v>0</v>
      </c>
      <c r="AI208" s="12">
        <v>0</v>
      </c>
      <c r="AJ208" s="12">
        <v>0</v>
      </c>
      <c r="AK208" s="12">
        <v>0</v>
      </c>
      <c r="AL208" s="12">
        <v>0</v>
      </c>
      <c r="AM208" s="12">
        <v>0</v>
      </c>
      <c r="AN208" s="12">
        <v>0</v>
      </c>
      <c r="AO208" s="12">
        <v>0</v>
      </c>
      <c r="AU208" s="12">
        <v>0</v>
      </c>
      <c r="AV208" s="12">
        <v>0</v>
      </c>
      <c r="AW208" s="12">
        <v>0</v>
      </c>
      <c r="AX208" s="12">
        <v>0</v>
      </c>
      <c r="AY208" s="12">
        <v>0</v>
      </c>
      <c r="AZ208" s="12">
        <v>0</v>
      </c>
      <c r="BA208" s="12">
        <v>0</v>
      </c>
      <c r="BB208" s="12">
        <v>0</v>
      </c>
      <c r="BC208" s="12">
        <v>0</v>
      </c>
      <c r="BD208" s="12">
        <v>0</v>
      </c>
      <c r="BE208" s="12">
        <v>0</v>
      </c>
      <c r="BF208" s="12">
        <v>0</v>
      </c>
      <c r="BG208" s="12">
        <v>0</v>
      </c>
      <c r="BH208" s="12">
        <v>0</v>
      </c>
      <c r="BI208" s="12">
        <v>0</v>
      </c>
      <c r="BJ208" s="12">
        <v>0</v>
      </c>
      <c r="BK208" s="12">
        <v>0</v>
      </c>
      <c r="BL208" s="12">
        <v>0</v>
      </c>
      <c r="BM208" s="12">
        <v>0</v>
      </c>
      <c r="BN208" s="12">
        <v>0</v>
      </c>
      <c r="BO208" s="12">
        <v>0</v>
      </c>
      <c r="BP208" s="12">
        <v>0</v>
      </c>
      <c r="BQ208" s="12">
        <v>0</v>
      </c>
      <c r="BR208" s="12">
        <v>0</v>
      </c>
      <c r="BS208" s="12">
        <v>0</v>
      </c>
      <c r="BT208" s="12">
        <v>0</v>
      </c>
    </row>
    <row r="209" spans="2:72">
      <c r="B209" s="12" t="s">
        <v>209</v>
      </c>
      <c r="C209" s="12" t="s">
        <v>708</v>
      </c>
      <c r="D209" s="12" t="s">
        <v>730</v>
      </c>
      <c r="E209" s="12" t="s">
        <v>709</v>
      </c>
      <c r="F209" s="12" t="s">
        <v>29</v>
      </c>
      <c r="G209" s="12" t="s">
        <v>710</v>
      </c>
      <c r="H209" s="12">
        <v>2016</v>
      </c>
      <c r="I209" s="634" t="s">
        <v>588</v>
      </c>
      <c r="J209" s="634" t="s">
        <v>601</v>
      </c>
      <c r="P209" s="12">
        <v>0</v>
      </c>
      <c r="Q209" s="12">
        <v>0</v>
      </c>
      <c r="R209" s="12">
        <v>0</v>
      </c>
      <c r="S209" s="12">
        <v>0</v>
      </c>
      <c r="T209" s="12">
        <v>0</v>
      </c>
      <c r="U209" s="12">
        <v>0</v>
      </c>
      <c r="V209" s="12">
        <v>0</v>
      </c>
      <c r="W209" s="12">
        <v>0</v>
      </c>
      <c r="X209" s="12">
        <v>0</v>
      </c>
      <c r="Y209" s="12">
        <v>0</v>
      </c>
      <c r="Z209" s="12">
        <v>0</v>
      </c>
      <c r="AA209" s="12">
        <v>0</v>
      </c>
      <c r="AB209" s="12">
        <v>0</v>
      </c>
      <c r="AC209" s="12">
        <v>0</v>
      </c>
      <c r="AD209" s="12">
        <v>0</v>
      </c>
      <c r="AE209" s="12">
        <v>0</v>
      </c>
      <c r="AF209" s="12">
        <v>0</v>
      </c>
      <c r="AG209" s="12">
        <v>0</v>
      </c>
      <c r="AH209" s="12">
        <v>0</v>
      </c>
      <c r="AI209" s="12">
        <v>0</v>
      </c>
      <c r="AJ209" s="12">
        <v>0</v>
      </c>
      <c r="AK209" s="12">
        <v>0</v>
      </c>
      <c r="AL209" s="12">
        <v>0</v>
      </c>
      <c r="AM209" s="12">
        <v>0</v>
      </c>
      <c r="AN209" s="12">
        <v>0</v>
      </c>
      <c r="AO209" s="12">
        <v>0</v>
      </c>
      <c r="AU209" s="12">
        <v>0</v>
      </c>
      <c r="AV209" s="12">
        <v>0</v>
      </c>
      <c r="AW209" s="12">
        <v>0</v>
      </c>
      <c r="AX209" s="12">
        <v>0</v>
      </c>
      <c r="AY209" s="12">
        <v>0</v>
      </c>
      <c r="AZ209" s="12">
        <v>0</v>
      </c>
      <c r="BA209" s="12">
        <v>0</v>
      </c>
      <c r="BB209" s="12">
        <v>0</v>
      </c>
      <c r="BC209" s="12">
        <v>0</v>
      </c>
      <c r="BD209" s="12">
        <v>0</v>
      </c>
      <c r="BE209" s="12">
        <v>0</v>
      </c>
      <c r="BF209" s="12">
        <v>0</v>
      </c>
      <c r="BG209" s="12">
        <v>0</v>
      </c>
      <c r="BH209" s="12">
        <v>0</v>
      </c>
      <c r="BI209" s="12">
        <v>0</v>
      </c>
      <c r="BJ209" s="12">
        <v>0</v>
      </c>
      <c r="BK209" s="12">
        <v>0</v>
      </c>
      <c r="BL209" s="12">
        <v>0</v>
      </c>
      <c r="BM209" s="12">
        <v>0</v>
      </c>
      <c r="BN209" s="12">
        <v>0</v>
      </c>
      <c r="BO209" s="12">
        <v>0</v>
      </c>
      <c r="BP209" s="12">
        <v>0</v>
      </c>
      <c r="BQ209" s="12">
        <v>0</v>
      </c>
      <c r="BR209" s="12">
        <v>0</v>
      </c>
      <c r="BS209" s="12">
        <v>0</v>
      </c>
      <c r="BT209" s="12">
        <v>0</v>
      </c>
    </row>
    <row r="210" spans="2:72">
      <c r="B210" s="12" t="s">
        <v>209</v>
      </c>
      <c r="C210" s="12" t="s">
        <v>708</v>
      </c>
      <c r="D210" s="12" t="s">
        <v>731</v>
      </c>
      <c r="E210" s="12" t="s">
        <v>709</v>
      </c>
      <c r="F210" s="12" t="s">
        <v>29</v>
      </c>
      <c r="G210" s="12" t="s">
        <v>710</v>
      </c>
      <c r="H210" s="12">
        <v>2016</v>
      </c>
      <c r="I210" s="634" t="s">
        <v>588</v>
      </c>
      <c r="J210" s="634" t="s">
        <v>601</v>
      </c>
      <c r="P210" s="12">
        <v>0</v>
      </c>
      <c r="Q210" s="12">
        <v>0</v>
      </c>
      <c r="R210" s="12">
        <v>0</v>
      </c>
      <c r="S210" s="12">
        <v>0</v>
      </c>
      <c r="T210" s="12">
        <v>0</v>
      </c>
      <c r="U210" s="12">
        <v>0</v>
      </c>
      <c r="V210" s="12">
        <v>0</v>
      </c>
      <c r="W210" s="12">
        <v>0</v>
      </c>
      <c r="X210" s="12">
        <v>0</v>
      </c>
      <c r="Y210" s="12">
        <v>0</v>
      </c>
      <c r="Z210" s="12">
        <v>0</v>
      </c>
      <c r="AA210" s="12">
        <v>0</v>
      </c>
      <c r="AB210" s="12">
        <v>0</v>
      </c>
      <c r="AC210" s="12">
        <v>0</v>
      </c>
      <c r="AD210" s="12">
        <v>0</v>
      </c>
      <c r="AE210" s="12">
        <v>0</v>
      </c>
      <c r="AF210" s="12">
        <v>0</v>
      </c>
      <c r="AG210" s="12">
        <v>0</v>
      </c>
      <c r="AH210" s="12">
        <v>0</v>
      </c>
      <c r="AI210" s="12">
        <v>0</v>
      </c>
      <c r="AJ210" s="12">
        <v>0</v>
      </c>
      <c r="AK210" s="12">
        <v>0</v>
      </c>
      <c r="AL210" s="12">
        <v>0</v>
      </c>
      <c r="AM210" s="12">
        <v>0</v>
      </c>
      <c r="AN210" s="12">
        <v>0</v>
      </c>
      <c r="AO210" s="12">
        <v>0</v>
      </c>
      <c r="AU210" s="12">
        <v>0</v>
      </c>
      <c r="AV210" s="12">
        <v>0</v>
      </c>
      <c r="AW210" s="12">
        <v>0</v>
      </c>
      <c r="AX210" s="12">
        <v>0</v>
      </c>
      <c r="AY210" s="12">
        <v>0</v>
      </c>
      <c r="AZ210" s="12">
        <v>0</v>
      </c>
      <c r="BA210" s="12">
        <v>0</v>
      </c>
      <c r="BB210" s="12">
        <v>0</v>
      </c>
      <c r="BC210" s="12">
        <v>0</v>
      </c>
      <c r="BD210" s="12">
        <v>0</v>
      </c>
      <c r="BE210" s="12">
        <v>0</v>
      </c>
      <c r="BF210" s="12">
        <v>0</v>
      </c>
      <c r="BG210" s="12">
        <v>0</v>
      </c>
      <c r="BH210" s="12">
        <v>0</v>
      </c>
      <c r="BI210" s="12">
        <v>0</v>
      </c>
      <c r="BJ210" s="12">
        <v>0</v>
      </c>
      <c r="BK210" s="12">
        <v>0</v>
      </c>
      <c r="BL210" s="12">
        <v>0</v>
      </c>
      <c r="BM210" s="12">
        <v>0</v>
      </c>
      <c r="BN210" s="12">
        <v>0</v>
      </c>
      <c r="BO210" s="12">
        <v>0</v>
      </c>
      <c r="BP210" s="12">
        <v>0</v>
      </c>
      <c r="BQ210" s="12">
        <v>0</v>
      </c>
      <c r="BR210" s="12">
        <v>0</v>
      </c>
      <c r="BS210" s="12">
        <v>0</v>
      </c>
      <c r="BT210" s="12">
        <v>0</v>
      </c>
    </row>
    <row r="211" spans="2:72">
      <c r="B211" s="12" t="s">
        <v>209</v>
      </c>
      <c r="C211" s="12" t="s">
        <v>708</v>
      </c>
      <c r="D211" s="12" t="s">
        <v>732</v>
      </c>
      <c r="E211" s="12" t="s">
        <v>709</v>
      </c>
      <c r="F211" s="12" t="s">
        <v>29</v>
      </c>
      <c r="G211" s="12" t="s">
        <v>710</v>
      </c>
      <c r="H211" s="12">
        <v>2016</v>
      </c>
      <c r="I211" s="634" t="s">
        <v>588</v>
      </c>
      <c r="J211" s="634" t="s">
        <v>601</v>
      </c>
      <c r="P211" s="12">
        <v>0</v>
      </c>
      <c r="Q211" s="12">
        <v>0</v>
      </c>
      <c r="R211" s="12">
        <v>0</v>
      </c>
      <c r="S211" s="12">
        <v>0</v>
      </c>
      <c r="T211" s="12">
        <v>0</v>
      </c>
      <c r="U211" s="12">
        <v>0</v>
      </c>
      <c r="V211" s="12">
        <v>0</v>
      </c>
      <c r="W211" s="12">
        <v>0</v>
      </c>
      <c r="X211" s="12">
        <v>0</v>
      </c>
      <c r="Y211" s="12">
        <v>0</v>
      </c>
      <c r="Z211" s="12">
        <v>0</v>
      </c>
      <c r="AA211" s="12">
        <v>0</v>
      </c>
      <c r="AB211" s="12">
        <v>0</v>
      </c>
      <c r="AC211" s="12">
        <v>0</v>
      </c>
      <c r="AD211" s="12">
        <v>0</v>
      </c>
      <c r="AE211" s="12">
        <v>0</v>
      </c>
      <c r="AF211" s="12">
        <v>0</v>
      </c>
      <c r="AG211" s="12">
        <v>0</v>
      </c>
      <c r="AH211" s="12">
        <v>0</v>
      </c>
      <c r="AI211" s="12">
        <v>0</v>
      </c>
      <c r="AJ211" s="12">
        <v>0</v>
      </c>
      <c r="AK211" s="12">
        <v>0</v>
      </c>
      <c r="AL211" s="12">
        <v>0</v>
      </c>
      <c r="AM211" s="12">
        <v>0</v>
      </c>
      <c r="AN211" s="12">
        <v>0</v>
      </c>
      <c r="AO211" s="12">
        <v>0</v>
      </c>
      <c r="AU211" s="12">
        <v>0</v>
      </c>
      <c r="AV211" s="12">
        <v>0</v>
      </c>
      <c r="AW211" s="12">
        <v>0</v>
      </c>
      <c r="AX211" s="12">
        <v>0</v>
      </c>
      <c r="AY211" s="12">
        <v>0</v>
      </c>
      <c r="AZ211" s="12">
        <v>0</v>
      </c>
      <c r="BA211" s="12">
        <v>0</v>
      </c>
      <c r="BB211" s="12">
        <v>0</v>
      </c>
      <c r="BC211" s="12">
        <v>0</v>
      </c>
      <c r="BD211" s="12">
        <v>0</v>
      </c>
      <c r="BE211" s="12">
        <v>0</v>
      </c>
      <c r="BF211" s="12">
        <v>0</v>
      </c>
      <c r="BG211" s="12">
        <v>0</v>
      </c>
      <c r="BH211" s="12">
        <v>0</v>
      </c>
      <c r="BI211" s="12">
        <v>0</v>
      </c>
      <c r="BJ211" s="12">
        <v>0</v>
      </c>
      <c r="BK211" s="12">
        <v>0</v>
      </c>
      <c r="BL211" s="12">
        <v>0</v>
      </c>
      <c r="BM211" s="12">
        <v>0</v>
      </c>
      <c r="BN211" s="12">
        <v>0</v>
      </c>
      <c r="BO211" s="12">
        <v>0</v>
      </c>
      <c r="BP211" s="12">
        <v>0</v>
      </c>
      <c r="BQ211" s="12">
        <v>0</v>
      </c>
      <c r="BR211" s="12">
        <v>0</v>
      </c>
      <c r="BS211" s="12">
        <v>0</v>
      </c>
      <c r="BT211" s="12">
        <v>0</v>
      </c>
    </row>
    <row r="212" spans="2:72">
      <c r="B212" s="12" t="s">
        <v>209</v>
      </c>
      <c r="C212" s="12" t="s">
        <v>708</v>
      </c>
      <c r="D212" s="12" t="s">
        <v>733</v>
      </c>
      <c r="E212" s="12" t="s">
        <v>709</v>
      </c>
      <c r="F212" s="12" t="s">
        <v>29</v>
      </c>
      <c r="G212" s="12" t="s">
        <v>710</v>
      </c>
      <c r="H212" s="12">
        <v>2016</v>
      </c>
      <c r="I212" s="634" t="s">
        <v>588</v>
      </c>
      <c r="J212" s="634" t="s">
        <v>601</v>
      </c>
      <c r="P212" s="12">
        <v>0</v>
      </c>
      <c r="Q212" s="12">
        <v>0</v>
      </c>
      <c r="R212" s="12">
        <v>0</v>
      </c>
      <c r="S212" s="12">
        <v>0</v>
      </c>
      <c r="T212" s="12">
        <v>0</v>
      </c>
      <c r="U212" s="12">
        <v>0</v>
      </c>
      <c r="V212" s="12">
        <v>0</v>
      </c>
      <c r="W212" s="12">
        <v>0</v>
      </c>
      <c r="X212" s="12">
        <v>0</v>
      </c>
      <c r="Y212" s="12">
        <v>0</v>
      </c>
      <c r="Z212" s="12">
        <v>0</v>
      </c>
      <c r="AA212" s="12">
        <v>0</v>
      </c>
      <c r="AB212" s="12">
        <v>0</v>
      </c>
      <c r="AC212" s="12">
        <v>0</v>
      </c>
      <c r="AD212" s="12">
        <v>0</v>
      </c>
      <c r="AE212" s="12">
        <v>0</v>
      </c>
      <c r="AF212" s="12">
        <v>0</v>
      </c>
      <c r="AG212" s="12">
        <v>0</v>
      </c>
      <c r="AH212" s="12">
        <v>0</v>
      </c>
      <c r="AI212" s="12">
        <v>0</v>
      </c>
      <c r="AJ212" s="12">
        <v>0</v>
      </c>
      <c r="AK212" s="12">
        <v>0</v>
      </c>
      <c r="AL212" s="12">
        <v>0</v>
      </c>
      <c r="AM212" s="12">
        <v>0</v>
      </c>
      <c r="AN212" s="12">
        <v>0</v>
      </c>
      <c r="AO212" s="12">
        <v>0</v>
      </c>
      <c r="AU212" s="12">
        <v>0</v>
      </c>
      <c r="AV212" s="12">
        <v>0</v>
      </c>
      <c r="AW212" s="12">
        <v>0</v>
      </c>
      <c r="AX212" s="12">
        <v>0</v>
      </c>
      <c r="AY212" s="12">
        <v>0</v>
      </c>
      <c r="AZ212" s="12">
        <v>0</v>
      </c>
      <c r="BA212" s="12">
        <v>0</v>
      </c>
      <c r="BB212" s="12">
        <v>0</v>
      </c>
      <c r="BC212" s="12">
        <v>0</v>
      </c>
      <c r="BD212" s="12">
        <v>0</v>
      </c>
      <c r="BE212" s="12">
        <v>0</v>
      </c>
      <c r="BF212" s="12">
        <v>0</v>
      </c>
      <c r="BG212" s="12">
        <v>0</v>
      </c>
      <c r="BH212" s="12">
        <v>0</v>
      </c>
      <c r="BI212" s="12">
        <v>0</v>
      </c>
      <c r="BJ212" s="12">
        <v>0</v>
      </c>
      <c r="BK212" s="12">
        <v>0</v>
      </c>
      <c r="BL212" s="12">
        <v>0</v>
      </c>
      <c r="BM212" s="12">
        <v>0</v>
      </c>
      <c r="BN212" s="12">
        <v>0</v>
      </c>
      <c r="BO212" s="12">
        <v>0</v>
      </c>
      <c r="BP212" s="12">
        <v>0</v>
      </c>
      <c r="BQ212" s="12">
        <v>0</v>
      </c>
      <c r="BR212" s="12">
        <v>0</v>
      </c>
      <c r="BS212" s="12">
        <v>0</v>
      </c>
      <c r="BT212" s="12">
        <v>0</v>
      </c>
    </row>
    <row r="213" spans="2:72">
      <c r="B213" s="12" t="s">
        <v>209</v>
      </c>
      <c r="C213" s="12" t="s">
        <v>711</v>
      </c>
      <c r="D213" s="12" t="s">
        <v>734</v>
      </c>
      <c r="E213" s="12" t="s">
        <v>709</v>
      </c>
      <c r="F213" s="12" t="s">
        <v>712</v>
      </c>
      <c r="G213" s="12" t="s">
        <v>710</v>
      </c>
      <c r="H213" s="12">
        <v>2016</v>
      </c>
      <c r="I213" s="634" t="s">
        <v>588</v>
      </c>
      <c r="J213" s="634" t="s">
        <v>601</v>
      </c>
      <c r="P213" s="12">
        <v>0</v>
      </c>
      <c r="Q213" s="12">
        <v>0</v>
      </c>
      <c r="R213" s="12">
        <v>0</v>
      </c>
      <c r="S213" s="12">
        <v>0</v>
      </c>
      <c r="T213" s="12">
        <v>0</v>
      </c>
      <c r="U213" s="12">
        <v>0</v>
      </c>
      <c r="V213" s="12">
        <v>0</v>
      </c>
      <c r="W213" s="12">
        <v>0</v>
      </c>
      <c r="X213" s="12">
        <v>0</v>
      </c>
      <c r="Y213" s="12">
        <v>0</v>
      </c>
      <c r="Z213" s="12">
        <v>0</v>
      </c>
      <c r="AA213" s="12">
        <v>0</v>
      </c>
      <c r="AB213" s="12">
        <v>0</v>
      </c>
      <c r="AC213" s="12">
        <v>0</v>
      </c>
      <c r="AD213" s="12">
        <v>0</v>
      </c>
      <c r="AE213" s="12">
        <v>0</v>
      </c>
      <c r="AF213" s="12">
        <v>0</v>
      </c>
      <c r="AG213" s="12">
        <v>0</v>
      </c>
      <c r="AH213" s="12">
        <v>0</v>
      </c>
      <c r="AI213" s="12">
        <v>0</v>
      </c>
      <c r="AJ213" s="12">
        <v>0</v>
      </c>
      <c r="AK213" s="12">
        <v>0</v>
      </c>
      <c r="AL213" s="12">
        <v>0</v>
      </c>
      <c r="AM213" s="12">
        <v>0</v>
      </c>
      <c r="AN213" s="12">
        <v>0</v>
      </c>
      <c r="AO213" s="12">
        <v>0</v>
      </c>
      <c r="AU213" s="12">
        <v>0</v>
      </c>
      <c r="AV213" s="12">
        <v>0</v>
      </c>
      <c r="AW213" s="12">
        <v>0</v>
      </c>
      <c r="AX213" s="12">
        <v>0</v>
      </c>
      <c r="AY213" s="12">
        <v>0</v>
      </c>
      <c r="AZ213" s="12">
        <v>0</v>
      </c>
      <c r="BA213" s="12">
        <v>0</v>
      </c>
      <c r="BB213" s="12">
        <v>0</v>
      </c>
      <c r="BC213" s="12">
        <v>0</v>
      </c>
      <c r="BD213" s="12">
        <v>0</v>
      </c>
      <c r="BE213" s="12">
        <v>0</v>
      </c>
      <c r="BF213" s="12">
        <v>0</v>
      </c>
      <c r="BG213" s="12">
        <v>0</v>
      </c>
      <c r="BH213" s="12">
        <v>0</v>
      </c>
      <c r="BI213" s="12">
        <v>0</v>
      </c>
      <c r="BJ213" s="12">
        <v>0</v>
      </c>
      <c r="BK213" s="12">
        <v>0</v>
      </c>
      <c r="BL213" s="12">
        <v>0</v>
      </c>
      <c r="BM213" s="12">
        <v>0</v>
      </c>
      <c r="BN213" s="12">
        <v>0</v>
      </c>
      <c r="BO213" s="12">
        <v>0</v>
      </c>
      <c r="BP213" s="12">
        <v>0</v>
      </c>
      <c r="BQ213" s="12">
        <v>0</v>
      </c>
      <c r="BR213" s="12">
        <v>0</v>
      </c>
      <c r="BS213" s="12">
        <v>0</v>
      </c>
      <c r="BT213" s="12">
        <v>0</v>
      </c>
    </row>
    <row r="214" spans="2:72">
      <c r="B214" s="12" t="s">
        <v>209</v>
      </c>
      <c r="C214" s="12" t="s">
        <v>708</v>
      </c>
      <c r="D214" s="12" t="s">
        <v>735</v>
      </c>
      <c r="E214" s="12" t="s">
        <v>709</v>
      </c>
      <c r="F214" s="12" t="s">
        <v>29</v>
      </c>
      <c r="G214" s="12" t="s">
        <v>710</v>
      </c>
      <c r="H214" s="12">
        <v>2016</v>
      </c>
      <c r="I214" s="634" t="s">
        <v>588</v>
      </c>
      <c r="J214" s="634" t="s">
        <v>601</v>
      </c>
      <c r="P214" s="12">
        <v>0</v>
      </c>
      <c r="Q214" s="12">
        <v>0</v>
      </c>
      <c r="R214" s="12">
        <v>0</v>
      </c>
      <c r="S214" s="12">
        <v>0</v>
      </c>
      <c r="T214" s="12">
        <v>0</v>
      </c>
      <c r="U214" s="12">
        <v>0</v>
      </c>
      <c r="V214" s="12">
        <v>0</v>
      </c>
      <c r="W214" s="12">
        <v>0</v>
      </c>
      <c r="X214" s="12">
        <v>0</v>
      </c>
      <c r="Y214" s="12">
        <v>0</v>
      </c>
      <c r="Z214" s="12">
        <v>0</v>
      </c>
      <c r="AA214" s="12">
        <v>0</v>
      </c>
      <c r="AB214" s="12">
        <v>0</v>
      </c>
      <c r="AC214" s="12">
        <v>0</v>
      </c>
      <c r="AD214" s="12">
        <v>0</v>
      </c>
      <c r="AE214" s="12">
        <v>0</v>
      </c>
      <c r="AF214" s="12">
        <v>0</v>
      </c>
      <c r="AG214" s="12">
        <v>0</v>
      </c>
      <c r="AH214" s="12">
        <v>0</v>
      </c>
      <c r="AI214" s="12">
        <v>0</v>
      </c>
      <c r="AJ214" s="12">
        <v>0</v>
      </c>
      <c r="AK214" s="12">
        <v>0</v>
      </c>
      <c r="AL214" s="12">
        <v>0</v>
      </c>
      <c r="AM214" s="12">
        <v>0</v>
      </c>
      <c r="AN214" s="12">
        <v>0</v>
      </c>
      <c r="AO214" s="12">
        <v>0</v>
      </c>
      <c r="AU214" s="12">
        <v>0</v>
      </c>
      <c r="AV214" s="12">
        <v>0</v>
      </c>
      <c r="AW214" s="12">
        <v>0</v>
      </c>
      <c r="AX214" s="12">
        <v>0</v>
      </c>
      <c r="AY214" s="12">
        <v>0</v>
      </c>
      <c r="AZ214" s="12">
        <v>0</v>
      </c>
      <c r="BA214" s="12">
        <v>0</v>
      </c>
      <c r="BB214" s="12">
        <v>0</v>
      </c>
      <c r="BC214" s="12">
        <v>0</v>
      </c>
      <c r="BD214" s="12">
        <v>0</v>
      </c>
      <c r="BE214" s="12">
        <v>0</v>
      </c>
      <c r="BF214" s="12">
        <v>0</v>
      </c>
      <c r="BG214" s="12">
        <v>0</v>
      </c>
      <c r="BH214" s="12">
        <v>0</v>
      </c>
      <c r="BI214" s="12">
        <v>0</v>
      </c>
      <c r="BJ214" s="12">
        <v>0</v>
      </c>
      <c r="BK214" s="12">
        <v>0</v>
      </c>
      <c r="BL214" s="12">
        <v>0</v>
      </c>
      <c r="BM214" s="12">
        <v>0</v>
      </c>
      <c r="BN214" s="12">
        <v>0</v>
      </c>
      <c r="BO214" s="12">
        <v>0</v>
      </c>
      <c r="BP214" s="12">
        <v>0</v>
      </c>
      <c r="BQ214" s="12">
        <v>0</v>
      </c>
      <c r="BR214" s="12">
        <v>0</v>
      </c>
      <c r="BS214" s="12">
        <v>0</v>
      </c>
      <c r="BT214" s="12">
        <v>0</v>
      </c>
    </row>
    <row r="215" spans="2:72">
      <c r="B215" s="12" t="s">
        <v>209</v>
      </c>
      <c r="C215" s="12" t="s">
        <v>708</v>
      </c>
      <c r="D215" s="12" t="s">
        <v>700</v>
      </c>
      <c r="E215" s="12" t="s">
        <v>709</v>
      </c>
      <c r="F215" s="12" t="s">
        <v>29</v>
      </c>
      <c r="G215" s="12" t="s">
        <v>710</v>
      </c>
      <c r="H215" s="12">
        <v>2016</v>
      </c>
      <c r="I215" s="634" t="s">
        <v>588</v>
      </c>
      <c r="J215" s="634" t="s">
        <v>601</v>
      </c>
      <c r="P215" s="12">
        <v>0</v>
      </c>
      <c r="Q215" s="12">
        <v>207</v>
      </c>
      <c r="R215" s="12">
        <v>207</v>
      </c>
      <c r="S215" s="12">
        <v>207</v>
      </c>
      <c r="T215" s="12">
        <v>207</v>
      </c>
      <c r="U215" s="12">
        <v>207</v>
      </c>
      <c r="V215" s="12">
        <v>207</v>
      </c>
      <c r="W215" s="12">
        <v>207</v>
      </c>
      <c r="X215" s="12">
        <v>207</v>
      </c>
      <c r="Y215" s="12">
        <v>207</v>
      </c>
      <c r="Z215" s="12">
        <v>207</v>
      </c>
      <c r="AA215" s="12">
        <v>207</v>
      </c>
      <c r="AB215" s="12">
        <v>207</v>
      </c>
      <c r="AC215" s="12">
        <v>207</v>
      </c>
      <c r="AD215" s="12">
        <v>176</v>
      </c>
      <c r="AE215" s="12">
        <v>176</v>
      </c>
      <c r="AF215" s="12">
        <v>62</v>
      </c>
      <c r="AG215" s="12">
        <v>62</v>
      </c>
      <c r="AH215" s="12">
        <v>0</v>
      </c>
      <c r="AI215" s="12">
        <v>0</v>
      </c>
      <c r="AJ215" s="12">
        <v>0</v>
      </c>
      <c r="AK215" s="12">
        <v>0</v>
      </c>
      <c r="AL215" s="12">
        <v>0</v>
      </c>
      <c r="AM215" s="12">
        <v>0</v>
      </c>
      <c r="AN215" s="12">
        <v>0</v>
      </c>
      <c r="AO215" s="12">
        <v>0</v>
      </c>
      <c r="AU215" s="12">
        <v>0</v>
      </c>
      <c r="AV215" s="12">
        <v>3295945</v>
      </c>
      <c r="AW215" s="12">
        <v>3295945</v>
      </c>
      <c r="AX215" s="12">
        <v>3295945</v>
      </c>
      <c r="AY215" s="12">
        <v>3295945</v>
      </c>
      <c r="AZ215" s="12">
        <v>3295945</v>
      </c>
      <c r="BA215" s="12">
        <v>3295945</v>
      </c>
      <c r="BB215" s="12">
        <v>3295945</v>
      </c>
      <c r="BC215" s="12">
        <v>3295945</v>
      </c>
      <c r="BD215" s="12">
        <v>3295945</v>
      </c>
      <c r="BE215" s="12">
        <v>3295945</v>
      </c>
      <c r="BF215" s="12">
        <v>3295945</v>
      </c>
      <c r="BG215" s="12">
        <v>3295945</v>
      </c>
      <c r="BH215" s="12">
        <v>3295945</v>
      </c>
      <c r="BI215" s="12">
        <v>2807122</v>
      </c>
      <c r="BJ215" s="12">
        <v>2807122</v>
      </c>
      <c r="BK215" s="12">
        <v>988986</v>
      </c>
      <c r="BL215" s="12">
        <v>988986</v>
      </c>
      <c r="BM215" s="12">
        <v>0</v>
      </c>
      <c r="BN215" s="12">
        <v>0</v>
      </c>
      <c r="BO215" s="12">
        <v>0</v>
      </c>
      <c r="BP215" s="12">
        <v>0</v>
      </c>
      <c r="BQ215" s="12">
        <v>0</v>
      </c>
      <c r="BR215" s="12">
        <v>0</v>
      </c>
      <c r="BS215" s="12">
        <v>0</v>
      </c>
      <c r="BT215" s="12">
        <v>0</v>
      </c>
    </row>
    <row r="216" spans="2:72">
      <c r="B216" s="12" t="s">
        <v>209</v>
      </c>
      <c r="C216" s="12" t="s">
        <v>711</v>
      </c>
      <c r="D216" s="12" t="s">
        <v>736</v>
      </c>
      <c r="E216" s="12" t="s">
        <v>709</v>
      </c>
      <c r="F216" s="12" t="s">
        <v>712</v>
      </c>
      <c r="G216" s="12" t="s">
        <v>710</v>
      </c>
      <c r="H216" s="12">
        <v>2016</v>
      </c>
      <c r="I216" s="634" t="s">
        <v>588</v>
      </c>
      <c r="J216" s="634" t="s">
        <v>601</v>
      </c>
      <c r="P216" s="12">
        <v>0</v>
      </c>
      <c r="Q216" s="12">
        <v>0</v>
      </c>
      <c r="R216" s="12">
        <v>0</v>
      </c>
      <c r="S216" s="12">
        <v>0</v>
      </c>
      <c r="T216" s="12">
        <v>0</v>
      </c>
      <c r="U216" s="12">
        <v>0</v>
      </c>
      <c r="V216" s="12">
        <v>0</v>
      </c>
      <c r="W216" s="12">
        <v>0</v>
      </c>
      <c r="X216" s="12">
        <v>0</v>
      </c>
      <c r="Y216" s="12">
        <v>0</v>
      </c>
      <c r="Z216" s="12">
        <v>0</v>
      </c>
      <c r="AA216" s="12">
        <v>0</v>
      </c>
      <c r="AB216" s="12">
        <v>0</v>
      </c>
      <c r="AC216" s="12">
        <v>0</v>
      </c>
      <c r="AD216" s="12">
        <v>0</v>
      </c>
      <c r="AE216" s="12">
        <v>0</v>
      </c>
      <c r="AF216" s="12">
        <v>0</v>
      </c>
      <c r="AG216" s="12">
        <v>0</v>
      </c>
      <c r="AH216" s="12">
        <v>0</v>
      </c>
      <c r="AI216" s="12">
        <v>0</v>
      </c>
      <c r="AJ216" s="12">
        <v>0</v>
      </c>
      <c r="AK216" s="12">
        <v>0</v>
      </c>
      <c r="AL216" s="12">
        <v>0</v>
      </c>
      <c r="AM216" s="12">
        <v>0</v>
      </c>
      <c r="AN216" s="12">
        <v>0</v>
      </c>
      <c r="AO216" s="12">
        <v>0</v>
      </c>
      <c r="AU216" s="12">
        <v>0</v>
      </c>
      <c r="AV216" s="12">
        <v>0</v>
      </c>
      <c r="AW216" s="12">
        <v>0</v>
      </c>
      <c r="AX216" s="12">
        <v>0</v>
      </c>
      <c r="AY216" s="12">
        <v>0</v>
      </c>
      <c r="AZ216" s="12">
        <v>0</v>
      </c>
      <c r="BA216" s="12">
        <v>0</v>
      </c>
      <c r="BB216" s="12">
        <v>0</v>
      </c>
      <c r="BC216" s="12">
        <v>0</v>
      </c>
      <c r="BD216" s="12">
        <v>0</v>
      </c>
      <c r="BE216" s="12">
        <v>0</v>
      </c>
      <c r="BF216" s="12">
        <v>0</v>
      </c>
      <c r="BG216" s="12">
        <v>0</v>
      </c>
      <c r="BH216" s="12">
        <v>0</v>
      </c>
      <c r="BI216" s="12">
        <v>0</v>
      </c>
      <c r="BJ216" s="12">
        <v>0</v>
      </c>
      <c r="BK216" s="12">
        <v>0</v>
      </c>
      <c r="BL216" s="12">
        <v>0</v>
      </c>
      <c r="BM216" s="12">
        <v>0</v>
      </c>
      <c r="BN216" s="12">
        <v>0</v>
      </c>
      <c r="BO216" s="12">
        <v>0</v>
      </c>
      <c r="BP216" s="12">
        <v>0</v>
      </c>
      <c r="BQ216" s="12">
        <v>0</v>
      </c>
      <c r="BR216" s="12">
        <v>0</v>
      </c>
      <c r="BS216" s="12">
        <v>0</v>
      </c>
      <c r="BT216" s="12">
        <v>0</v>
      </c>
    </row>
    <row r="217" spans="2:72">
      <c r="B217" s="12" t="s">
        <v>209</v>
      </c>
      <c r="C217" s="12" t="s">
        <v>711</v>
      </c>
      <c r="D217" s="12" t="s">
        <v>737</v>
      </c>
      <c r="E217" s="12" t="s">
        <v>709</v>
      </c>
      <c r="F217" s="12" t="s">
        <v>712</v>
      </c>
      <c r="G217" s="12" t="s">
        <v>710</v>
      </c>
      <c r="H217" s="12">
        <v>2016</v>
      </c>
      <c r="I217" s="634" t="s">
        <v>588</v>
      </c>
      <c r="J217" s="634" t="s">
        <v>601</v>
      </c>
      <c r="P217" s="12">
        <v>0</v>
      </c>
      <c r="Q217" s="12">
        <v>0</v>
      </c>
      <c r="R217" s="12">
        <v>0</v>
      </c>
      <c r="S217" s="12">
        <v>0</v>
      </c>
      <c r="T217" s="12">
        <v>0</v>
      </c>
      <c r="U217" s="12">
        <v>0</v>
      </c>
      <c r="V217" s="12">
        <v>0</v>
      </c>
      <c r="W217" s="12">
        <v>0</v>
      </c>
      <c r="X217" s="12">
        <v>0</v>
      </c>
      <c r="Y217" s="12">
        <v>0</v>
      </c>
      <c r="Z217" s="12">
        <v>0</v>
      </c>
      <c r="AA217" s="12">
        <v>0</v>
      </c>
      <c r="AB217" s="12">
        <v>0</v>
      </c>
      <c r="AC217" s="12">
        <v>0</v>
      </c>
      <c r="AD217" s="12">
        <v>0</v>
      </c>
      <c r="AE217" s="12">
        <v>0</v>
      </c>
      <c r="AF217" s="12">
        <v>0</v>
      </c>
      <c r="AG217" s="12">
        <v>0</v>
      </c>
      <c r="AH217" s="12">
        <v>0</v>
      </c>
      <c r="AI217" s="12">
        <v>0</v>
      </c>
      <c r="AJ217" s="12">
        <v>0</v>
      </c>
      <c r="AK217" s="12">
        <v>0</v>
      </c>
      <c r="AL217" s="12">
        <v>0</v>
      </c>
      <c r="AM217" s="12">
        <v>0</v>
      </c>
      <c r="AN217" s="12">
        <v>0</v>
      </c>
      <c r="AO217" s="12">
        <v>0</v>
      </c>
      <c r="AU217" s="12">
        <v>0</v>
      </c>
      <c r="AV217" s="12">
        <v>0</v>
      </c>
      <c r="AW217" s="12">
        <v>0</v>
      </c>
      <c r="AX217" s="12">
        <v>0</v>
      </c>
      <c r="AY217" s="12">
        <v>0</v>
      </c>
      <c r="AZ217" s="12">
        <v>0</v>
      </c>
      <c r="BA217" s="12">
        <v>0</v>
      </c>
      <c r="BB217" s="12">
        <v>0</v>
      </c>
      <c r="BC217" s="12">
        <v>0</v>
      </c>
      <c r="BD217" s="12">
        <v>0</v>
      </c>
      <c r="BE217" s="12">
        <v>0</v>
      </c>
      <c r="BF217" s="12">
        <v>0</v>
      </c>
      <c r="BG217" s="12">
        <v>0</v>
      </c>
      <c r="BH217" s="12">
        <v>0</v>
      </c>
      <c r="BI217" s="12">
        <v>0</v>
      </c>
      <c r="BJ217" s="12">
        <v>0</v>
      </c>
      <c r="BK217" s="12">
        <v>0</v>
      </c>
      <c r="BL217" s="12">
        <v>0</v>
      </c>
      <c r="BM217" s="12">
        <v>0</v>
      </c>
      <c r="BN217" s="12">
        <v>0</v>
      </c>
      <c r="BO217" s="12">
        <v>0</v>
      </c>
      <c r="BP217" s="12">
        <v>0</v>
      </c>
      <c r="BQ217" s="12">
        <v>0</v>
      </c>
      <c r="BR217" s="12">
        <v>0</v>
      </c>
      <c r="BS217" s="12">
        <v>0</v>
      </c>
      <c r="BT217" s="12">
        <v>0</v>
      </c>
    </row>
    <row r="218" spans="2:72">
      <c r="B218" s="12" t="s">
        <v>209</v>
      </c>
      <c r="C218" s="12" t="s">
        <v>711</v>
      </c>
      <c r="D218" s="12" t="s">
        <v>738</v>
      </c>
      <c r="E218" s="12" t="s">
        <v>709</v>
      </c>
      <c r="F218" s="12" t="s">
        <v>713</v>
      </c>
      <c r="G218" s="12" t="s">
        <v>710</v>
      </c>
      <c r="H218" s="12">
        <v>2016</v>
      </c>
      <c r="I218" s="634" t="s">
        <v>588</v>
      </c>
      <c r="J218" s="634" t="s">
        <v>601</v>
      </c>
      <c r="P218" s="12">
        <v>0</v>
      </c>
      <c r="Q218" s="12">
        <v>0</v>
      </c>
      <c r="R218" s="12">
        <v>0</v>
      </c>
      <c r="S218" s="12">
        <v>0</v>
      </c>
      <c r="T218" s="12">
        <v>0</v>
      </c>
      <c r="U218" s="12">
        <v>0</v>
      </c>
      <c r="V218" s="12">
        <v>0</v>
      </c>
      <c r="W218" s="12">
        <v>0</v>
      </c>
      <c r="X218" s="12">
        <v>0</v>
      </c>
      <c r="Y218" s="12">
        <v>0</v>
      </c>
      <c r="Z218" s="12">
        <v>0</v>
      </c>
      <c r="AA218" s="12">
        <v>0</v>
      </c>
      <c r="AB218" s="12">
        <v>0</v>
      </c>
      <c r="AC218" s="12">
        <v>0</v>
      </c>
      <c r="AD218" s="12">
        <v>0</v>
      </c>
      <c r="AE218" s="12">
        <v>0</v>
      </c>
      <c r="AF218" s="12">
        <v>0</v>
      </c>
      <c r="AG218" s="12">
        <v>0</v>
      </c>
      <c r="AH218" s="12">
        <v>0</v>
      </c>
      <c r="AI218" s="12">
        <v>0</v>
      </c>
      <c r="AJ218" s="12">
        <v>0</v>
      </c>
      <c r="AK218" s="12">
        <v>0</v>
      </c>
      <c r="AL218" s="12">
        <v>0</v>
      </c>
      <c r="AM218" s="12">
        <v>0</v>
      </c>
      <c r="AN218" s="12">
        <v>0</v>
      </c>
      <c r="AO218" s="12">
        <v>0</v>
      </c>
      <c r="AU218" s="12">
        <v>0</v>
      </c>
      <c r="AV218" s="12">
        <v>0</v>
      </c>
      <c r="AW218" s="12">
        <v>0</v>
      </c>
      <c r="AX218" s="12">
        <v>0</v>
      </c>
      <c r="AY218" s="12">
        <v>0</v>
      </c>
      <c r="AZ218" s="12">
        <v>0</v>
      </c>
      <c r="BA218" s="12">
        <v>0</v>
      </c>
      <c r="BB218" s="12">
        <v>0</v>
      </c>
      <c r="BC218" s="12">
        <v>0</v>
      </c>
      <c r="BD218" s="12">
        <v>0</v>
      </c>
      <c r="BE218" s="12">
        <v>0</v>
      </c>
      <c r="BF218" s="12">
        <v>0</v>
      </c>
      <c r="BG218" s="12">
        <v>0</v>
      </c>
      <c r="BH218" s="12">
        <v>0</v>
      </c>
      <c r="BI218" s="12">
        <v>0</v>
      </c>
      <c r="BJ218" s="12">
        <v>0</v>
      </c>
      <c r="BK218" s="12">
        <v>0</v>
      </c>
      <c r="BL218" s="12">
        <v>0</v>
      </c>
      <c r="BM218" s="12">
        <v>0</v>
      </c>
      <c r="BN218" s="12">
        <v>0</v>
      </c>
      <c r="BO218" s="12">
        <v>0</v>
      </c>
      <c r="BP218" s="12">
        <v>0</v>
      </c>
      <c r="BQ218" s="12">
        <v>0</v>
      </c>
      <c r="BR218" s="12">
        <v>0</v>
      </c>
      <c r="BS218" s="12">
        <v>0</v>
      </c>
      <c r="BT218" s="12">
        <v>0</v>
      </c>
    </row>
    <row r="219" spans="2:72">
      <c r="B219" s="12" t="s">
        <v>209</v>
      </c>
      <c r="C219" s="12" t="s">
        <v>492</v>
      </c>
      <c r="D219" s="12" t="s">
        <v>739</v>
      </c>
      <c r="E219" s="12" t="s">
        <v>709</v>
      </c>
      <c r="F219" s="12" t="s">
        <v>492</v>
      </c>
      <c r="G219" s="12" t="s">
        <v>710</v>
      </c>
      <c r="H219" s="12">
        <v>2016</v>
      </c>
      <c r="I219" s="634" t="s">
        <v>588</v>
      </c>
      <c r="J219" s="634" t="s">
        <v>601</v>
      </c>
      <c r="P219" s="12">
        <v>0</v>
      </c>
      <c r="Q219" s="12">
        <v>0</v>
      </c>
      <c r="R219" s="12">
        <v>0</v>
      </c>
      <c r="S219" s="12">
        <v>0</v>
      </c>
      <c r="T219" s="12">
        <v>0</v>
      </c>
      <c r="U219" s="12">
        <v>0</v>
      </c>
      <c r="V219" s="12">
        <v>0</v>
      </c>
      <c r="W219" s="12">
        <v>0</v>
      </c>
      <c r="X219" s="12">
        <v>0</v>
      </c>
      <c r="Y219" s="12">
        <v>0</v>
      </c>
      <c r="Z219" s="12">
        <v>0</v>
      </c>
      <c r="AA219" s="12">
        <v>0</v>
      </c>
      <c r="AB219" s="12">
        <v>0</v>
      </c>
      <c r="AC219" s="12">
        <v>0</v>
      </c>
      <c r="AD219" s="12">
        <v>0</v>
      </c>
      <c r="AE219" s="12">
        <v>0</v>
      </c>
      <c r="AF219" s="12">
        <v>0</v>
      </c>
      <c r="AG219" s="12">
        <v>0</v>
      </c>
      <c r="AH219" s="12">
        <v>0</v>
      </c>
      <c r="AI219" s="12">
        <v>0</v>
      </c>
      <c r="AJ219" s="12">
        <v>0</v>
      </c>
      <c r="AK219" s="12">
        <v>0</v>
      </c>
      <c r="AL219" s="12">
        <v>0</v>
      </c>
      <c r="AM219" s="12">
        <v>0</v>
      </c>
      <c r="AN219" s="12">
        <v>0</v>
      </c>
      <c r="AO219" s="12">
        <v>0</v>
      </c>
      <c r="AU219" s="12">
        <v>0</v>
      </c>
      <c r="AV219" s="12">
        <v>0</v>
      </c>
      <c r="AW219" s="12">
        <v>0</v>
      </c>
      <c r="AX219" s="12">
        <v>0</v>
      </c>
      <c r="AY219" s="12">
        <v>0</v>
      </c>
      <c r="AZ219" s="12">
        <v>0</v>
      </c>
      <c r="BA219" s="12">
        <v>0</v>
      </c>
      <c r="BB219" s="12">
        <v>0</v>
      </c>
      <c r="BC219" s="12">
        <v>0</v>
      </c>
      <c r="BD219" s="12">
        <v>0</v>
      </c>
      <c r="BE219" s="12">
        <v>0</v>
      </c>
      <c r="BF219" s="12">
        <v>0</v>
      </c>
      <c r="BG219" s="12">
        <v>0</v>
      </c>
      <c r="BH219" s="12">
        <v>0</v>
      </c>
      <c r="BI219" s="12">
        <v>0</v>
      </c>
      <c r="BJ219" s="12">
        <v>0</v>
      </c>
      <c r="BK219" s="12">
        <v>0</v>
      </c>
      <c r="BL219" s="12">
        <v>0</v>
      </c>
      <c r="BM219" s="12">
        <v>0</v>
      </c>
      <c r="BN219" s="12">
        <v>0</v>
      </c>
      <c r="BO219" s="12">
        <v>0</v>
      </c>
      <c r="BP219" s="12">
        <v>0</v>
      </c>
      <c r="BQ219" s="12">
        <v>0</v>
      </c>
      <c r="BR219" s="12">
        <v>0</v>
      </c>
      <c r="BS219" s="12">
        <v>0</v>
      </c>
      <c r="BT219" s="12">
        <v>0</v>
      </c>
    </row>
    <row r="220" spans="2:72">
      <c r="B220" s="12" t="s">
        <v>209</v>
      </c>
      <c r="C220" s="12" t="s">
        <v>492</v>
      </c>
      <c r="D220" s="12" t="s">
        <v>740</v>
      </c>
      <c r="E220" s="12" t="s">
        <v>709</v>
      </c>
      <c r="F220" s="12" t="s">
        <v>492</v>
      </c>
      <c r="G220" s="12" t="s">
        <v>710</v>
      </c>
      <c r="H220" s="12">
        <v>2016</v>
      </c>
      <c r="I220" s="634" t="s">
        <v>588</v>
      </c>
      <c r="J220" s="634" t="s">
        <v>601</v>
      </c>
      <c r="P220" s="12">
        <v>0</v>
      </c>
      <c r="Q220" s="12">
        <v>0</v>
      </c>
      <c r="R220" s="12">
        <v>0</v>
      </c>
      <c r="S220" s="12">
        <v>0</v>
      </c>
      <c r="T220" s="12">
        <v>0</v>
      </c>
      <c r="U220" s="12">
        <v>0</v>
      </c>
      <c r="V220" s="12">
        <v>0</v>
      </c>
      <c r="W220" s="12">
        <v>0</v>
      </c>
      <c r="X220" s="12">
        <v>0</v>
      </c>
      <c r="Y220" s="12">
        <v>0</v>
      </c>
      <c r="Z220" s="12">
        <v>0</v>
      </c>
      <c r="AA220" s="12">
        <v>0</v>
      </c>
      <c r="AB220" s="12">
        <v>0</v>
      </c>
      <c r="AC220" s="12">
        <v>0</v>
      </c>
      <c r="AD220" s="12">
        <v>0</v>
      </c>
      <c r="AE220" s="12">
        <v>0</v>
      </c>
      <c r="AF220" s="12">
        <v>0</v>
      </c>
      <c r="AG220" s="12">
        <v>0</v>
      </c>
      <c r="AH220" s="12">
        <v>0</v>
      </c>
      <c r="AI220" s="12">
        <v>0</v>
      </c>
      <c r="AJ220" s="12">
        <v>0</v>
      </c>
      <c r="AK220" s="12">
        <v>0</v>
      </c>
      <c r="AL220" s="12">
        <v>0</v>
      </c>
      <c r="AM220" s="12">
        <v>0</v>
      </c>
      <c r="AN220" s="12">
        <v>0</v>
      </c>
      <c r="AO220" s="12">
        <v>0</v>
      </c>
      <c r="AU220" s="12">
        <v>0</v>
      </c>
      <c r="AV220" s="12">
        <v>0</v>
      </c>
      <c r="AW220" s="12">
        <v>0</v>
      </c>
      <c r="AX220" s="12">
        <v>0</v>
      </c>
      <c r="AY220" s="12">
        <v>0</v>
      </c>
      <c r="AZ220" s="12">
        <v>0</v>
      </c>
      <c r="BA220" s="12">
        <v>0</v>
      </c>
      <c r="BB220" s="12">
        <v>0</v>
      </c>
      <c r="BC220" s="12">
        <v>0</v>
      </c>
      <c r="BD220" s="12">
        <v>0</v>
      </c>
      <c r="BE220" s="12">
        <v>0</v>
      </c>
      <c r="BF220" s="12">
        <v>0</v>
      </c>
      <c r="BG220" s="12">
        <v>0</v>
      </c>
      <c r="BH220" s="12">
        <v>0</v>
      </c>
      <c r="BI220" s="12">
        <v>0</v>
      </c>
      <c r="BJ220" s="12">
        <v>0</v>
      </c>
      <c r="BK220" s="12">
        <v>0</v>
      </c>
      <c r="BL220" s="12">
        <v>0</v>
      </c>
      <c r="BM220" s="12">
        <v>0</v>
      </c>
      <c r="BN220" s="12">
        <v>0</v>
      </c>
      <c r="BO220" s="12">
        <v>0</v>
      </c>
      <c r="BP220" s="12">
        <v>0</v>
      </c>
      <c r="BQ220" s="12">
        <v>0</v>
      </c>
      <c r="BR220" s="12">
        <v>0</v>
      </c>
      <c r="BS220" s="12">
        <v>0</v>
      </c>
      <c r="BT220" s="12">
        <v>0</v>
      </c>
    </row>
    <row r="221" spans="2:72">
      <c r="B221" s="12" t="s">
        <v>741</v>
      </c>
      <c r="C221" s="12" t="s">
        <v>711</v>
      </c>
      <c r="D221" s="12" t="s">
        <v>701</v>
      </c>
      <c r="E221" s="12" t="s">
        <v>709</v>
      </c>
      <c r="F221" s="12" t="s">
        <v>712</v>
      </c>
      <c r="G221" s="12" t="s">
        <v>710</v>
      </c>
      <c r="H221" s="12">
        <v>2016</v>
      </c>
      <c r="I221" s="634" t="s">
        <v>588</v>
      </c>
      <c r="J221" s="634" t="s">
        <v>601</v>
      </c>
      <c r="P221" s="12">
        <v>0</v>
      </c>
      <c r="Q221" s="12">
        <v>0</v>
      </c>
      <c r="R221" s="12">
        <v>0</v>
      </c>
      <c r="S221" s="12">
        <v>0</v>
      </c>
      <c r="T221" s="12">
        <v>0</v>
      </c>
      <c r="U221" s="12">
        <v>0</v>
      </c>
      <c r="V221" s="12">
        <v>0</v>
      </c>
      <c r="W221" s="12">
        <v>0</v>
      </c>
      <c r="X221" s="12">
        <v>0</v>
      </c>
      <c r="Y221" s="12">
        <v>0</v>
      </c>
      <c r="Z221" s="12">
        <v>0</v>
      </c>
      <c r="AA221" s="12">
        <v>0</v>
      </c>
      <c r="AB221" s="12">
        <v>0</v>
      </c>
      <c r="AC221" s="12">
        <v>0</v>
      </c>
      <c r="AD221" s="12">
        <v>0</v>
      </c>
      <c r="AE221" s="12">
        <v>0</v>
      </c>
      <c r="AF221" s="12">
        <v>0</v>
      </c>
      <c r="AG221" s="12">
        <v>0</v>
      </c>
      <c r="AH221" s="12">
        <v>0</v>
      </c>
      <c r="AI221" s="12">
        <v>0</v>
      </c>
      <c r="AJ221" s="12">
        <v>0</v>
      </c>
      <c r="AK221" s="12">
        <v>0</v>
      </c>
      <c r="AL221" s="12">
        <v>0</v>
      </c>
      <c r="AM221" s="12">
        <v>0</v>
      </c>
      <c r="AN221" s="12">
        <v>0</v>
      </c>
      <c r="AO221" s="12">
        <v>0</v>
      </c>
      <c r="AU221" s="12">
        <v>0</v>
      </c>
      <c r="AV221" s="12">
        <v>0</v>
      </c>
      <c r="AW221" s="12">
        <v>0</v>
      </c>
      <c r="AX221" s="12">
        <v>0</v>
      </c>
      <c r="AY221" s="12">
        <v>0</v>
      </c>
      <c r="AZ221" s="12">
        <v>0</v>
      </c>
      <c r="BA221" s="12">
        <v>0</v>
      </c>
      <c r="BB221" s="12">
        <v>0</v>
      </c>
      <c r="BC221" s="12">
        <v>0</v>
      </c>
      <c r="BD221" s="12">
        <v>0</v>
      </c>
      <c r="BE221" s="12">
        <v>0</v>
      </c>
      <c r="BF221" s="12">
        <v>0</v>
      </c>
      <c r="BG221" s="12">
        <v>0</v>
      </c>
      <c r="BH221" s="12">
        <v>0</v>
      </c>
      <c r="BI221" s="12">
        <v>0</v>
      </c>
      <c r="BJ221" s="12">
        <v>0</v>
      </c>
      <c r="BK221" s="12">
        <v>0</v>
      </c>
      <c r="BL221" s="12">
        <v>0</v>
      </c>
      <c r="BM221" s="12">
        <v>0</v>
      </c>
      <c r="BN221" s="12">
        <v>0</v>
      </c>
      <c r="BO221" s="12">
        <v>0</v>
      </c>
      <c r="BP221" s="12">
        <v>0</v>
      </c>
      <c r="BQ221" s="12">
        <v>0</v>
      </c>
      <c r="BR221" s="12">
        <v>0</v>
      </c>
      <c r="BS221" s="12">
        <v>0</v>
      </c>
      <c r="BT221" s="12">
        <v>0</v>
      </c>
    </row>
    <row r="222" spans="2:72">
      <c r="B222" s="12" t="s">
        <v>741</v>
      </c>
      <c r="C222" s="12" t="s">
        <v>708</v>
      </c>
      <c r="D222" s="12" t="s">
        <v>703</v>
      </c>
      <c r="E222" s="12" t="s">
        <v>709</v>
      </c>
      <c r="F222" s="12" t="s">
        <v>29</v>
      </c>
      <c r="G222" s="12" t="s">
        <v>710</v>
      </c>
      <c r="H222" s="12">
        <v>2016</v>
      </c>
      <c r="I222" s="634" t="s">
        <v>588</v>
      </c>
      <c r="J222" s="634" t="s">
        <v>601</v>
      </c>
      <c r="P222" s="12">
        <v>0</v>
      </c>
      <c r="Q222" s="12">
        <v>1</v>
      </c>
      <c r="R222" s="12">
        <v>1</v>
      </c>
      <c r="S222" s="12">
        <v>1</v>
      </c>
      <c r="T222" s="12">
        <v>1</v>
      </c>
      <c r="U222" s="12">
        <v>1</v>
      </c>
      <c r="V222" s="12">
        <v>1</v>
      </c>
      <c r="W222" s="12">
        <v>1</v>
      </c>
      <c r="X222" s="12">
        <v>1</v>
      </c>
      <c r="Y222" s="12">
        <v>1</v>
      </c>
      <c r="Z222" s="12">
        <v>1</v>
      </c>
      <c r="AA222" s="12">
        <v>1</v>
      </c>
      <c r="AB222" s="12">
        <v>1</v>
      </c>
      <c r="AC222" s="12">
        <v>1</v>
      </c>
      <c r="AD222" s="12">
        <v>1</v>
      </c>
      <c r="AE222" s="12">
        <v>1</v>
      </c>
      <c r="AF222" s="12">
        <v>1</v>
      </c>
      <c r="AG222" s="12">
        <v>1</v>
      </c>
      <c r="AH222" s="12">
        <v>1</v>
      </c>
      <c r="AI222" s="12">
        <v>0</v>
      </c>
      <c r="AJ222" s="12">
        <v>0</v>
      </c>
      <c r="AK222" s="12">
        <v>0</v>
      </c>
      <c r="AL222" s="12">
        <v>0</v>
      </c>
      <c r="AM222" s="12">
        <v>0</v>
      </c>
      <c r="AN222" s="12">
        <v>0</v>
      </c>
      <c r="AO222" s="12">
        <v>0</v>
      </c>
      <c r="AU222" s="12">
        <v>0</v>
      </c>
      <c r="AV222" s="12">
        <v>9426</v>
      </c>
      <c r="AW222" s="12">
        <v>9426</v>
      </c>
      <c r="AX222" s="12">
        <v>9426</v>
      </c>
      <c r="AY222" s="12">
        <v>9426</v>
      </c>
      <c r="AZ222" s="12">
        <v>9426</v>
      </c>
      <c r="BA222" s="12">
        <v>9426</v>
      </c>
      <c r="BB222" s="12">
        <v>9426</v>
      </c>
      <c r="BC222" s="12">
        <v>9426</v>
      </c>
      <c r="BD222" s="12">
        <v>9426</v>
      </c>
      <c r="BE222" s="12">
        <v>9426</v>
      </c>
      <c r="BF222" s="12">
        <v>9426</v>
      </c>
      <c r="BG222" s="12">
        <v>9426</v>
      </c>
      <c r="BH222" s="12">
        <v>9426</v>
      </c>
      <c r="BI222" s="12">
        <v>9426</v>
      </c>
      <c r="BJ222" s="12">
        <v>6273</v>
      </c>
      <c r="BK222" s="12">
        <v>6273</v>
      </c>
      <c r="BL222" s="12">
        <v>6273</v>
      </c>
      <c r="BM222" s="12">
        <v>6273</v>
      </c>
      <c r="BN222" s="12">
        <v>0</v>
      </c>
      <c r="BO222" s="12">
        <v>0</v>
      </c>
      <c r="BP222" s="12">
        <v>0</v>
      </c>
      <c r="BQ222" s="12">
        <v>0</v>
      </c>
      <c r="BR222" s="12">
        <v>0</v>
      </c>
      <c r="BS222" s="12">
        <v>0</v>
      </c>
      <c r="BT222" s="12">
        <v>0</v>
      </c>
    </row>
    <row r="223" spans="2:72">
      <c r="B223" s="12" t="s">
        <v>741</v>
      </c>
      <c r="C223" s="12" t="s">
        <v>711</v>
      </c>
      <c r="D223" s="12" t="s">
        <v>704</v>
      </c>
      <c r="E223" s="12" t="s">
        <v>709</v>
      </c>
      <c r="F223" s="12" t="s">
        <v>712</v>
      </c>
      <c r="G223" s="12" t="s">
        <v>710</v>
      </c>
      <c r="H223" s="12">
        <v>2016</v>
      </c>
      <c r="I223" s="634" t="s">
        <v>588</v>
      </c>
      <c r="J223" s="634" t="s">
        <v>601</v>
      </c>
      <c r="P223" s="12">
        <v>0</v>
      </c>
      <c r="Q223" s="12">
        <v>0</v>
      </c>
      <c r="R223" s="12">
        <v>0</v>
      </c>
      <c r="S223" s="12">
        <v>0</v>
      </c>
      <c r="T223" s="12">
        <v>0</v>
      </c>
      <c r="U223" s="12">
        <v>0</v>
      </c>
      <c r="V223" s="12">
        <v>0</v>
      </c>
      <c r="W223" s="12">
        <v>0</v>
      </c>
      <c r="X223" s="12">
        <v>0</v>
      </c>
      <c r="Y223" s="12">
        <v>0</v>
      </c>
      <c r="Z223" s="12">
        <v>0</v>
      </c>
      <c r="AA223" s="12">
        <v>0</v>
      </c>
      <c r="AB223" s="12">
        <v>0</v>
      </c>
      <c r="AC223" s="12">
        <v>0</v>
      </c>
      <c r="AD223" s="12">
        <v>0</v>
      </c>
      <c r="AE223" s="12">
        <v>0</v>
      </c>
      <c r="AF223" s="12">
        <v>0</v>
      </c>
      <c r="AG223" s="12">
        <v>0</v>
      </c>
      <c r="AH223" s="12">
        <v>0</v>
      </c>
      <c r="AI223" s="12">
        <v>0</v>
      </c>
      <c r="AJ223" s="12">
        <v>0</v>
      </c>
      <c r="AK223" s="12">
        <v>0</v>
      </c>
      <c r="AL223" s="12">
        <v>0</v>
      </c>
      <c r="AM223" s="12">
        <v>0</v>
      </c>
      <c r="AN223" s="12">
        <v>0</v>
      </c>
      <c r="AO223" s="12">
        <v>0</v>
      </c>
      <c r="AU223" s="12">
        <v>0</v>
      </c>
      <c r="AV223" s="12">
        <v>0</v>
      </c>
      <c r="AW223" s="12">
        <v>0</v>
      </c>
      <c r="AX223" s="12">
        <v>0</v>
      </c>
      <c r="AY223" s="12">
        <v>0</v>
      </c>
      <c r="AZ223" s="12">
        <v>0</v>
      </c>
      <c r="BA223" s="12">
        <v>0</v>
      </c>
      <c r="BB223" s="12">
        <v>0</v>
      </c>
      <c r="BC223" s="12">
        <v>0</v>
      </c>
      <c r="BD223" s="12">
        <v>0</v>
      </c>
      <c r="BE223" s="12">
        <v>0</v>
      </c>
      <c r="BF223" s="12">
        <v>0</v>
      </c>
      <c r="BG223" s="12">
        <v>0</v>
      </c>
      <c r="BH223" s="12">
        <v>0</v>
      </c>
      <c r="BI223" s="12">
        <v>0</v>
      </c>
      <c r="BJ223" s="12">
        <v>0</v>
      </c>
      <c r="BK223" s="12">
        <v>0</v>
      </c>
      <c r="BL223" s="12">
        <v>0</v>
      </c>
      <c r="BM223" s="12">
        <v>0</v>
      </c>
      <c r="BN223" s="12">
        <v>0</v>
      </c>
      <c r="BO223" s="12">
        <v>0</v>
      </c>
      <c r="BP223" s="12">
        <v>0</v>
      </c>
      <c r="BQ223" s="12">
        <v>0</v>
      </c>
      <c r="BR223" s="12">
        <v>0</v>
      </c>
      <c r="BS223" s="12">
        <v>0</v>
      </c>
      <c r="BT223" s="12">
        <v>0</v>
      </c>
    </row>
    <row r="224" spans="2:72">
      <c r="B224" s="12" t="s">
        <v>741</v>
      </c>
      <c r="C224" s="12" t="s">
        <v>711</v>
      </c>
      <c r="D224" s="12" t="s">
        <v>742</v>
      </c>
      <c r="E224" s="12" t="s">
        <v>709</v>
      </c>
      <c r="F224" s="12" t="s">
        <v>712</v>
      </c>
      <c r="G224" s="12" t="s">
        <v>710</v>
      </c>
      <c r="H224" s="12">
        <v>2016</v>
      </c>
      <c r="I224" s="634" t="s">
        <v>588</v>
      </c>
      <c r="J224" s="634" t="s">
        <v>601</v>
      </c>
      <c r="P224" s="12">
        <v>0</v>
      </c>
      <c r="Q224" s="12">
        <v>0</v>
      </c>
      <c r="R224" s="12">
        <v>0</v>
      </c>
      <c r="S224" s="12">
        <v>0</v>
      </c>
      <c r="T224" s="12">
        <v>0</v>
      </c>
      <c r="U224" s="12">
        <v>0</v>
      </c>
      <c r="V224" s="12">
        <v>0</v>
      </c>
      <c r="W224" s="12">
        <v>0</v>
      </c>
      <c r="X224" s="12">
        <v>0</v>
      </c>
      <c r="Y224" s="12">
        <v>0</v>
      </c>
      <c r="Z224" s="12">
        <v>0</v>
      </c>
      <c r="AA224" s="12">
        <v>0</v>
      </c>
      <c r="AB224" s="12">
        <v>0</v>
      </c>
      <c r="AC224" s="12">
        <v>0</v>
      </c>
      <c r="AD224" s="12">
        <v>0</v>
      </c>
      <c r="AE224" s="12">
        <v>0</v>
      </c>
      <c r="AF224" s="12">
        <v>0</v>
      </c>
      <c r="AG224" s="12">
        <v>0</v>
      </c>
      <c r="AH224" s="12">
        <v>0</v>
      </c>
      <c r="AI224" s="12">
        <v>0</v>
      </c>
      <c r="AJ224" s="12">
        <v>0</v>
      </c>
      <c r="AK224" s="12">
        <v>0</v>
      </c>
      <c r="AL224" s="12">
        <v>0</v>
      </c>
      <c r="AM224" s="12">
        <v>0</v>
      </c>
      <c r="AN224" s="12">
        <v>0</v>
      </c>
      <c r="AO224" s="12">
        <v>0</v>
      </c>
      <c r="AU224" s="12">
        <v>0</v>
      </c>
      <c r="AV224" s="12">
        <v>0</v>
      </c>
      <c r="AW224" s="12">
        <v>0</v>
      </c>
      <c r="AX224" s="12">
        <v>0</v>
      </c>
      <c r="AY224" s="12">
        <v>0</v>
      </c>
      <c r="AZ224" s="12">
        <v>0</v>
      </c>
      <c r="BA224" s="12">
        <v>0</v>
      </c>
      <c r="BB224" s="12">
        <v>0</v>
      </c>
      <c r="BC224" s="12">
        <v>0</v>
      </c>
      <c r="BD224" s="12">
        <v>0</v>
      </c>
      <c r="BE224" s="12">
        <v>0</v>
      </c>
      <c r="BF224" s="12">
        <v>0</v>
      </c>
      <c r="BG224" s="12">
        <v>0</v>
      </c>
      <c r="BH224" s="12">
        <v>0</v>
      </c>
      <c r="BI224" s="12">
        <v>0</v>
      </c>
      <c r="BJ224" s="12">
        <v>0</v>
      </c>
      <c r="BK224" s="12">
        <v>0</v>
      </c>
      <c r="BL224" s="12">
        <v>0</v>
      </c>
      <c r="BM224" s="12">
        <v>0</v>
      </c>
      <c r="BN224" s="12">
        <v>0</v>
      </c>
      <c r="BO224" s="12">
        <v>0</v>
      </c>
      <c r="BP224" s="12">
        <v>0</v>
      </c>
      <c r="BQ224" s="12">
        <v>0</v>
      </c>
      <c r="BR224" s="12">
        <v>0</v>
      </c>
      <c r="BS224" s="12">
        <v>0</v>
      </c>
      <c r="BT224" s="12">
        <v>0</v>
      </c>
    </row>
    <row r="225" spans="2:72">
      <c r="B225" s="12" t="s">
        <v>741</v>
      </c>
      <c r="C225" s="12" t="s">
        <v>711</v>
      </c>
      <c r="D225" s="12" t="s">
        <v>705</v>
      </c>
      <c r="E225" s="12" t="s">
        <v>709</v>
      </c>
      <c r="F225" s="12" t="s">
        <v>712</v>
      </c>
      <c r="G225" s="12" t="s">
        <v>710</v>
      </c>
      <c r="H225" s="12">
        <v>2016</v>
      </c>
      <c r="I225" s="634" t="s">
        <v>588</v>
      </c>
      <c r="J225" s="634" t="s">
        <v>601</v>
      </c>
      <c r="P225" s="12">
        <v>0</v>
      </c>
      <c r="Q225" s="12">
        <v>0</v>
      </c>
      <c r="R225" s="12">
        <v>0</v>
      </c>
      <c r="S225" s="12">
        <v>0</v>
      </c>
      <c r="T225" s="12">
        <v>0</v>
      </c>
      <c r="U225" s="12">
        <v>0</v>
      </c>
      <c r="V225" s="12">
        <v>0</v>
      </c>
      <c r="W225" s="12">
        <v>0</v>
      </c>
      <c r="X225" s="12">
        <v>0</v>
      </c>
      <c r="Y225" s="12">
        <v>0</v>
      </c>
      <c r="Z225" s="12">
        <v>0</v>
      </c>
      <c r="AA225" s="12">
        <v>0</v>
      </c>
      <c r="AB225" s="12">
        <v>0</v>
      </c>
      <c r="AC225" s="12">
        <v>0</v>
      </c>
      <c r="AD225" s="12">
        <v>0</v>
      </c>
      <c r="AE225" s="12">
        <v>0</v>
      </c>
      <c r="AF225" s="12">
        <v>0</v>
      </c>
      <c r="AG225" s="12">
        <v>0</v>
      </c>
      <c r="AH225" s="12">
        <v>0</v>
      </c>
      <c r="AI225" s="12">
        <v>0</v>
      </c>
      <c r="AJ225" s="12">
        <v>0</v>
      </c>
      <c r="AK225" s="12">
        <v>0</v>
      </c>
      <c r="AL225" s="12">
        <v>0</v>
      </c>
      <c r="AM225" s="12">
        <v>0</v>
      </c>
      <c r="AN225" s="12">
        <v>0</v>
      </c>
      <c r="AO225" s="12">
        <v>0</v>
      </c>
      <c r="AU225" s="12">
        <v>0</v>
      </c>
      <c r="AV225" s="12">
        <v>0</v>
      </c>
      <c r="AW225" s="12">
        <v>0</v>
      </c>
      <c r="AX225" s="12">
        <v>0</v>
      </c>
      <c r="AY225" s="12">
        <v>0</v>
      </c>
      <c r="AZ225" s="12">
        <v>0</v>
      </c>
      <c r="BA225" s="12">
        <v>0</v>
      </c>
      <c r="BB225" s="12">
        <v>0</v>
      </c>
      <c r="BC225" s="12">
        <v>0</v>
      </c>
      <c r="BD225" s="12">
        <v>0</v>
      </c>
      <c r="BE225" s="12">
        <v>0</v>
      </c>
      <c r="BF225" s="12">
        <v>0</v>
      </c>
      <c r="BG225" s="12">
        <v>0</v>
      </c>
      <c r="BH225" s="12">
        <v>0</v>
      </c>
      <c r="BI225" s="12">
        <v>0</v>
      </c>
      <c r="BJ225" s="12">
        <v>0</v>
      </c>
      <c r="BK225" s="12">
        <v>0</v>
      </c>
      <c r="BL225" s="12">
        <v>0</v>
      </c>
      <c r="BM225" s="12">
        <v>0</v>
      </c>
      <c r="BN225" s="12">
        <v>0</v>
      </c>
      <c r="BO225" s="12">
        <v>0</v>
      </c>
      <c r="BP225" s="12">
        <v>0</v>
      </c>
      <c r="BQ225" s="12">
        <v>0</v>
      </c>
      <c r="BR225" s="12">
        <v>0</v>
      </c>
      <c r="BS225" s="12">
        <v>0</v>
      </c>
      <c r="BT225" s="12">
        <v>0</v>
      </c>
    </row>
    <row r="226" spans="2:72">
      <c r="B226" s="12" t="s">
        <v>741</v>
      </c>
      <c r="C226" s="12" t="s">
        <v>711</v>
      </c>
      <c r="D226" s="12" t="s">
        <v>743</v>
      </c>
      <c r="E226" s="12" t="s">
        <v>709</v>
      </c>
      <c r="F226" s="12" t="s">
        <v>712</v>
      </c>
      <c r="G226" s="12" t="s">
        <v>710</v>
      </c>
      <c r="H226" s="12">
        <v>2016</v>
      </c>
      <c r="I226" s="634" t="s">
        <v>588</v>
      </c>
      <c r="J226" s="634" t="s">
        <v>601</v>
      </c>
      <c r="P226" s="12">
        <v>0</v>
      </c>
      <c r="Q226" s="12">
        <v>0</v>
      </c>
      <c r="R226" s="12">
        <v>0</v>
      </c>
      <c r="S226" s="12">
        <v>0</v>
      </c>
      <c r="T226" s="12">
        <v>0</v>
      </c>
      <c r="U226" s="12">
        <v>0</v>
      </c>
      <c r="V226" s="12">
        <v>0</v>
      </c>
      <c r="W226" s="12">
        <v>0</v>
      </c>
      <c r="X226" s="12">
        <v>0</v>
      </c>
      <c r="Y226" s="12">
        <v>0</v>
      </c>
      <c r="Z226" s="12">
        <v>0</v>
      </c>
      <c r="AA226" s="12">
        <v>0</v>
      </c>
      <c r="AB226" s="12">
        <v>0</v>
      </c>
      <c r="AC226" s="12">
        <v>0</v>
      </c>
      <c r="AD226" s="12">
        <v>0</v>
      </c>
      <c r="AE226" s="12">
        <v>0</v>
      </c>
      <c r="AF226" s="12">
        <v>0</v>
      </c>
      <c r="AG226" s="12">
        <v>0</v>
      </c>
      <c r="AH226" s="12">
        <v>0</v>
      </c>
      <c r="AI226" s="12">
        <v>0</v>
      </c>
      <c r="AJ226" s="12">
        <v>0</v>
      </c>
      <c r="AK226" s="12">
        <v>0</v>
      </c>
      <c r="AL226" s="12">
        <v>0</v>
      </c>
      <c r="AM226" s="12">
        <v>0</v>
      </c>
      <c r="AN226" s="12">
        <v>0</v>
      </c>
      <c r="AO226" s="12">
        <v>0</v>
      </c>
      <c r="AU226" s="12">
        <v>0</v>
      </c>
      <c r="AV226" s="12">
        <v>0</v>
      </c>
      <c r="AW226" s="12">
        <v>0</v>
      </c>
      <c r="AX226" s="12">
        <v>0</v>
      </c>
      <c r="AY226" s="12">
        <v>0</v>
      </c>
      <c r="AZ226" s="12">
        <v>0</v>
      </c>
      <c r="BA226" s="12">
        <v>0</v>
      </c>
      <c r="BB226" s="12">
        <v>0</v>
      </c>
      <c r="BC226" s="12">
        <v>0</v>
      </c>
      <c r="BD226" s="12">
        <v>0</v>
      </c>
      <c r="BE226" s="12">
        <v>0</v>
      </c>
      <c r="BF226" s="12">
        <v>0</v>
      </c>
      <c r="BG226" s="12">
        <v>0</v>
      </c>
      <c r="BH226" s="12">
        <v>0</v>
      </c>
      <c r="BI226" s="12">
        <v>0</v>
      </c>
      <c r="BJ226" s="12">
        <v>0</v>
      </c>
      <c r="BK226" s="12">
        <v>0</v>
      </c>
      <c r="BL226" s="12">
        <v>0</v>
      </c>
      <c r="BM226" s="12">
        <v>0</v>
      </c>
      <c r="BN226" s="12">
        <v>0</v>
      </c>
      <c r="BO226" s="12">
        <v>0</v>
      </c>
      <c r="BP226" s="12">
        <v>0</v>
      </c>
      <c r="BQ226" s="12">
        <v>0</v>
      </c>
      <c r="BR226" s="12">
        <v>0</v>
      </c>
      <c r="BS226" s="12">
        <v>0</v>
      </c>
      <c r="BT226" s="12">
        <v>0</v>
      </c>
    </row>
    <row r="227" spans="2:72">
      <c r="B227" s="12" t="s">
        <v>209</v>
      </c>
      <c r="C227" s="12" t="s">
        <v>708</v>
      </c>
      <c r="D227" s="12" t="s">
        <v>97</v>
      </c>
      <c r="E227" s="12" t="s">
        <v>709</v>
      </c>
      <c r="F227" s="12" t="s">
        <v>29</v>
      </c>
      <c r="G227" s="12" t="s">
        <v>710</v>
      </c>
      <c r="H227" s="12">
        <v>2016</v>
      </c>
      <c r="I227" s="634" t="s">
        <v>588</v>
      </c>
      <c r="J227" s="634" t="s">
        <v>601</v>
      </c>
      <c r="P227" s="12">
        <v>0</v>
      </c>
      <c r="Q227" s="12">
        <v>0</v>
      </c>
      <c r="R227" s="12">
        <v>0</v>
      </c>
      <c r="S227" s="12">
        <v>0</v>
      </c>
      <c r="T227" s="12">
        <v>0</v>
      </c>
      <c r="U227" s="12">
        <v>0</v>
      </c>
      <c r="V227" s="12">
        <v>0</v>
      </c>
      <c r="W227" s="12">
        <v>0</v>
      </c>
      <c r="X227" s="12">
        <v>0</v>
      </c>
      <c r="Y227" s="12">
        <v>0</v>
      </c>
      <c r="Z227" s="12">
        <v>0</v>
      </c>
      <c r="AA227" s="12">
        <v>0</v>
      </c>
      <c r="AB227" s="12">
        <v>0</v>
      </c>
      <c r="AC227" s="12">
        <v>0</v>
      </c>
      <c r="AD227" s="12">
        <v>0</v>
      </c>
      <c r="AE227" s="12">
        <v>0</v>
      </c>
      <c r="AF227" s="12">
        <v>0</v>
      </c>
      <c r="AG227" s="12">
        <v>0</v>
      </c>
      <c r="AH227" s="12">
        <v>0</v>
      </c>
      <c r="AI227" s="12">
        <v>0</v>
      </c>
      <c r="AJ227" s="12">
        <v>0</v>
      </c>
      <c r="AK227" s="12">
        <v>0</v>
      </c>
      <c r="AL227" s="12">
        <v>0</v>
      </c>
      <c r="AM227" s="12">
        <v>0</v>
      </c>
      <c r="AN227" s="12">
        <v>0</v>
      </c>
      <c r="AO227" s="12">
        <v>0</v>
      </c>
      <c r="AU227" s="12">
        <v>0</v>
      </c>
      <c r="AV227" s="12">
        <v>0</v>
      </c>
      <c r="AW227" s="12">
        <v>0</v>
      </c>
      <c r="AX227" s="12">
        <v>0</v>
      </c>
      <c r="AY227" s="12">
        <v>0</v>
      </c>
      <c r="AZ227" s="12">
        <v>0</v>
      </c>
      <c r="BA227" s="12">
        <v>0</v>
      </c>
      <c r="BB227" s="12">
        <v>0</v>
      </c>
      <c r="BC227" s="12">
        <v>0</v>
      </c>
      <c r="BD227" s="12">
        <v>0</v>
      </c>
      <c r="BE227" s="12">
        <v>0</v>
      </c>
      <c r="BF227" s="12">
        <v>0</v>
      </c>
      <c r="BG227" s="12">
        <v>0</v>
      </c>
      <c r="BH227" s="12">
        <v>0</v>
      </c>
      <c r="BI227" s="12">
        <v>0</v>
      </c>
      <c r="BJ227" s="12">
        <v>0</v>
      </c>
      <c r="BK227" s="12">
        <v>0</v>
      </c>
      <c r="BL227" s="12">
        <v>0</v>
      </c>
      <c r="BM227" s="12">
        <v>0</v>
      </c>
      <c r="BN227" s="12">
        <v>0</v>
      </c>
      <c r="BO227" s="12">
        <v>0</v>
      </c>
      <c r="BP227" s="12">
        <v>0</v>
      </c>
      <c r="BQ227" s="12">
        <v>0</v>
      </c>
      <c r="BR227" s="12">
        <v>0</v>
      </c>
      <c r="BS227" s="12">
        <v>0</v>
      </c>
      <c r="BT227" s="12">
        <v>0</v>
      </c>
    </row>
    <row r="228" spans="2:72">
      <c r="B228" s="12" t="s">
        <v>209</v>
      </c>
      <c r="C228" s="12" t="s">
        <v>708</v>
      </c>
      <c r="D228" s="12" t="s">
        <v>95</v>
      </c>
      <c r="E228" s="12" t="s">
        <v>709</v>
      </c>
      <c r="F228" s="12" t="s">
        <v>29</v>
      </c>
      <c r="G228" s="12" t="s">
        <v>710</v>
      </c>
      <c r="H228" s="12">
        <v>2016</v>
      </c>
      <c r="I228" s="634" t="s">
        <v>588</v>
      </c>
      <c r="J228" s="634" t="s">
        <v>601</v>
      </c>
      <c r="P228" s="12">
        <v>0</v>
      </c>
      <c r="Q228" s="12">
        <v>0</v>
      </c>
      <c r="R228" s="12">
        <v>0</v>
      </c>
      <c r="S228" s="12">
        <v>0</v>
      </c>
      <c r="T228" s="12">
        <v>0</v>
      </c>
      <c r="U228" s="12">
        <v>0</v>
      </c>
      <c r="V228" s="12">
        <v>0</v>
      </c>
      <c r="W228" s="12">
        <v>0</v>
      </c>
      <c r="X228" s="12">
        <v>0</v>
      </c>
      <c r="Y228" s="12">
        <v>0</v>
      </c>
      <c r="Z228" s="12">
        <v>0</v>
      </c>
      <c r="AA228" s="12">
        <v>0</v>
      </c>
      <c r="AB228" s="12">
        <v>0</v>
      </c>
      <c r="AC228" s="12">
        <v>0</v>
      </c>
      <c r="AD228" s="12">
        <v>0</v>
      </c>
      <c r="AE228" s="12">
        <v>0</v>
      </c>
      <c r="AF228" s="12">
        <v>0</v>
      </c>
      <c r="AG228" s="12">
        <v>0</v>
      </c>
      <c r="AH228" s="12">
        <v>0</v>
      </c>
      <c r="AI228" s="12">
        <v>0</v>
      </c>
      <c r="AJ228" s="12">
        <v>0</v>
      </c>
      <c r="AK228" s="12">
        <v>0</v>
      </c>
      <c r="AL228" s="12">
        <v>0</v>
      </c>
      <c r="AM228" s="12">
        <v>0</v>
      </c>
      <c r="AN228" s="12">
        <v>0</v>
      </c>
      <c r="AO228" s="12">
        <v>0</v>
      </c>
      <c r="AU228" s="12">
        <v>0</v>
      </c>
      <c r="AV228" s="12">
        <v>0</v>
      </c>
      <c r="AW228" s="12">
        <v>0</v>
      </c>
      <c r="AX228" s="12">
        <v>0</v>
      </c>
      <c r="AY228" s="12">
        <v>0</v>
      </c>
      <c r="AZ228" s="12">
        <v>0</v>
      </c>
      <c r="BA228" s="12">
        <v>0</v>
      </c>
      <c r="BB228" s="12">
        <v>0</v>
      </c>
      <c r="BC228" s="12">
        <v>0</v>
      </c>
      <c r="BD228" s="12">
        <v>0</v>
      </c>
      <c r="BE228" s="12">
        <v>0</v>
      </c>
      <c r="BF228" s="12">
        <v>0</v>
      </c>
      <c r="BG228" s="12">
        <v>0</v>
      </c>
      <c r="BH228" s="12">
        <v>0</v>
      </c>
      <c r="BI228" s="12">
        <v>0</v>
      </c>
      <c r="BJ228" s="12">
        <v>0</v>
      </c>
      <c r="BK228" s="12">
        <v>0</v>
      </c>
      <c r="BL228" s="12">
        <v>0</v>
      </c>
      <c r="BM228" s="12">
        <v>0</v>
      </c>
      <c r="BN228" s="12">
        <v>0</v>
      </c>
      <c r="BO228" s="12">
        <v>0</v>
      </c>
      <c r="BP228" s="12">
        <v>0</v>
      </c>
      <c r="BQ228" s="12">
        <v>0</v>
      </c>
      <c r="BR228" s="12">
        <v>0</v>
      </c>
      <c r="BS228" s="12">
        <v>0</v>
      </c>
      <c r="BT228" s="12">
        <v>0</v>
      </c>
    </row>
    <row r="229" spans="2:72">
      <c r="B229" s="12" t="s">
        <v>209</v>
      </c>
      <c r="C229" s="12" t="s">
        <v>708</v>
      </c>
      <c r="D229" s="12" t="s">
        <v>96</v>
      </c>
      <c r="E229" s="12" t="s">
        <v>709</v>
      </c>
      <c r="F229" s="12" t="s">
        <v>29</v>
      </c>
      <c r="G229" s="12" t="s">
        <v>710</v>
      </c>
      <c r="H229" s="12">
        <v>2016</v>
      </c>
      <c r="I229" s="634" t="s">
        <v>588</v>
      </c>
      <c r="J229" s="634" t="s">
        <v>601</v>
      </c>
      <c r="P229" s="12">
        <v>0</v>
      </c>
      <c r="Q229" s="12">
        <v>0</v>
      </c>
      <c r="R229" s="12">
        <v>0</v>
      </c>
      <c r="S229" s="12">
        <v>0</v>
      </c>
      <c r="T229" s="12">
        <v>0</v>
      </c>
      <c r="U229" s="12">
        <v>0</v>
      </c>
      <c r="V229" s="12">
        <v>0</v>
      </c>
      <c r="W229" s="12">
        <v>0</v>
      </c>
      <c r="X229" s="12">
        <v>0</v>
      </c>
      <c r="Y229" s="12">
        <v>0</v>
      </c>
      <c r="Z229" s="12">
        <v>0</v>
      </c>
      <c r="AA229" s="12">
        <v>0</v>
      </c>
      <c r="AB229" s="12">
        <v>0</v>
      </c>
      <c r="AC229" s="12">
        <v>0</v>
      </c>
      <c r="AD229" s="12">
        <v>0</v>
      </c>
      <c r="AE229" s="12">
        <v>0</v>
      </c>
      <c r="AF229" s="12">
        <v>0</v>
      </c>
      <c r="AG229" s="12">
        <v>0</v>
      </c>
      <c r="AH229" s="12">
        <v>0</v>
      </c>
      <c r="AI229" s="12">
        <v>0</v>
      </c>
      <c r="AJ229" s="12">
        <v>0</v>
      </c>
      <c r="AK229" s="12">
        <v>0</v>
      </c>
      <c r="AL229" s="12">
        <v>0</v>
      </c>
      <c r="AM229" s="12">
        <v>0</v>
      </c>
      <c r="AN229" s="12">
        <v>0</v>
      </c>
      <c r="AO229" s="12">
        <v>0</v>
      </c>
      <c r="AU229" s="12">
        <v>0</v>
      </c>
      <c r="AV229" s="12">
        <v>0</v>
      </c>
      <c r="AW229" s="12">
        <v>0</v>
      </c>
      <c r="AX229" s="12">
        <v>0</v>
      </c>
      <c r="AY229" s="12">
        <v>0</v>
      </c>
      <c r="AZ229" s="12">
        <v>0</v>
      </c>
      <c r="BA229" s="12">
        <v>0</v>
      </c>
      <c r="BB229" s="12">
        <v>0</v>
      </c>
      <c r="BC229" s="12">
        <v>0</v>
      </c>
      <c r="BD229" s="12">
        <v>0</v>
      </c>
      <c r="BE229" s="12">
        <v>0</v>
      </c>
      <c r="BF229" s="12">
        <v>0</v>
      </c>
      <c r="BG229" s="12">
        <v>0</v>
      </c>
      <c r="BH229" s="12">
        <v>0</v>
      </c>
      <c r="BI229" s="12">
        <v>0</v>
      </c>
      <c r="BJ229" s="12">
        <v>0</v>
      </c>
      <c r="BK229" s="12">
        <v>0</v>
      </c>
      <c r="BL229" s="12">
        <v>0</v>
      </c>
      <c r="BM229" s="12">
        <v>0</v>
      </c>
      <c r="BN229" s="12">
        <v>0</v>
      </c>
      <c r="BO229" s="12">
        <v>0</v>
      </c>
      <c r="BP229" s="12">
        <v>0</v>
      </c>
      <c r="BQ229" s="12">
        <v>0</v>
      </c>
      <c r="BR229" s="12">
        <v>0</v>
      </c>
      <c r="BS229" s="12">
        <v>0</v>
      </c>
      <c r="BT229" s="12">
        <v>0</v>
      </c>
    </row>
    <row r="230" spans="2:72">
      <c r="B230" s="12" t="s">
        <v>209</v>
      </c>
      <c r="C230" s="12" t="s">
        <v>708</v>
      </c>
      <c r="D230" s="12" t="s">
        <v>707</v>
      </c>
      <c r="E230" s="12" t="s">
        <v>709</v>
      </c>
      <c r="F230" s="12" t="s">
        <v>29</v>
      </c>
      <c r="G230" s="12" t="s">
        <v>710</v>
      </c>
      <c r="H230" s="12">
        <v>2016</v>
      </c>
      <c r="I230" s="634" t="s">
        <v>588</v>
      </c>
      <c r="J230" s="634" t="s">
        <v>601</v>
      </c>
      <c r="P230" s="12">
        <v>0</v>
      </c>
      <c r="Q230" s="12">
        <v>0</v>
      </c>
      <c r="R230" s="12">
        <v>0</v>
      </c>
      <c r="S230" s="12">
        <v>0</v>
      </c>
      <c r="T230" s="12">
        <v>0</v>
      </c>
      <c r="U230" s="12">
        <v>0</v>
      </c>
      <c r="V230" s="12">
        <v>0</v>
      </c>
      <c r="W230" s="12">
        <v>0</v>
      </c>
      <c r="X230" s="12">
        <v>0</v>
      </c>
      <c r="Y230" s="12">
        <v>0</v>
      </c>
      <c r="Z230" s="12">
        <v>0</v>
      </c>
      <c r="AA230" s="12">
        <v>0</v>
      </c>
      <c r="AB230" s="12">
        <v>0</v>
      </c>
      <c r="AC230" s="12">
        <v>0</v>
      </c>
      <c r="AD230" s="12">
        <v>0</v>
      </c>
      <c r="AE230" s="12">
        <v>0</v>
      </c>
      <c r="AF230" s="12">
        <v>0</v>
      </c>
      <c r="AG230" s="12">
        <v>0</v>
      </c>
      <c r="AH230" s="12">
        <v>0</v>
      </c>
      <c r="AI230" s="12">
        <v>0</v>
      </c>
      <c r="AJ230" s="12">
        <v>0</v>
      </c>
      <c r="AK230" s="12">
        <v>0</v>
      </c>
      <c r="AL230" s="12">
        <v>0</v>
      </c>
      <c r="AM230" s="12">
        <v>0</v>
      </c>
      <c r="AN230" s="12">
        <v>0</v>
      </c>
      <c r="AO230" s="12">
        <v>0</v>
      </c>
      <c r="AU230" s="12">
        <v>0</v>
      </c>
      <c r="AV230" s="12">
        <v>0</v>
      </c>
      <c r="AW230" s="12">
        <v>0</v>
      </c>
      <c r="AX230" s="12">
        <v>0</v>
      </c>
      <c r="AY230" s="12">
        <v>0</v>
      </c>
      <c r="AZ230" s="12">
        <v>0</v>
      </c>
      <c r="BA230" s="12">
        <v>0</v>
      </c>
      <c r="BB230" s="12">
        <v>0</v>
      </c>
      <c r="BC230" s="12">
        <v>0</v>
      </c>
      <c r="BD230" s="12">
        <v>0</v>
      </c>
      <c r="BE230" s="12">
        <v>0</v>
      </c>
      <c r="BF230" s="12">
        <v>0</v>
      </c>
      <c r="BG230" s="12">
        <v>0</v>
      </c>
      <c r="BH230" s="12">
        <v>0</v>
      </c>
      <c r="BI230" s="12">
        <v>0</v>
      </c>
      <c r="BJ230" s="12">
        <v>0</v>
      </c>
      <c r="BK230" s="12">
        <v>0</v>
      </c>
      <c r="BL230" s="12">
        <v>0</v>
      </c>
      <c r="BM230" s="12">
        <v>0</v>
      </c>
      <c r="BN230" s="12">
        <v>0</v>
      </c>
      <c r="BO230" s="12">
        <v>0</v>
      </c>
      <c r="BP230" s="12">
        <v>0</v>
      </c>
      <c r="BQ230" s="12">
        <v>0</v>
      </c>
      <c r="BR230" s="12">
        <v>0</v>
      </c>
      <c r="BS230" s="12">
        <v>0</v>
      </c>
      <c r="BT230" s="12">
        <v>0</v>
      </c>
    </row>
    <row r="231" spans="2:72">
      <c r="B231" s="12" t="s">
        <v>209</v>
      </c>
      <c r="C231" s="12" t="s">
        <v>708</v>
      </c>
      <c r="D231" s="12" t="s">
        <v>99</v>
      </c>
      <c r="E231" s="12" t="s">
        <v>709</v>
      </c>
      <c r="F231" s="12" t="s">
        <v>29</v>
      </c>
      <c r="G231" s="12" t="s">
        <v>710</v>
      </c>
      <c r="H231" s="12">
        <v>2016</v>
      </c>
      <c r="I231" s="634" t="s">
        <v>588</v>
      </c>
      <c r="J231" s="634" t="s">
        <v>601</v>
      </c>
      <c r="P231" s="12">
        <v>0</v>
      </c>
      <c r="Q231" s="12">
        <v>0</v>
      </c>
      <c r="R231" s="12">
        <v>0</v>
      </c>
      <c r="S231" s="12">
        <v>0</v>
      </c>
      <c r="T231" s="12">
        <v>0</v>
      </c>
      <c r="U231" s="12">
        <v>0</v>
      </c>
      <c r="V231" s="12">
        <v>0</v>
      </c>
      <c r="W231" s="12">
        <v>0</v>
      </c>
      <c r="X231" s="12">
        <v>0</v>
      </c>
      <c r="Y231" s="12">
        <v>0</v>
      </c>
      <c r="Z231" s="12">
        <v>0</v>
      </c>
      <c r="AA231" s="12">
        <v>0</v>
      </c>
      <c r="AB231" s="12">
        <v>0</v>
      </c>
      <c r="AC231" s="12">
        <v>0</v>
      </c>
      <c r="AD231" s="12">
        <v>0</v>
      </c>
      <c r="AE231" s="12">
        <v>0</v>
      </c>
      <c r="AF231" s="12">
        <v>0</v>
      </c>
      <c r="AG231" s="12">
        <v>0</v>
      </c>
      <c r="AH231" s="12">
        <v>0</v>
      </c>
      <c r="AI231" s="12">
        <v>0</v>
      </c>
      <c r="AJ231" s="12">
        <v>0</v>
      </c>
      <c r="AK231" s="12">
        <v>0</v>
      </c>
      <c r="AL231" s="12">
        <v>0</v>
      </c>
      <c r="AM231" s="12">
        <v>0</v>
      </c>
      <c r="AN231" s="12">
        <v>0</v>
      </c>
      <c r="AO231" s="12">
        <v>0</v>
      </c>
      <c r="AU231" s="12">
        <v>0</v>
      </c>
      <c r="AV231" s="12">
        <v>0</v>
      </c>
      <c r="AW231" s="12">
        <v>0</v>
      </c>
      <c r="AX231" s="12">
        <v>0</v>
      </c>
      <c r="AY231" s="12">
        <v>0</v>
      </c>
      <c r="AZ231" s="12">
        <v>0</v>
      </c>
      <c r="BA231" s="12">
        <v>0</v>
      </c>
      <c r="BB231" s="12">
        <v>0</v>
      </c>
      <c r="BC231" s="12">
        <v>0</v>
      </c>
      <c r="BD231" s="12">
        <v>0</v>
      </c>
      <c r="BE231" s="12">
        <v>0</v>
      </c>
      <c r="BF231" s="12">
        <v>0</v>
      </c>
      <c r="BG231" s="12">
        <v>0</v>
      </c>
      <c r="BH231" s="12">
        <v>0</v>
      </c>
      <c r="BI231" s="12">
        <v>0</v>
      </c>
      <c r="BJ231" s="12">
        <v>0</v>
      </c>
      <c r="BK231" s="12">
        <v>0</v>
      </c>
      <c r="BL231" s="12">
        <v>0</v>
      </c>
      <c r="BM231" s="12">
        <v>0</v>
      </c>
      <c r="BN231" s="12">
        <v>0</v>
      </c>
      <c r="BO231" s="12">
        <v>0</v>
      </c>
      <c r="BP231" s="12">
        <v>0</v>
      </c>
      <c r="BQ231" s="12">
        <v>0</v>
      </c>
      <c r="BR231" s="12">
        <v>0</v>
      </c>
      <c r="BS231" s="12">
        <v>0</v>
      </c>
      <c r="BT231" s="12">
        <v>0</v>
      </c>
    </row>
    <row r="232" spans="2:72">
      <c r="B232" s="12" t="s">
        <v>209</v>
      </c>
      <c r="C232" s="12" t="s">
        <v>711</v>
      </c>
      <c r="D232" s="12" t="s">
        <v>100</v>
      </c>
      <c r="E232" s="12" t="s">
        <v>709</v>
      </c>
      <c r="F232" s="12" t="s">
        <v>712</v>
      </c>
      <c r="G232" s="12" t="s">
        <v>710</v>
      </c>
      <c r="H232" s="12">
        <v>2016</v>
      </c>
      <c r="I232" s="634" t="s">
        <v>588</v>
      </c>
      <c r="J232" s="634" t="s">
        <v>601</v>
      </c>
      <c r="P232" s="12">
        <v>0</v>
      </c>
      <c r="Q232" s="12">
        <v>0</v>
      </c>
      <c r="R232" s="12">
        <v>0</v>
      </c>
      <c r="S232" s="12">
        <v>0</v>
      </c>
      <c r="T232" s="12">
        <v>0</v>
      </c>
      <c r="U232" s="12">
        <v>0</v>
      </c>
      <c r="V232" s="12">
        <v>0</v>
      </c>
      <c r="W232" s="12">
        <v>0</v>
      </c>
      <c r="X232" s="12">
        <v>0</v>
      </c>
      <c r="Y232" s="12">
        <v>0</v>
      </c>
      <c r="Z232" s="12">
        <v>0</v>
      </c>
      <c r="AA232" s="12">
        <v>0</v>
      </c>
      <c r="AB232" s="12">
        <v>0</v>
      </c>
      <c r="AC232" s="12">
        <v>0</v>
      </c>
      <c r="AD232" s="12">
        <v>0</v>
      </c>
      <c r="AE232" s="12">
        <v>0</v>
      </c>
      <c r="AF232" s="12">
        <v>0</v>
      </c>
      <c r="AG232" s="12">
        <v>0</v>
      </c>
      <c r="AH232" s="12">
        <v>0</v>
      </c>
      <c r="AI232" s="12">
        <v>0</v>
      </c>
      <c r="AJ232" s="12">
        <v>0</v>
      </c>
      <c r="AK232" s="12">
        <v>0</v>
      </c>
      <c r="AL232" s="12">
        <v>0</v>
      </c>
      <c r="AM232" s="12">
        <v>0</v>
      </c>
      <c r="AN232" s="12">
        <v>0</v>
      </c>
      <c r="AO232" s="12">
        <v>0</v>
      </c>
      <c r="AU232" s="12">
        <v>0</v>
      </c>
      <c r="AV232" s="12">
        <v>0</v>
      </c>
      <c r="AW232" s="12">
        <v>0</v>
      </c>
      <c r="AX232" s="12">
        <v>0</v>
      </c>
      <c r="AY232" s="12">
        <v>0</v>
      </c>
      <c r="AZ232" s="12">
        <v>0</v>
      </c>
      <c r="BA232" s="12">
        <v>0</v>
      </c>
      <c r="BB232" s="12">
        <v>0</v>
      </c>
      <c r="BC232" s="12">
        <v>0</v>
      </c>
      <c r="BD232" s="12">
        <v>0</v>
      </c>
      <c r="BE232" s="12">
        <v>0</v>
      </c>
      <c r="BF232" s="12">
        <v>0</v>
      </c>
      <c r="BG232" s="12">
        <v>0</v>
      </c>
      <c r="BH232" s="12">
        <v>0</v>
      </c>
      <c r="BI232" s="12">
        <v>0</v>
      </c>
      <c r="BJ232" s="12">
        <v>0</v>
      </c>
      <c r="BK232" s="12">
        <v>0</v>
      </c>
      <c r="BL232" s="12">
        <v>0</v>
      </c>
      <c r="BM232" s="12">
        <v>0</v>
      </c>
      <c r="BN232" s="12">
        <v>0</v>
      </c>
      <c r="BO232" s="12">
        <v>0</v>
      </c>
      <c r="BP232" s="12">
        <v>0</v>
      </c>
      <c r="BQ232" s="12">
        <v>0</v>
      </c>
      <c r="BR232" s="12">
        <v>0</v>
      </c>
      <c r="BS232" s="12">
        <v>0</v>
      </c>
      <c r="BT232" s="12">
        <v>0</v>
      </c>
    </row>
    <row r="233" spans="2:72">
      <c r="B233" s="12" t="s">
        <v>209</v>
      </c>
      <c r="C233" s="12" t="s">
        <v>711</v>
      </c>
      <c r="D233" s="12" t="s">
        <v>101</v>
      </c>
      <c r="E233" s="12" t="s">
        <v>709</v>
      </c>
      <c r="F233" s="12" t="s">
        <v>712</v>
      </c>
      <c r="G233" s="12" t="s">
        <v>710</v>
      </c>
      <c r="H233" s="12">
        <v>2016</v>
      </c>
      <c r="I233" s="634" t="s">
        <v>588</v>
      </c>
      <c r="J233" s="634" t="s">
        <v>601</v>
      </c>
      <c r="P233" s="12">
        <v>0</v>
      </c>
      <c r="Q233" s="12">
        <v>0</v>
      </c>
      <c r="R233" s="12">
        <v>0</v>
      </c>
      <c r="S233" s="12">
        <v>0</v>
      </c>
      <c r="T233" s="12">
        <v>0</v>
      </c>
      <c r="U233" s="12">
        <v>0</v>
      </c>
      <c r="V233" s="12">
        <v>0</v>
      </c>
      <c r="W233" s="12">
        <v>0</v>
      </c>
      <c r="X233" s="12">
        <v>0</v>
      </c>
      <c r="Y233" s="12">
        <v>0</v>
      </c>
      <c r="Z233" s="12">
        <v>0</v>
      </c>
      <c r="AA233" s="12">
        <v>0</v>
      </c>
      <c r="AB233" s="12">
        <v>0</v>
      </c>
      <c r="AC233" s="12">
        <v>0</v>
      </c>
      <c r="AD233" s="12">
        <v>0</v>
      </c>
      <c r="AE233" s="12">
        <v>0</v>
      </c>
      <c r="AF233" s="12">
        <v>0</v>
      </c>
      <c r="AG233" s="12">
        <v>0</v>
      </c>
      <c r="AH233" s="12">
        <v>0</v>
      </c>
      <c r="AI233" s="12">
        <v>0</v>
      </c>
      <c r="AJ233" s="12">
        <v>0</v>
      </c>
      <c r="AK233" s="12">
        <v>0</v>
      </c>
      <c r="AL233" s="12">
        <v>0</v>
      </c>
      <c r="AM233" s="12">
        <v>0</v>
      </c>
      <c r="AN233" s="12">
        <v>0</v>
      </c>
      <c r="AO233" s="12">
        <v>0</v>
      </c>
      <c r="AU233" s="12">
        <v>0</v>
      </c>
      <c r="AV233" s="12">
        <v>0</v>
      </c>
      <c r="AW233" s="12">
        <v>0</v>
      </c>
      <c r="AX233" s="12">
        <v>0</v>
      </c>
      <c r="AY233" s="12">
        <v>0</v>
      </c>
      <c r="AZ233" s="12">
        <v>0</v>
      </c>
      <c r="BA233" s="12">
        <v>0</v>
      </c>
      <c r="BB233" s="12">
        <v>0</v>
      </c>
      <c r="BC233" s="12">
        <v>0</v>
      </c>
      <c r="BD233" s="12">
        <v>0</v>
      </c>
      <c r="BE233" s="12">
        <v>0</v>
      </c>
      <c r="BF233" s="12">
        <v>0</v>
      </c>
      <c r="BG233" s="12">
        <v>0</v>
      </c>
      <c r="BH233" s="12">
        <v>0</v>
      </c>
      <c r="BI233" s="12">
        <v>0</v>
      </c>
      <c r="BJ233" s="12">
        <v>0</v>
      </c>
      <c r="BK233" s="12">
        <v>0</v>
      </c>
      <c r="BL233" s="12">
        <v>0</v>
      </c>
      <c r="BM233" s="12">
        <v>0</v>
      </c>
      <c r="BN233" s="12">
        <v>0</v>
      </c>
      <c r="BO233" s="12">
        <v>0</v>
      </c>
      <c r="BP233" s="12">
        <v>0</v>
      </c>
      <c r="BQ233" s="12">
        <v>0</v>
      </c>
      <c r="BR233" s="12">
        <v>0</v>
      </c>
      <c r="BS233" s="12">
        <v>0</v>
      </c>
      <c r="BT233" s="12">
        <v>0</v>
      </c>
    </row>
    <row r="234" spans="2:72">
      <c r="B234" s="12" t="s">
        <v>209</v>
      </c>
      <c r="C234" s="12" t="s">
        <v>711</v>
      </c>
      <c r="D234" s="12" t="s">
        <v>102</v>
      </c>
      <c r="E234" s="12" t="s">
        <v>709</v>
      </c>
      <c r="F234" s="12" t="s">
        <v>712</v>
      </c>
      <c r="G234" s="12" t="s">
        <v>710</v>
      </c>
      <c r="H234" s="12">
        <v>2016</v>
      </c>
      <c r="I234" s="634" t="s">
        <v>588</v>
      </c>
      <c r="J234" s="634" t="s">
        <v>601</v>
      </c>
      <c r="P234" s="12">
        <v>0</v>
      </c>
      <c r="Q234" s="12">
        <v>0</v>
      </c>
      <c r="R234" s="12">
        <v>0</v>
      </c>
      <c r="S234" s="12">
        <v>0</v>
      </c>
      <c r="T234" s="12">
        <v>0</v>
      </c>
      <c r="U234" s="12">
        <v>0</v>
      </c>
      <c r="V234" s="12">
        <v>0</v>
      </c>
      <c r="W234" s="12">
        <v>0</v>
      </c>
      <c r="X234" s="12">
        <v>0</v>
      </c>
      <c r="Y234" s="12">
        <v>0</v>
      </c>
      <c r="Z234" s="12">
        <v>0</v>
      </c>
      <c r="AA234" s="12">
        <v>0</v>
      </c>
      <c r="AB234" s="12">
        <v>0</v>
      </c>
      <c r="AC234" s="12">
        <v>0</v>
      </c>
      <c r="AD234" s="12">
        <v>0</v>
      </c>
      <c r="AE234" s="12">
        <v>0</v>
      </c>
      <c r="AF234" s="12">
        <v>0</v>
      </c>
      <c r="AG234" s="12">
        <v>0</v>
      </c>
      <c r="AH234" s="12">
        <v>0</v>
      </c>
      <c r="AI234" s="12">
        <v>0</v>
      </c>
      <c r="AJ234" s="12">
        <v>0</v>
      </c>
      <c r="AK234" s="12">
        <v>0</v>
      </c>
      <c r="AL234" s="12">
        <v>0</v>
      </c>
      <c r="AM234" s="12">
        <v>0</v>
      </c>
      <c r="AN234" s="12">
        <v>0</v>
      </c>
      <c r="AO234" s="12">
        <v>0</v>
      </c>
      <c r="AU234" s="12">
        <v>0</v>
      </c>
      <c r="AV234" s="12">
        <v>0</v>
      </c>
      <c r="AW234" s="12">
        <v>0</v>
      </c>
      <c r="AX234" s="12">
        <v>0</v>
      </c>
      <c r="AY234" s="12">
        <v>0</v>
      </c>
      <c r="AZ234" s="12">
        <v>0</v>
      </c>
      <c r="BA234" s="12">
        <v>0</v>
      </c>
      <c r="BB234" s="12">
        <v>0</v>
      </c>
      <c r="BC234" s="12">
        <v>0</v>
      </c>
      <c r="BD234" s="12">
        <v>0</v>
      </c>
      <c r="BE234" s="12">
        <v>0</v>
      </c>
      <c r="BF234" s="12">
        <v>0</v>
      </c>
      <c r="BG234" s="12">
        <v>0</v>
      </c>
      <c r="BH234" s="12">
        <v>0</v>
      </c>
      <c r="BI234" s="12">
        <v>0</v>
      </c>
      <c r="BJ234" s="12">
        <v>0</v>
      </c>
      <c r="BK234" s="12">
        <v>0</v>
      </c>
      <c r="BL234" s="12">
        <v>0</v>
      </c>
      <c r="BM234" s="12">
        <v>0</v>
      </c>
      <c r="BN234" s="12">
        <v>0</v>
      </c>
      <c r="BO234" s="12">
        <v>0</v>
      </c>
      <c r="BP234" s="12">
        <v>0</v>
      </c>
      <c r="BQ234" s="12">
        <v>0</v>
      </c>
      <c r="BR234" s="12">
        <v>0</v>
      </c>
      <c r="BS234" s="12">
        <v>0</v>
      </c>
      <c r="BT234" s="12">
        <v>0</v>
      </c>
    </row>
    <row r="235" spans="2:72">
      <c r="B235" s="12" t="s">
        <v>209</v>
      </c>
      <c r="C235" s="12" t="s">
        <v>711</v>
      </c>
      <c r="D235" s="12" t="s">
        <v>103</v>
      </c>
      <c r="E235" s="12" t="s">
        <v>709</v>
      </c>
      <c r="F235" s="12" t="s">
        <v>712</v>
      </c>
      <c r="G235" s="12" t="s">
        <v>710</v>
      </c>
      <c r="H235" s="12">
        <v>2016</v>
      </c>
      <c r="I235" s="634" t="s">
        <v>588</v>
      </c>
      <c r="J235" s="634" t="s">
        <v>601</v>
      </c>
      <c r="P235" s="12">
        <v>0</v>
      </c>
      <c r="Q235" s="12">
        <v>0</v>
      </c>
      <c r="R235" s="12">
        <v>0</v>
      </c>
      <c r="S235" s="12">
        <v>0</v>
      </c>
      <c r="T235" s="12">
        <v>0</v>
      </c>
      <c r="U235" s="12">
        <v>0</v>
      </c>
      <c r="V235" s="12">
        <v>0</v>
      </c>
      <c r="W235" s="12">
        <v>0</v>
      </c>
      <c r="X235" s="12">
        <v>0</v>
      </c>
      <c r="Y235" s="12">
        <v>0</v>
      </c>
      <c r="Z235" s="12">
        <v>0</v>
      </c>
      <c r="AA235" s="12">
        <v>0</v>
      </c>
      <c r="AB235" s="12">
        <v>0</v>
      </c>
      <c r="AC235" s="12">
        <v>0</v>
      </c>
      <c r="AD235" s="12">
        <v>0</v>
      </c>
      <c r="AE235" s="12">
        <v>0</v>
      </c>
      <c r="AF235" s="12">
        <v>0</v>
      </c>
      <c r="AG235" s="12">
        <v>0</v>
      </c>
      <c r="AH235" s="12">
        <v>0</v>
      </c>
      <c r="AI235" s="12">
        <v>0</v>
      </c>
      <c r="AJ235" s="12">
        <v>0</v>
      </c>
      <c r="AK235" s="12">
        <v>0</v>
      </c>
      <c r="AL235" s="12">
        <v>0</v>
      </c>
      <c r="AM235" s="12">
        <v>0</v>
      </c>
      <c r="AN235" s="12">
        <v>0</v>
      </c>
      <c r="AO235" s="12">
        <v>0</v>
      </c>
      <c r="AU235" s="12">
        <v>0</v>
      </c>
      <c r="AV235" s="12">
        <v>0</v>
      </c>
      <c r="AW235" s="12">
        <v>0</v>
      </c>
      <c r="AX235" s="12">
        <v>0</v>
      </c>
      <c r="AY235" s="12">
        <v>0</v>
      </c>
      <c r="AZ235" s="12">
        <v>0</v>
      </c>
      <c r="BA235" s="12">
        <v>0</v>
      </c>
      <c r="BB235" s="12">
        <v>0</v>
      </c>
      <c r="BC235" s="12">
        <v>0</v>
      </c>
      <c r="BD235" s="12">
        <v>0</v>
      </c>
      <c r="BE235" s="12">
        <v>0</v>
      </c>
      <c r="BF235" s="12">
        <v>0</v>
      </c>
      <c r="BG235" s="12">
        <v>0</v>
      </c>
      <c r="BH235" s="12">
        <v>0</v>
      </c>
      <c r="BI235" s="12">
        <v>0</v>
      </c>
      <c r="BJ235" s="12">
        <v>0</v>
      </c>
      <c r="BK235" s="12">
        <v>0</v>
      </c>
      <c r="BL235" s="12">
        <v>0</v>
      </c>
      <c r="BM235" s="12">
        <v>0</v>
      </c>
      <c r="BN235" s="12">
        <v>0</v>
      </c>
      <c r="BO235" s="12">
        <v>0</v>
      </c>
      <c r="BP235" s="12">
        <v>0</v>
      </c>
      <c r="BQ235" s="12">
        <v>0</v>
      </c>
      <c r="BR235" s="12">
        <v>0</v>
      </c>
      <c r="BS235" s="12">
        <v>0</v>
      </c>
      <c r="BT235" s="12">
        <v>0</v>
      </c>
    </row>
    <row r="236" spans="2:72">
      <c r="B236" s="12" t="s">
        <v>209</v>
      </c>
      <c r="C236" s="12" t="s">
        <v>711</v>
      </c>
      <c r="D236" s="12" t="s">
        <v>104</v>
      </c>
      <c r="E236" s="12" t="s">
        <v>709</v>
      </c>
      <c r="F236" s="12" t="s">
        <v>712</v>
      </c>
      <c r="G236" s="12" t="s">
        <v>710</v>
      </c>
      <c r="H236" s="12">
        <v>2016</v>
      </c>
      <c r="I236" s="634" t="s">
        <v>588</v>
      </c>
      <c r="J236" s="634" t="s">
        <v>601</v>
      </c>
      <c r="P236" s="12">
        <v>0</v>
      </c>
      <c r="Q236" s="12">
        <v>0</v>
      </c>
      <c r="R236" s="12">
        <v>0</v>
      </c>
      <c r="S236" s="12">
        <v>0</v>
      </c>
      <c r="T236" s="12">
        <v>0</v>
      </c>
      <c r="U236" s="12">
        <v>0</v>
      </c>
      <c r="V236" s="12">
        <v>0</v>
      </c>
      <c r="W236" s="12">
        <v>0</v>
      </c>
      <c r="X236" s="12">
        <v>0</v>
      </c>
      <c r="Y236" s="12">
        <v>0</v>
      </c>
      <c r="Z236" s="12">
        <v>0</v>
      </c>
      <c r="AA236" s="12">
        <v>0</v>
      </c>
      <c r="AB236" s="12">
        <v>0</v>
      </c>
      <c r="AC236" s="12">
        <v>0</v>
      </c>
      <c r="AD236" s="12">
        <v>0</v>
      </c>
      <c r="AE236" s="12">
        <v>0</v>
      </c>
      <c r="AF236" s="12">
        <v>0</v>
      </c>
      <c r="AG236" s="12">
        <v>0</v>
      </c>
      <c r="AH236" s="12">
        <v>0</v>
      </c>
      <c r="AI236" s="12">
        <v>0</v>
      </c>
      <c r="AJ236" s="12">
        <v>0</v>
      </c>
      <c r="AK236" s="12">
        <v>0</v>
      </c>
      <c r="AL236" s="12">
        <v>0</v>
      </c>
      <c r="AM236" s="12">
        <v>0</v>
      </c>
      <c r="AN236" s="12">
        <v>0</v>
      </c>
      <c r="AO236" s="12">
        <v>0</v>
      </c>
      <c r="AU236" s="12">
        <v>0</v>
      </c>
      <c r="AV236" s="12">
        <v>0</v>
      </c>
      <c r="AW236" s="12">
        <v>0</v>
      </c>
      <c r="AX236" s="12">
        <v>0</v>
      </c>
      <c r="AY236" s="12">
        <v>0</v>
      </c>
      <c r="AZ236" s="12">
        <v>0</v>
      </c>
      <c r="BA236" s="12">
        <v>0</v>
      </c>
      <c r="BB236" s="12">
        <v>0</v>
      </c>
      <c r="BC236" s="12">
        <v>0</v>
      </c>
      <c r="BD236" s="12">
        <v>0</v>
      </c>
      <c r="BE236" s="12">
        <v>0</v>
      </c>
      <c r="BF236" s="12">
        <v>0</v>
      </c>
      <c r="BG236" s="12">
        <v>0</v>
      </c>
      <c r="BH236" s="12">
        <v>0</v>
      </c>
      <c r="BI236" s="12">
        <v>0</v>
      </c>
      <c r="BJ236" s="12">
        <v>0</v>
      </c>
      <c r="BK236" s="12">
        <v>0</v>
      </c>
      <c r="BL236" s="12">
        <v>0</v>
      </c>
      <c r="BM236" s="12">
        <v>0</v>
      </c>
      <c r="BN236" s="12">
        <v>0</v>
      </c>
      <c r="BO236" s="12">
        <v>0</v>
      </c>
      <c r="BP236" s="12">
        <v>0</v>
      </c>
      <c r="BQ236" s="12">
        <v>0</v>
      </c>
      <c r="BR236" s="12">
        <v>0</v>
      </c>
      <c r="BS236" s="12">
        <v>0</v>
      </c>
      <c r="BT236" s="12">
        <v>0</v>
      </c>
    </row>
    <row r="237" spans="2:72">
      <c r="B237" s="12" t="s">
        <v>209</v>
      </c>
      <c r="C237" s="12" t="s">
        <v>711</v>
      </c>
      <c r="D237" s="12" t="s">
        <v>105</v>
      </c>
      <c r="E237" s="12" t="s">
        <v>709</v>
      </c>
      <c r="F237" s="12" t="s">
        <v>713</v>
      </c>
      <c r="G237" s="12" t="s">
        <v>710</v>
      </c>
      <c r="H237" s="12">
        <v>2016</v>
      </c>
      <c r="I237" s="634" t="s">
        <v>588</v>
      </c>
      <c r="J237" s="634" t="s">
        <v>601</v>
      </c>
      <c r="P237" s="12">
        <v>0</v>
      </c>
      <c r="Q237" s="12">
        <v>0</v>
      </c>
      <c r="R237" s="12">
        <v>0</v>
      </c>
      <c r="S237" s="12">
        <v>0</v>
      </c>
      <c r="T237" s="12">
        <v>0</v>
      </c>
      <c r="U237" s="12">
        <v>0</v>
      </c>
      <c r="V237" s="12">
        <v>0</v>
      </c>
      <c r="W237" s="12">
        <v>0</v>
      </c>
      <c r="X237" s="12">
        <v>0</v>
      </c>
      <c r="Y237" s="12">
        <v>0</v>
      </c>
      <c r="Z237" s="12">
        <v>0</v>
      </c>
      <c r="AA237" s="12">
        <v>0</v>
      </c>
      <c r="AB237" s="12">
        <v>0</v>
      </c>
      <c r="AC237" s="12">
        <v>0</v>
      </c>
      <c r="AD237" s="12">
        <v>0</v>
      </c>
      <c r="AE237" s="12">
        <v>0</v>
      </c>
      <c r="AF237" s="12">
        <v>0</v>
      </c>
      <c r="AG237" s="12">
        <v>0</v>
      </c>
      <c r="AH237" s="12">
        <v>0</v>
      </c>
      <c r="AI237" s="12">
        <v>0</v>
      </c>
      <c r="AJ237" s="12">
        <v>0</v>
      </c>
      <c r="AK237" s="12">
        <v>0</v>
      </c>
      <c r="AL237" s="12">
        <v>0</v>
      </c>
      <c r="AM237" s="12">
        <v>0</v>
      </c>
      <c r="AN237" s="12">
        <v>0</v>
      </c>
      <c r="AO237" s="12">
        <v>0</v>
      </c>
      <c r="AU237" s="12">
        <v>0</v>
      </c>
      <c r="AV237" s="12">
        <v>0</v>
      </c>
      <c r="AW237" s="12">
        <v>0</v>
      </c>
      <c r="AX237" s="12">
        <v>0</v>
      </c>
      <c r="AY237" s="12">
        <v>0</v>
      </c>
      <c r="AZ237" s="12">
        <v>0</v>
      </c>
      <c r="BA237" s="12">
        <v>0</v>
      </c>
      <c r="BB237" s="12">
        <v>0</v>
      </c>
      <c r="BC237" s="12">
        <v>0</v>
      </c>
      <c r="BD237" s="12">
        <v>0</v>
      </c>
      <c r="BE237" s="12">
        <v>0</v>
      </c>
      <c r="BF237" s="12">
        <v>0</v>
      </c>
      <c r="BG237" s="12">
        <v>0</v>
      </c>
      <c r="BH237" s="12">
        <v>0</v>
      </c>
      <c r="BI237" s="12">
        <v>0</v>
      </c>
      <c r="BJ237" s="12">
        <v>0</v>
      </c>
      <c r="BK237" s="12">
        <v>0</v>
      </c>
      <c r="BL237" s="12">
        <v>0</v>
      </c>
      <c r="BM237" s="12">
        <v>0</v>
      </c>
      <c r="BN237" s="12">
        <v>0</v>
      </c>
      <c r="BO237" s="12">
        <v>0</v>
      </c>
      <c r="BP237" s="12">
        <v>0</v>
      </c>
      <c r="BQ237" s="12">
        <v>0</v>
      </c>
      <c r="BR237" s="12">
        <v>0</v>
      </c>
      <c r="BS237" s="12">
        <v>0</v>
      </c>
      <c r="BT237" s="12">
        <v>0</v>
      </c>
    </row>
    <row r="238" spans="2:72">
      <c r="B238" s="12" t="s">
        <v>209</v>
      </c>
      <c r="C238" s="12" t="s">
        <v>711</v>
      </c>
      <c r="D238" s="12" t="s">
        <v>107</v>
      </c>
      <c r="E238" s="12" t="s">
        <v>709</v>
      </c>
      <c r="F238" s="12" t="s">
        <v>713</v>
      </c>
      <c r="G238" s="12" t="s">
        <v>710</v>
      </c>
      <c r="H238" s="12">
        <v>2016</v>
      </c>
      <c r="I238" s="634" t="s">
        <v>588</v>
      </c>
      <c r="J238" s="634" t="s">
        <v>601</v>
      </c>
      <c r="P238" s="12">
        <v>0</v>
      </c>
      <c r="Q238" s="12">
        <v>0</v>
      </c>
      <c r="R238" s="12">
        <v>0</v>
      </c>
      <c r="S238" s="12">
        <v>0</v>
      </c>
      <c r="T238" s="12">
        <v>0</v>
      </c>
      <c r="U238" s="12">
        <v>0</v>
      </c>
      <c r="V238" s="12">
        <v>0</v>
      </c>
      <c r="W238" s="12">
        <v>0</v>
      </c>
      <c r="X238" s="12">
        <v>0</v>
      </c>
      <c r="Y238" s="12">
        <v>0</v>
      </c>
      <c r="Z238" s="12">
        <v>0</v>
      </c>
      <c r="AA238" s="12">
        <v>0</v>
      </c>
      <c r="AB238" s="12">
        <v>0</v>
      </c>
      <c r="AC238" s="12">
        <v>0</v>
      </c>
      <c r="AD238" s="12">
        <v>0</v>
      </c>
      <c r="AE238" s="12">
        <v>0</v>
      </c>
      <c r="AF238" s="12">
        <v>0</v>
      </c>
      <c r="AG238" s="12">
        <v>0</v>
      </c>
      <c r="AH238" s="12">
        <v>0</v>
      </c>
      <c r="AI238" s="12">
        <v>0</v>
      </c>
      <c r="AJ238" s="12">
        <v>0</v>
      </c>
      <c r="AK238" s="12">
        <v>0</v>
      </c>
      <c r="AL238" s="12">
        <v>0</v>
      </c>
      <c r="AM238" s="12">
        <v>0</v>
      </c>
      <c r="AN238" s="12">
        <v>0</v>
      </c>
      <c r="AO238" s="12">
        <v>0</v>
      </c>
      <c r="AU238" s="12">
        <v>0</v>
      </c>
      <c r="AV238" s="12">
        <v>0</v>
      </c>
      <c r="AW238" s="12">
        <v>0</v>
      </c>
      <c r="AX238" s="12">
        <v>0</v>
      </c>
      <c r="AY238" s="12">
        <v>0</v>
      </c>
      <c r="AZ238" s="12">
        <v>0</v>
      </c>
      <c r="BA238" s="12">
        <v>0</v>
      </c>
      <c r="BB238" s="12">
        <v>0</v>
      </c>
      <c r="BC238" s="12">
        <v>0</v>
      </c>
      <c r="BD238" s="12">
        <v>0</v>
      </c>
      <c r="BE238" s="12">
        <v>0</v>
      </c>
      <c r="BF238" s="12">
        <v>0</v>
      </c>
      <c r="BG238" s="12">
        <v>0</v>
      </c>
      <c r="BH238" s="12">
        <v>0</v>
      </c>
      <c r="BI238" s="12">
        <v>0</v>
      </c>
      <c r="BJ238" s="12">
        <v>0</v>
      </c>
      <c r="BK238" s="12">
        <v>0</v>
      </c>
      <c r="BL238" s="12">
        <v>0</v>
      </c>
      <c r="BM238" s="12">
        <v>0</v>
      </c>
      <c r="BN238" s="12">
        <v>0</v>
      </c>
      <c r="BO238" s="12">
        <v>0</v>
      </c>
      <c r="BP238" s="12">
        <v>0</v>
      </c>
      <c r="BQ238" s="12">
        <v>0</v>
      </c>
      <c r="BR238" s="12">
        <v>0</v>
      </c>
      <c r="BS238" s="12">
        <v>0</v>
      </c>
      <c r="BT238" s="12">
        <v>0</v>
      </c>
    </row>
    <row r="239" spans="2:72">
      <c r="B239" s="12" t="s">
        <v>209</v>
      </c>
      <c r="C239" s="12" t="s">
        <v>711</v>
      </c>
      <c r="D239" s="12" t="s">
        <v>106</v>
      </c>
      <c r="E239" s="12" t="s">
        <v>709</v>
      </c>
      <c r="F239" s="12" t="s">
        <v>713</v>
      </c>
      <c r="G239" s="12" t="s">
        <v>710</v>
      </c>
      <c r="H239" s="12">
        <v>2016</v>
      </c>
      <c r="I239" s="634" t="s">
        <v>588</v>
      </c>
      <c r="J239" s="634" t="s">
        <v>601</v>
      </c>
      <c r="P239" s="12">
        <v>0</v>
      </c>
      <c r="Q239" s="12">
        <v>0</v>
      </c>
      <c r="R239" s="12">
        <v>0</v>
      </c>
      <c r="S239" s="12">
        <v>0</v>
      </c>
      <c r="T239" s="12">
        <v>0</v>
      </c>
      <c r="U239" s="12">
        <v>0</v>
      </c>
      <c r="V239" s="12">
        <v>0</v>
      </c>
      <c r="W239" s="12">
        <v>0</v>
      </c>
      <c r="X239" s="12">
        <v>0</v>
      </c>
      <c r="Y239" s="12">
        <v>0</v>
      </c>
      <c r="Z239" s="12">
        <v>0</v>
      </c>
      <c r="AA239" s="12">
        <v>0</v>
      </c>
      <c r="AB239" s="12">
        <v>0</v>
      </c>
      <c r="AC239" s="12">
        <v>0</v>
      </c>
      <c r="AD239" s="12">
        <v>0</v>
      </c>
      <c r="AE239" s="12">
        <v>0</v>
      </c>
      <c r="AF239" s="12">
        <v>0</v>
      </c>
      <c r="AG239" s="12">
        <v>0</v>
      </c>
      <c r="AH239" s="12">
        <v>0</v>
      </c>
      <c r="AI239" s="12">
        <v>0</v>
      </c>
      <c r="AJ239" s="12">
        <v>0</v>
      </c>
      <c r="AK239" s="12">
        <v>0</v>
      </c>
      <c r="AL239" s="12">
        <v>0</v>
      </c>
      <c r="AM239" s="12">
        <v>0</v>
      </c>
      <c r="AN239" s="12">
        <v>0</v>
      </c>
      <c r="AO239" s="12">
        <v>0</v>
      </c>
      <c r="AU239" s="12">
        <v>0</v>
      </c>
      <c r="AV239" s="12">
        <v>0</v>
      </c>
      <c r="AW239" s="12">
        <v>0</v>
      </c>
      <c r="AX239" s="12">
        <v>0</v>
      </c>
      <c r="AY239" s="12">
        <v>0</v>
      </c>
      <c r="AZ239" s="12">
        <v>0</v>
      </c>
      <c r="BA239" s="12">
        <v>0</v>
      </c>
      <c r="BB239" s="12">
        <v>0</v>
      </c>
      <c r="BC239" s="12">
        <v>0</v>
      </c>
      <c r="BD239" s="12">
        <v>0</v>
      </c>
      <c r="BE239" s="12">
        <v>0</v>
      </c>
      <c r="BF239" s="12">
        <v>0</v>
      </c>
      <c r="BG239" s="12">
        <v>0</v>
      </c>
      <c r="BH239" s="12">
        <v>0</v>
      </c>
      <c r="BI239" s="12">
        <v>0</v>
      </c>
      <c r="BJ239" s="12">
        <v>0</v>
      </c>
      <c r="BK239" s="12">
        <v>0</v>
      </c>
      <c r="BL239" s="12">
        <v>0</v>
      </c>
      <c r="BM239" s="12">
        <v>0</v>
      </c>
      <c r="BN239" s="12">
        <v>0</v>
      </c>
      <c r="BO239" s="12">
        <v>0</v>
      </c>
      <c r="BP239" s="12">
        <v>0</v>
      </c>
      <c r="BQ239" s="12">
        <v>0</v>
      </c>
      <c r="BR239" s="12">
        <v>0</v>
      </c>
      <c r="BS239" s="12">
        <v>0</v>
      </c>
      <c r="BT239" s="12">
        <v>0</v>
      </c>
    </row>
    <row r="240" spans="2:72">
      <c r="B240" s="12" t="s">
        <v>209</v>
      </c>
      <c r="C240" s="12" t="s">
        <v>708</v>
      </c>
      <c r="D240" s="12" t="s">
        <v>109</v>
      </c>
      <c r="E240" s="12" t="s">
        <v>709</v>
      </c>
      <c r="F240" s="12" t="s">
        <v>29</v>
      </c>
      <c r="G240" s="12" t="s">
        <v>710</v>
      </c>
      <c r="H240" s="12">
        <v>2016</v>
      </c>
      <c r="I240" s="634" t="s">
        <v>588</v>
      </c>
      <c r="J240" s="634" t="s">
        <v>601</v>
      </c>
      <c r="P240" s="12">
        <v>0</v>
      </c>
      <c r="Q240" s="12">
        <v>0</v>
      </c>
      <c r="R240" s="12">
        <v>0</v>
      </c>
      <c r="S240" s="12">
        <v>0</v>
      </c>
      <c r="T240" s="12">
        <v>0</v>
      </c>
      <c r="U240" s="12">
        <v>0</v>
      </c>
      <c r="V240" s="12">
        <v>0</v>
      </c>
      <c r="W240" s="12">
        <v>0</v>
      </c>
      <c r="X240" s="12">
        <v>0</v>
      </c>
      <c r="Y240" s="12">
        <v>0</v>
      </c>
      <c r="Z240" s="12">
        <v>0</v>
      </c>
      <c r="AA240" s="12">
        <v>0</v>
      </c>
      <c r="AB240" s="12">
        <v>0</v>
      </c>
      <c r="AC240" s="12">
        <v>0</v>
      </c>
      <c r="AD240" s="12">
        <v>0</v>
      </c>
      <c r="AE240" s="12">
        <v>0</v>
      </c>
      <c r="AF240" s="12">
        <v>0</v>
      </c>
      <c r="AG240" s="12">
        <v>0</v>
      </c>
      <c r="AH240" s="12">
        <v>0</v>
      </c>
      <c r="AI240" s="12">
        <v>0</v>
      </c>
      <c r="AJ240" s="12">
        <v>0</v>
      </c>
      <c r="AK240" s="12">
        <v>0</v>
      </c>
      <c r="AL240" s="12">
        <v>0</v>
      </c>
      <c r="AM240" s="12">
        <v>0</v>
      </c>
      <c r="AN240" s="12">
        <v>0</v>
      </c>
      <c r="AO240" s="12">
        <v>0</v>
      </c>
      <c r="AU240" s="12">
        <v>0</v>
      </c>
      <c r="AV240" s="12">
        <v>0</v>
      </c>
      <c r="AW240" s="12">
        <v>0</v>
      </c>
      <c r="AX240" s="12">
        <v>0</v>
      </c>
      <c r="AY240" s="12">
        <v>0</v>
      </c>
      <c r="AZ240" s="12">
        <v>0</v>
      </c>
      <c r="BA240" s="12">
        <v>0</v>
      </c>
      <c r="BB240" s="12">
        <v>0</v>
      </c>
      <c r="BC240" s="12">
        <v>0</v>
      </c>
      <c r="BD240" s="12">
        <v>0</v>
      </c>
      <c r="BE240" s="12">
        <v>0</v>
      </c>
      <c r="BF240" s="12">
        <v>0</v>
      </c>
      <c r="BG240" s="12">
        <v>0</v>
      </c>
      <c r="BH240" s="12">
        <v>0</v>
      </c>
      <c r="BI240" s="12">
        <v>0</v>
      </c>
      <c r="BJ240" s="12">
        <v>0</v>
      </c>
      <c r="BK240" s="12">
        <v>0</v>
      </c>
      <c r="BL240" s="12">
        <v>0</v>
      </c>
      <c r="BM240" s="12">
        <v>0</v>
      </c>
      <c r="BN240" s="12">
        <v>0</v>
      </c>
      <c r="BO240" s="12">
        <v>0</v>
      </c>
      <c r="BP240" s="12">
        <v>0</v>
      </c>
      <c r="BQ240" s="12">
        <v>0</v>
      </c>
      <c r="BR240" s="12">
        <v>0</v>
      </c>
      <c r="BS240" s="12">
        <v>0</v>
      </c>
      <c r="BT240" s="12">
        <v>0</v>
      </c>
    </row>
    <row r="241" spans="2:72">
      <c r="B241" s="12" t="s">
        <v>209</v>
      </c>
      <c r="C241" s="12" t="s">
        <v>708</v>
      </c>
      <c r="D241" s="12" t="s">
        <v>497</v>
      </c>
      <c r="E241" s="12" t="s">
        <v>709</v>
      </c>
      <c r="F241" s="12" t="s">
        <v>29</v>
      </c>
      <c r="G241" s="12" t="s">
        <v>710</v>
      </c>
      <c r="H241" s="12">
        <v>2016</v>
      </c>
      <c r="I241" s="634" t="s">
        <v>588</v>
      </c>
      <c r="J241" s="634" t="s">
        <v>601</v>
      </c>
      <c r="P241" s="12">
        <v>0</v>
      </c>
      <c r="Q241" s="12">
        <v>0</v>
      </c>
      <c r="R241" s="12">
        <v>0</v>
      </c>
      <c r="S241" s="12">
        <v>0</v>
      </c>
      <c r="T241" s="12">
        <v>0</v>
      </c>
      <c r="U241" s="12">
        <v>0</v>
      </c>
      <c r="V241" s="12">
        <v>0</v>
      </c>
      <c r="W241" s="12">
        <v>0</v>
      </c>
      <c r="X241" s="12">
        <v>0</v>
      </c>
      <c r="Y241" s="12">
        <v>0</v>
      </c>
      <c r="Z241" s="12">
        <v>0</v>
      </c>
      <c r="AA241" s="12">
        <v>0</v>
      </c>
      <c r="AB241" s="12">
        <v>0</v>
      </c>
      <c r="AC241" s="12">
        <v>0</v>
      </c>
      <c r="AD241" s="12">
        <v>0</v>
      </c>
      <c r="AE241" s="12">
        <v>0</v>
      </c>
      <c r="AF241" s="12">
        <v>0</v>
      </c>
      <c r="AG241" s="12">
        <v>0</v>
      </c>
      <c r="AH241" s="12">
        <v>0</v>
      </c>
      <c r="AI241" s="12">
        <v>0</v>
      </c>
      <c r="AJ241" s="12">
        <v>0</v>
      </c>
      <c r="AK241" s="12">
        <v>0</v>
      </c>
      <c r="AL241" s="12">
        <v>0</v>
      </c>
      <c r="AM241" s="12">
        <v>0</v>
      </c>
      <c r="AN241" s="12">
        <v>0</v>
      </c>
      <c r="AO241" s="12">
        <v>0</v>
      </c>
      <c r="AU241" s="12">
        <v>0</v>
      </c>
      <c r="AV241" s="12">
        <v>0</v>
      </c>
      <c r="AW241" s="12">
        <v>0</v>
      </c>
      <c r="AX241" s="12">
        <v>0</v>
      </c>
      <c r="AY241" s="12">
        <v>0</v>
      </c>
      <c r="AZ241" s="12">
        <v>0</v>
      </c>
      <c r="BA241" s="12">
        <v>0</v>
      </c>
      <c r="BB241" s="12">
        <v>0</v>
      </c>
      <c r="BC241" s="12">
        <v>0</v>
      </c>
      <c r="BD241" s="12">
        <v>0</v>
      </c>
      <c r="BE241" s="12">
        <v>0</v>
      </c>
      <c r="BF241" s="12">
        <v>0</v>
      </c>
      <c r="BG241" s="12">
        <v>0</v>
      </c>
      <c r="BH241" s="12">
        <v>0</v>
      </c>
      <c r="BI241" s="12">
        <v>0</v>
      </c>
      <c r="BJ241" s="12">
        <v>0</v>
      </c>
      <c r="BK241" s="12">
        <v>0</v>
      </c>
      <c r="BL241" s="12">
        <v>0</v>
      </c>
      <c r="BM241" s="12">
        <v>0</v>
      </c>
      <c r="BN241" s="12">
        <v>0</v>
      </c>
      <c r="BO241" s="12">
        <v>0</v>
      </c>
      <c r="BP241" s="12">
        <v>0</v>
      </c>
      <c r="BQ241" s="12">
        <v>0</v>
      </c>
      <c r="BR241" s="12">
        <v>0</v>
      </c>
      <c r="BS241" s="12">
        <v>0</v>
      </c>
      <c r="BT241" s="12">
        <v>0</v>
      </c>
    </row>
    <row r="242" spans="2:72">
      <c r="B242" s="12" t="s">
        <v>209</v>
      </c>
      <c r="C242" s="12" t="s">
        <v>492</v>
      </c>
      <c r="D242" s="12" t="s">
        <v>493</v>
      </c>
      <c r="E242" s="12" t="s">
        <v>709</v>
      </c>
      <c r="F242" s="12" t="s">
        <v>492</v>
      </c>
      <c r="G242" s="12" t="s">
        <v>710</v>
      </c>
      <c r="H242" s="12">
        <v>2016</v>
      </c>
      <c r="I242" s="634" t="s">
        <v>588</v>
      </c>
      <c r="J242" s="634" t="s">
        <v>601</v>
      </c>
      <c r="P242" s="12">
        <v>0</v>
      </c>
      <c r="Q242" s="12">
        <v>0</v>
      </c>
      <c r="R242" s="12">
        <v>0</v>
      </c>
      <c r="S242" s="12">
        <v>0</v>
      </c>
      <c r="T242" s="12">
        <v>0</v>
      </c>
      <c r="U242" s="12">
        <v>0</v>
      </c>
      <c r="V242" s="12">
        <v>0</v>
      </c>
      <c r="W242" s="12">
        <v>0</v>
      </c>
      <c r="X242" s="12">
        <v>0</v>
      </c>
      <c r="Y242" s="12">
        <v>0</v>
      </c>
      <c r="Z242" s="12">
        <v>0</v>
      </c>
      <c r="AA242" s="12">
        <v>0</v>
      </c>
      <c r="AB242" s="12">
        <v>0</v>
      </c>
      <c r="AC242" s="12">
        <v>0</v>
      </c>
      <c r="AD242" s="12">
        <v>0</v>
      </c>
      <c r="AE242" s="12">
        <v>0</v>
      </c>
      <c r="AF242" s="12">
        <v>0</v>
      </c>
      <c r="AG242" s="12">
        <v>0</v>
      </c>
      <c r="AH242" s="12">
        <v>0</v>
      </c>
      <c r="AI242" s="12">
        <v>0</v>
      </c>
      <c r="AJ242" s="12">
        <v>0</v>
      </c>
      <c r="AK242" s="12">
        <v>0</v>
      </c>
      <c r="AL242" s="12">
        <v>0</v>
      </c>
      <c r="AM242" s="12">
        <v>0</v>
      </c>
      <c r="AN242" s="12">
        <v>0</v>
      </c>
      <c r="AO242" s="12">
        <v>0</v>
      </c>
      <c r="AU242" s="12">
        <v>0</v>
      </c>
      <c r="AV242" s="12">
        <v>0</v>
      </c>
      <c r="AW242" s="12">
        <v>0</v>
      </c>
      <c r="AX242" s="12">
        <v>0</v>
      </c>
      <c r="AY242" s="12">
        <v>0</v>
      </c>
      <c r="AZ242" s="12">
        <v>0</v>
      </c>
      <c r="BA242" s="12">
        <v>0</v>
      </c>
      <c r="BB242" s="12">
        <v>0</v>
      </c>
      <c r="BC242" s="12">
        <v>0</v>
      </c>
      <c r="BD242" s="12">
        <v>0</v>
      </c>
      <c r="BE242" s="12">
        <v>0</v>
      </c>
      <c r="BF242" s="12">
        <v>0</v>
      </c>
      <c r="BG242" s="12">
        <v>0</v>
      </c>
      <c r="BH242" s="12">
        <v>0</v>
      </c>
      <c r="BI242" s="12">
        <v>0</v>
      </c>
      <c r="BJ242" s="12">
        <v>0</v>
      </c>
      <c r="BK242" s="12">
        <v>0</v>
      </c>
      <c r="BL242" s="12">
        <v>0</v>
      </c>
      <c r="BM242" s="12">
        <v>0</v>
      </c>
      <c r="BN242" s="12">
        <v>0</v>
      </c>
      <c r="BO242" s="12">
        <v>0</v>
      </c>
      <c r="BP242" s="12">
        <v>0</v>
      </c>
      <c r="BQ242" s="12">
        <v>0</v>
      </c>
      <c r="BR242" s="12">
        <v>0</v>
      </c>
      <c r="BS242" s="12">
        <v>0</v>
      </c>
      <c r="BT242" s="12">
        <v>0</v>
      </c>
    </row>
  </sheetData>
  <mergeCells count="1">
    <mergeCell ref="C24:G24"/>
  </mergeCells>
  <conditionalFormatting sqref="AQ44:BT71 L27:AO69">
    <cfRule type="cellIs" dxfId="8" priority="9" operator="equal">
      <formula>0</formula>
    </cfRule>
  </conditionalFormatting>
  <conditionalFormatting sqref="L110:AO122 AQ108:BT122">
    <cfRule type="cellIs" dxfId="7" priority="6" operator="equal">
      <formula>0</formula>
    </cfRule>
  </conditionalFormatting>
  <conditionalFormatting sqref="L74:AO86 AQ72:BT88">
    <cfRule type="cellIs" dxfId="6" priority="8" operator="equal">
      <formula>0</formula>
    </cfRule>
  </conditionalFormatting>
  <conditionalFormatting sqref="L91:AO105 AQ89:BT107">
    <cfRule type="cellIs" dxfId="5" priority="7" operator="equal">
      <formula>0</formula>
    </cfRule>
  </conditionalFormatting>
  <conditionalFormatting sqref="L27:AO32 AQ27:BT32">
    <cfRule type="cellIs" dxfId="4" priority="5" operator="equal">
      <formula>0</formula>
    </cfRule>
  </conditionalFormatting>
  <conditionalFormatting sqref="L33:AO43 AQ33:BT43">
    <cfRule type="cellIs" dxfId="3" priority="4" operator="equal">
      <formula>0</formula>
    </cfRule>
  </conditionalFormatting>
  <conditionalFormatting sqref="L70:AO73">
    <cfRule type="cellIs" dxfId="2" priority="3" operator="equal">
      <formula>0</formula>
    </cfRule>
  </conditionalFormatting>
  <conditionalFormatting sqref="L87:AO90">
    <cfRule type="cellIs" dxfId="1" priority="2" operator="equal">
      <formula>0</formula>
    </cfRule>
  </conditionalFormatting>
  <conditionalFormatting sqref="L106:AO109">
    <cfRule type="cellIs" dxfId="0" priority="1" operator="equal">
      <formula>0</formula>
    </cfRule>
  </conditionalFormatting>
  <pageMargins left="0.70866141732283461" right="0.70866141732283461" top="1.3385826771653544" bottom="0.74803149606299213" header="0.31496062992125984" footer="0.31496062992125984"/>
  <pageSetup paperSize="17" scale="26" fitToHeight="0" orientation="landscape" horizontalDpi="1200" verticalDpi="1200" r:id="rId1"/>
  <headerFooter>
    <oddHeader>&amp;RToronto Hydro-Electric System Limited
EB-2017-0077
Tab 4, Schedule 1
Page &amp;P of &amp;N</oddHeader>
  </headerFooter>
  <rowBreaks count="3" manualBreakCount="3">
    <brk id="70" max="71" man="1"/>
    <brk id="123" max="71" man="1"/>
    <brk id="183" max="71" man="1"/>
  </rowBreaks>
  <colBreaks count="1" manualBreakCount="1">
    <brk id="41" max="241"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2:V15"/>
  <sheetViews>
    <sheetView zoomScaleNormal="100" workbookViewId="0">
      <selection activeCell="S24" sqref="S24"/>
    </sheetView>
  </sheetViews>
  <sheetFormatPr defaultRowHeight="15"/>
  <cols>
    <col min="1" max="16384" width="9.140625" style="12"/>
  </cols>
  <sheetData>
    <row r="12" spans="2:22" ht="24" customHeight="1"/>
    <row r="13" spans="2:22" ht="15.75">
      <c r="B13" s="587" t="s">
        <v>507</v>
      </c>
    </row>
    <row r="14" spans="2:22" ht="15.75">
      <c r="B14" s="587"/>
    </row>
    <row r="15" spans="2:22" s="667" customFormat="1" ht="27" customHeight="1">
      <c r="B15" s="665" t="s">
        <v>683</v>
      </c>
      <c r="C15" s="666"/>
      <c r="D15" s="666"/>
      <c r="E15" s="666"/>
      <c r="F15" s="666"/>
      <c r="G15" s="666"/>
      <c r="H15" s="666"/>
      <c r="I15" s="666"/>
      <c r="J15" s="666"/>
      <c r="K15" s="666"/>
      <c r="L15" s="666"/>
      <c r="M15" s="666"/>
      <c r="N15" s="666"/>
      <c r="O15" s="666"/>
      <c r="P15" s="666"/>
      <c r="Q15" s="666"/>
      <c r="R15" s="666"/>
      <c r="S15" s="666"/>
      <c r="T15" s="666"/>
      <c r="U15" s="666"/>
      <c r="V15" s="666"/>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6:U59"/>
  <sheetViews>
    <sheetView view="pageBreakPreview" zoomScale="80" zoomScaleNormal="85" zoomScaleSheetLayoutView="80" zoomScalePageLayoutView="40" workbookViewId="0">
      <selection activeCell="C27" sqref="C27:U27"/>
    </sheetView>
  </sheetViews>
  <sheetFormatPr defaultRowHeight="15"/>
  <cols>
    <col min="1" max="1" width="9.140625" style="12"/>
    <col min="2" max="2" width="36.85546875" style="718" customWidth="1"/>
    <col min="3" max="3" width="9.140625" style="10"/>
    <col min="4" max="16384" width="9.140625" style="12"/>
  </cols>
  <sheetData>
    <row r="16" spans="2:21" ht="26.25" customHeight="1">
      <c r="B16" s="719" t="s">
        <v>563</v>
      </c>
      <c r="C16" s="821" t="s">
        <v>507</v>
      </c>
      <c r="D16" s="822"/>
      <c r="E16" s="822"/>
      <c r="F16" s="822"/>
      <c r="G16" s="822"/>
      <c r="H16" s="822"/>
      <c r="I16" s="822"/>
      <c r="J16" s="822"/>
      <c r="K16" s="822"/>
      <c r="L16" s="822"/>
      <c r="M16" s="822"/>
      <c r="N16" s="822"/>
      <c r="O16" s="822"/>
      <c r="P16" s="822"/>
      <c r="Q16" s="822"/>
      <c r="R16" s="822"/>
      <c r="S16" s="822"/>
      <c r="T16" s="822"/>
      <c r="U16" s="822"/>
    </row>
    <row r="17" spans="2:21" ht="55.5" customHeight="1">
      <c r="B17" s="720" t="s">
        <v>649</v>
      </c>
      <c r="C17" s="823" t="s">
        <v>650</v>
      </c>
      <c r="D17" s="823"/>
      <c r="E17" s="823"/>
      <c r="F17" s="823"/>
      <c r="G17" s="823"/>
      <c r="H17" s="823"/>
      <c r="I17" s="823"/>
      <c r="J17" s="823"/>
      <c r="K17" s="823"/>
      <c r="L17" s="823"/>
      <c r="M17" s="823"/>
      <c r="N17" s="823"/>
      <c r="O17" s="823"/>
      <c r="P17" s="823"/>
      <c r="Q17" s="823"/>
      <c r="R17" s="823"/>
      <c r="S17" s="823"/>
      <c r="T17" s="823"/>
      <c r="U17" s="824"/>
    </row>
    <row r="18" spans="2:21" ht="15.75">
      <c r="B18" s="721"/>
      <c r="C18" s="722"/>
      <c r="D18" s="723"/>
      <c r="E18" s="723"/>
      <c r="F18" s="723"/>
      <c r="G18" s="723"/>
      <c r="H18" s="723"/>
      <c r="I18" s="723"/>
      <c r="J18" s="723"/>
      <c r="K18" s="723"/>
      <c r="L18" s="723"/>
      <c r="M18" s="723"/>
      <c r="N18" s="723"/>
      <c r="O18" s="723"/>
      <c r="P18" s="723"/>
      <c r="Q18" s="723"/>
      <c r="R18" s="723"/>
      <c r="S18" s="723"/>
      <c r="T18" s="723"/>
      <c r="U18" s="724"/>
    </row>
    <row r="19" spans="2:21" ht="15.75">
      <c r="B19" s="721"/>
      <c r="C19" s="722" t="s">
        <v>654</v>
      </c>
      <c r="D19" s="723"/>
      <c r="E19" s="723"/>
      <c r="F19" s="723"/>
      <c r="G19" s="723"/>
      <c r="H19" s="723"/>
      <c r="I19" s="723"/>
      <c r="J19" s="723"/>
      <c r="K19" s="723"/>
      <c r="L19" s="723"/>
      <c r="M19" s="723"/>
      <c r="N19" s="723"/>
      <c r="O19" s="723"/>
      <c r="P19" s="723"/>
      <c r="Q19" s="723"/>
      <c r="R19" s="723"/>
      <c r="S19" s="723"/>
      <c r="T19" s="723"/>
      <c r="U19" s="724"/>
    </row>
    <row r="20" spans="2:21" ht="15.75">
      <c r="B20" s="721"/>
      <c r="C20" s="722"/>
      <c r="D20" s="723"/>
      <c r="E20" s="723"/>
      <c r="F20" s="723"/>
      <c r="G20" s="723"/>
      <c r="H20" s="723"/>
      <c r="I20" s="723"/>
      <c r="J20" s="723"/>
      <c r="K20" s="723"/>
      <c r="L20" s="723"/>
      <c r="M20" s="723"/>
      <c r="N20" s="723"/>
      <c r="O20" s="723"/>
      <c r="P20" s="723"/>
      <c r="Q20" s="723"/>
      <c r="R20" s="723"/>
      <c r="S20" s="723"/>
      <c r="T20" s="723"/>
      <c r="U20" s="724"/>
    </row>
    <row r="21" spans="2:21" ht="15.75">
      <c r="B21" s="721"/>
      <c r="C21" s="722" t="s">
        <v>651</v>
      </c>
      <c r="D21" s="723"/>
      <c r="E21" s="723"/>
      <c r="F21" s="723"/>
      <c r="G21" s="723"/>
      <c r="H21" s="723"/>
      <c r="I21" s="723"/>
      <c r="J21" s="723"/>
      <c r="K21" s="723"/>
      <c r="L21" s="723"/>
      <c r="M21" s="723"/>
      <c r="N21" s="723"/>
      <c r="O21" s="723"/>
      <c r="P21" s="723"/>
      <c r="Q21" s="723"/>
      <c r="R21" s="723"/>
      <c r="S21" s="723"/>
      <c r="T21" s="723"/>
      <c r="U21" s="724"/>
    </row>
    <row r="22" spans="2:21" ht="15.75">
      <c r="B22" s="721"/>
      <c r="C22" s="722"/>
      <c r="D22" s="723"/>
      <c r="E22" s="723"/>
      <c r="F22" s="723"/>
      <c r="G22" s="723"/>
      <c r="H22" s="723"/>
      <c r="I22" s="723"/>
      <c r="J22" s="723"/>
      <c r="K22" s="723"/>
      <c r="L22" s="723"/>
      <c r="M22" s="723"/>
      <c r="N22" s="723"/>
      <c r="O22" s="723"/>
      <c r="P22" s="723"/>
      <c r="Q22" s="723"/>
      <c r="R22" s="723"/>
      <c r="S22" s="723"/>
      <c r="T22" s="723"/>
      <c r="U22" s="724"/>
    </row>
    <row r="23" spans="2:21" ht="30" customHeight="1">
      <c r="B23" s="721"/>
      <c r="C23" s="820" t="s">
        <v>652</v>
      </c>
      <c r="D23" s="820"/>
      <c r="E23" s="820"/>
      <c r="F23" s="820"/>
      <c r="G23" s="820"/>
      <c r="H23" s="820"/>
      <c r="I23" s="820"/>
      <c r="J23" s="820"/>
      <c r="K23" s="820"/>
      <c r="L23" s="820"/>
      <c r="M23" s="820"/>
      <c r="N23" s="820"/>
      <c r="O23" s="820"/>
      <c r="P23" s="820"/>
      <c r="Q23" s="820"/>
      <c r="R23" s="820"/>
      <c r="S23" s="820"/>
      <c r="T23" s="723"/>
      <c r="U23" s="724"/>
    </row>
    <row r="24" spans="2:21" ht="15.75">
      <c r="B24" s="721"/>
      <c r="C24" s="722"/>
      <c r="D24" s="723"/>
      <c r="E24" s="723"/>
      <c r="F24" s="723"/>
      <c r="G24" s="723"/>
      <c r="H24" s="723"/>
      <c r="I24" s="723"/>
      <c r="J24" s="723"/>
      <c r="K24" s="723"/>
      <c r="L24" s="723"/>
      <c r="M24" s="723"/>
      <c r="N24" s="723"/>
      <c r="O24" s="723"/>
      <c r="P24" s="723"/>
      <c r="Q24" s="723"/>
      <c r="R24" s="723"/>
      <c r="S24" s="723"/>
      <c r="T24" s="723"/>
      <c r="U24" s="724"/>
    </row>
    <row r="25" spans="2:21" ht="15.75">
      <c r="B25" s="721"/>
      <c r="C25" s="722" t="s">
        <v>655</v>
      </c>
      <c r="D25" s="723"/>
      <c r="E25" s="723"/>
      <c r="F25" s="723"/>
      <c r="G25" s="723"/>
      <c r="H25" s="723"/>
      <c r="I25" s="723"/>
      <c r="J25" s="723"/>
      <c r="K25" s="723"/>
      <c r="L25" s="723"/>
      <c r="M25" s="723"/>
      <c r="N25" s="723"/>
      <c r="O25" s="723"/>
      <c r="P25" s="723"/>
      <c r="Q25" s="723"/>
      <c r="R25" s="723"/>
      <c r="S25" s="723"/>
      <c r="T25" s="723"/>
      <c r="U25" s="724"/>
    </row>
    <row r="26" spans="2:21" ht="15.75">
      <c r="B26" s="721"/>
      <c r="C26" s="722"/>
      <c r="D26" s="723"/>
      <c r="E26" s="723"/>
      <c r="F26" s="723"/>
      <c r="G26" s="723"/>
      <c r="H26" s="723"/>
      <c r="I26" s="723"/>
      <c r="J26" s="723"/>
      <c r="K26" s="723"/>
      <c r="L26" s="723"/>
      <c r="M26" s="723"/>
      <c r="N26" s="723"/>
      <c r="O26" s="723"/>
      <c r="P26" s="723"/>
      <c r="Q26" s="723"/>
      <c r="R26" s="723"/>
      <c r="S26" s="723"/>
      <c r="T26" s="723"/>
      <c r="U26" s="724"/>
    </row>
    <row r="27" spans="2:21" ht="31.5" customHeight="1">
      <c r="B27" s="721"/>
      <c r="C27" s="820" t="s">
        <v>653</v>
      </c>
      <c r="D27" s="820"/>
      <c r="E27" s="820"/>
      <c r="F27" s="820"/>
      <c r="G27" s="820"/>
      <c r="H27" s="820"/>
      <c r="I27" s="820"/>
      <c r="J27" s="820"/>
      <c r="K27" s="820"/>
      <c r="L27" s="820"/>
      <c r="M27" s="820"/>
      <c r="N27" s="820"/>
      <c r="O27" s="820"/>
      <c r="P27" s="820"/>
      <c r="Q27" s="820"/>
      <c r="R27" s="820"/>
      <c r="S27" s="820"/>
      <c r="T27" s="820"/>
      <c r="U27" s="825"/>
    </row>
    <row r="28" spans="2:21" ht="15.75">
      <c r="B28" s="721"/>
      <c r="C28" s="722"/>
      <c r="D28" s="723"/>
      <c r="E28" s="723"/>
      <c r="F28" s="723"/>
      <c r="G28" s="723"/>
      <c r="H28" s="723"/>
      <c r="I28" s="723"/>
      <c r="J28" s="723"/>
      <c r="K28" s="723"/>
      <c r="L28" s="723"/>
      <c r="M28" s="723"/>
      <c r="N28" s="723"/>
      <c r="O28" s="723"/>
      <c r="P28" s="723"/>
      <c r="Q28" s="723"/>
      <c r="R28" s="723"/>
      <c r="S28" s="723"/>
      <c r="T28" s="723"/>
      <c r="U28" s="724"/>
    </row>
    <row r="29" spans="2:21" ht="31.5" customHeight="1">
      <c r="B29" s="721"/>
      <c r="C29" s="820" t="s">
        <v>656</v>
      </c>
      <c r="D29" s="820"/>
      <c r="E29" s="820"/>
      <c r="F29" s="820"/>
      <c r="G29" s="820"/>
      <c r="H29" s="820"/>
      <c r="I29" s="820"/>
      <c r="J29" s="820"/>
      <c r="K29" s="820"/>
      <c r="L29" s="820"/>
      <c r="M29" s="820"/>
      <c r="N29" s="820"/>
      <c r="O29" s="820"/>
      <c r="P29" s="820"/>
      <c r="Q29" s="820"/>
      <c r="R29" s="820"/>
      <c r="S29" s="820"/>
      <c r="T29" s="820"/>
      <c r="U29" s="825"/>
    </row>
    <row r="30" spans="2:21" ht="15.75">
      <c r="B30" s="721"/>
      <c r="C30" s="722"/>
      <c r="D30" s="723"/>
      <c r="E30" s="723"/>
      <c r="F30" s="723"/>
      <c r="G30" s="723"/>
      <c r="H30" s="723"/>
      <c r="I30" s="723"/>
      <c r="J30" s="723"/>
      <c r="K30" s="723"/>
      <c r="L30" s="723"/>
      <c r="M30" s="723"/>
      <c r="N30" s="723"/>
      <c r="O30" s="723"/>
      <c r="P30" s="723"/>
      <c r="Q30" s="723"/>
      <c r="R30" s="723"/>
      <c r="S30" s="723"/>
      <c r="T30" s="723"/>
      <c r="U30" s="724"/>
    </row>
    <row r="31" spans="2:21" ht="15.75">
      <c r="B31" s="721"/>
      <c r="C31" s="722" t="s">
        <v>657</v>
      </c>
      <c r="D31" s="723"/>
      <c r="E31" s="723"/>
      <c r="F31" s="723"/>
      <c r="G31" s="723"/>
      <c r="H31" s="723"/>
      <c r="I31" s="723"/>
      <c r="J31" s="723"/>
      <c r="K31" s="723"/>
      <c r="L31" s="723"/>
      <c r="M31" s="723"/>
      <c r="N31" s="723"/>
      <c r="O31" s="723"/>
      <c r="P31" s="723"/>
      <c r="Q31" s="723"/>
      <c r="R31" s="723"/>
      <c r="S31" s="723"/>
      <c r="T31" s="723"/>
      <c r="U31" s="724"/>
    </row>
    <row r="32" spans="2:21" ht="15.75">
      <c r="B32" s="725"/>
      <c r="C32" s="726"/>
      <c r="D32" s="727"/>
      <c r="E32" s="727"/>
      <c r="F32" s="727"/>
      <c r="G32" s="727"/>
      <c r="H32" s="727"/>
      <c r="I32" s="727"/>
      <c r="J32" s="727"/>
      <c r="K32" s="727"/>
      <c r="L32" s="727"/>
      <c r="M32" s="727"/>
      <c r="N32" s="727"/>
      <c r="O32" s="727"/>
      <c r="P32" s="727"/>
      <c r="Q32" s="727"/>
      <c r="R32" s="727"/>
      <c r="S32" s="727"/>
      <c r="T32" s="727"/>
      <c r="U32" s="728"/>
    </row>
    <row r="33" spans="2:21" ht="39" customHeight="1">
      <c r="B33" s="729" t="s">
        <v>658</v>
      </c>
      <c r="C33" s="826" t="s">
        <v>659</v>
      </c>
      <c r="D33" s="826"/>
      <c r="E33" s="826"/>
      <c r="F33" s="826"/>
      <c r="G33" s="826"/>
      <c r="H33" s="826"/>
      <c r="I33" s="826"/>
      <c r="J33" s="826"/>
      <c r="K33" s="826"/>
      <c r="L33" s="826"/>
      <c r="M33" s="826"/>
      <c r="N33" s="826"/>
      <c r="O33" s="826"/>
      <c r="P33" s="826"/>
      <c r="Q33" s="826"/>
      <c r="R33" s="826"/>
      <c r="S33" s="826"/>
      <c r="T33" s="826"/>
      <c r="U33" s="827"/>
    </row>
    <row r="34" spans="2:21">
      <c r="B34" s="730"/>
      <c r="C34" s="731"/>
      <c r="D34" s="731"/>
      <c r="E34" s="731"/>
      <c r="F34" s="731"/>
      <c r="G34" s="731"/>
      <c r="H34" s="731"/>
      <c r="I34" s="731"/>
      <c r="J34" s="731"/>
      <c r="K34" s="731"/>
      <c r="L34" s="731"/>
      <c r="M34" s="731"/>
      <c r="N34" s="731"/>
      <c r="O34" s="731"/>
      <c r="P34" s="731"/>
      <c r="Q34" s="731"/>
      <c r="R34" s="731"/>
      <c r="S34" s="731"/>
      <c r="T34" s="731"/>
      <c r="U34" s="732"/>
    </row>
    <row r="35" spans="2:21" ht="15.75">
      <c r="B35" s="733" t="s">
        <v>660</v>
      </c>
      <c r="C35" s="734" t="s">
        <v>661</v>
      </c>
      <c r="D35" s="723"/>
      <c r="E35" s="723"/>
      <c r="F35" s="723"/>
      <c r="G35" s="723"/>
      <c r="H35" s="723"/>
      <c r="I35" s="723"/>
      <c r="J35" s="723"/>
      <c r="K35" s="723"/>
      <c r="L35" s="723"/>
      <c r="M35" s="723"/>
      <c r="N35" s="723"/>
      <c r="O35" s="723"/>
      <c r="P35" s="723"/>
      <c r="Q35" s="723"/>
      <c r="R35" s="723"/>
      <c r="S35" s="723"/>
      <c r="T35" s="723"/>
      <c r="U35" s="724"/>
    </row>
    <row r="36" spans="2:21">
      <c r="B36" s="735"/>
      <c r="C36" s="727"/>
      <c r="D36" s="727"/>
      <c r="E36" s="727"/>
      <c r="F36" s="727"/>
      <c r="G36" s="727"/>
      <c r="H36" s="727"/>
      <c r="I36" s="727"/>
      <c r="J36" s="727"/>
      <c r="K36" s="727"/>
      <c r="L36" s="727"/>
      <c r="M36" s="727"/>
      <c r="N36" s="727"/>
      <c r="O36" s="727"/>
      <c r="P36" s="727"/>
      <c r="Q36" s="727"/>
      <c r="R36" s="727"/>
      <c r="S36" s="727"/>
      <c r="T36" s="727"/>
      <c r="U36" s="728"/>
    </row>
    <row r="37" spans="2:21" ht="34.5" customHeight="1">
      <c r="B37" s="720" t="s">
        <v>662</v>
      </c>
      <c r="C37" s="828" t="s">
        <v>663</v>
      </c>
      <c r="D37" s="828"/>
      <c r="E37" s="828"/>
      <c r="F37" s="828"/>
      <c r="G37" s="828"/>
      <c r="H37" s="828"/>
      <c r="I37" s="828"/>
      <c r="J37" s="828"/>
      <c r="K37" s="828"/>
      <c r="L37" s="828"/>
      <c r="M37" s="828"/>
      <c r="N37" s="828"/>
      <c r="O37" s="828"/>
      <c r="P37" s="828"/>
      <c r="Q37" s="828"/>
      <c r="R37" s="828"/>
      <c r="S37" s="828"/>
      <c r="T37" s="828"/>
      <c r="U37" s="829"/>
    </row>
    <row r="38" spans="2:21">
      <c r="B38" s="735"/>
      <c r="C38" s="727"/>
      <c r="D38" s="727"/>
      <c r="E38" s="727"/>
      <c r="F38" s="727"/>
      <c r="G38" s="727"/>
      <c r="H38" s="727"/>
      <c r="I38" s="727"/>
      <c r="J38" s="727"/>
      <c r="K38" s="727"/>
      <c r="L38" s="727"/>
      <c r="M38" s="727"/>
      <c r="N38" s="727"/>
      <c r="O38" s="727"/>
      <c r="P38" s="727"/>
      <c r="Q38" s="727"/>
      <c r="R38" s="727"/>
      <c r="S38" s="727"/>
      <c r="T38" s="727"/>
      <c r="U38" s="728"/>
    </row>
    <row r="39" spans="2:21" ht="15.75">
      <c r="B39" s="720" t="s">
        <v>664</v>
      </c>
      <c r="C39" s="736" t="s">
        <v>665</v>
      </c>
      <c r="D39" s="731"/>
      <c r="E39" s="731"/>
      <c r="F39" s="731"/>
      <c r="G39" s="731"/>
      <c r="H39" s="731"/>
      <c r="I39" s="731"/>
      <c r="J39" s="731"/>
      <c r="K39" s="731"/>
      <c r="L39" s="731"/>
      <c r="M39" s="731"/>
      <c r="N39" s="731"/>
      <c r="O39" s="731"/>
      <c r="P39" s="731"/>
      <c r="Q39" s="731"/>
      <c r="R39" s="731"/>
      <c r="S39" s="731"/>
      <c r="T39" s="731"/>
      <c r="U39" s="732"/>
    </row>
    <row r="40" spans="2:21">
      <c r="B40" s="735"/>
      <c r="C40" s="727"/>
      <c r="D40" s="727"/>
      <c r="E40" s="727"/>
      <c r="F40" s="727"/>
      <c r="G40" s="727"/>
      <c r="H40" s="727"/>
      <c r="I40" s="727"/>
      <c r="J40" s="727"/>
      <c r="K40" s="727"/>
      <c r="L40" s="727"/>
      <c r="M40" s="727"/>
      <c r="N40" s="727"/>
      <c r="O40" s="727"/>
      <c r="P40" s="727"/>
      <c r="Q40" s="727"/>
      <c r="R40" s="727"/>
      <c r="S40" s="727"/>
      <c r="T40" s="727"/>
      <c r="U40" s="728"/>
    </row>
    <row r="41" spans="2:21" ht="38.25" customHeight="1">
      <c r="B41" s="729" t="s">
        <v>666</v>
      </c>
      <c r="C41" s="830" t="s">
        <v>667</v>
      </c>
      <c r="D41" s="830"/>
      <c r="E41" s="830"/>
      <c r="F41" s="830"/>
      <c r="G41" s="830"/>
      <c r="H41" s="830"/>
      <c r="I41" s="830"/>
      <c r="J41" s="830"/>
      <c r="K41" s="830"/>
      <c r="L41" s="830"/>
      <c r="M41" s="830"/>
      <c r="N41" s="830"/>
      <c r="O41" s="830"/>
      <c r="P41" s="830"/>
      <c r="Q41" s="830"/>
      <c r="R41" s="830"/>
      <c r="S41" s="830"/>
      <c r="T41" s="830"/>
      <c r="U41" s="831"/>
    </row>
    <row r="42" spans="2:21">
      <c r="B42" s="737"/>
      <c r="C42" s="731"/>
      <c r="D42" s="731"/>
      <c r="E42" s="731"/>
      <c r="F42" s="731"/>
      <c r="G42" s="731"/>
      <c r="H42" s="731"/>
      <c r="I42" s="731"/>
      <c r="J42" s="731"/>
      <c r="K42" s="731"/>
      <c r="L42" s="731"/>
      <c r="M42" s="731"/>
      <c r="N42" s="731"/>
      <c r="O42" s="731"/>
      <c r="P42" s="731"/>
      <c r="Q42" s="731"/>
      <c r="R42" s="731"/>
      <c r="S42" s="731"/>
      <c r="T42" s="731"/>
      <c r="U42" s="732"/>
    </row>
    <row r="43" spans="2:21" ht="15.75">
      <c r="B43" s="733" t="s">
        <v>668</v>
      </c>
      <c r="C43" s="734" t="s">
        <v>669</v>
      </c>
      <c r="D43" s="723"/>
      <c r="E43" s="723"/>
      <c r="F43" s="723"/>
      <c r="G43" s="723"/>
      <c r="H43" s="723"/>
      <c r="I43" s="723"/>
      <c r="J43" s="723"/>
      <c r="K43" s="723"/>
      <c r="L43" s="723"/>
      <c r="M43" s="723"/>
      <c r="N43" s="723"/>
      <c r="O43" s="723"/>
      <c r="P43" s="723"/>
      <c r="Q43" s="723"/>
      <c r="R43" s="723"/>
      <c r="S43" s="723"/>
      <c r="T43" s="723"/>
      <c r="U43" s="724"/>
    </row>
    <row r="44" spans="2:21">
      <c r="B44" s="738"/>
      <c r="C44" s="723"/>
      <c r="D44" s="723"/>
      <c r="E44" s="723"/>
      <c r="F44" s="723"/>
      <c r="G44" s="723"/>
      <c r="H44" s="723"/>
      <c r="I44" s="723"/>
      <c r="J44" s="723"/>
      <c r="K44" s="723"/>
      <c r="L44" s="723"/>
      <c r="M44" s="723"/>
      <c r="N44" s="723"/>
      <c r="O44" s="723"/>
      <c r="P44" s="723"/>
      <c r="Q44" s="723"/>
      <c r="R44" s="723"/>
      <c r="S44" s="723"/>
      <c r="T44" s="723"/>
      <c r="U44" s="724"/>
    </row>
    <row r="45" spans="2:21" ht="36" customHeight="1">
      <c r="B45" s="738"/>
      <c r="C45" s="818" t="s">
        <v>673</v>
      </c>
      <c r="D45" s="818"/>
      <c r="E45" s="818"/>
      <c r="F45" s="818"/>
      <c r="G45" s="818"/>
      <c r="H45" s="818"/>
      <c r="I45" s="818"/>
      <c r="J45" s="818"/>
      <c r="K45" s="818"/>
      <c r="L45" s="818"/>
      <c r="M45" s="818"/>
      <c r="N45" s="818"/>
      <c r="O45" s="818"/>
      <c r="P45" s="818"/>
      <c r="Q45" s="818"/>
      <c r="R45" s="818"/>
      <c r="S45" s="818"/>
      <c r="T45" s="818"/>
      <c r="U45" s="819"/>
    </row>
    <row r="46" spans="2:21">
      <c r="B46" s="738"/>
      <c r="C46" s="739"/>
      <c r="D46" s="723"/>
      <c r="E46" s="723"/>
      <c r="F46" s="723"/>
      <c r="G46" s="723"/>
      <c r="H46" s="723"/>
      <c r="I46" s="723"/>
      <c r="J46" s="723"/>
      <c r="K46" s="723"/>
      <c r="L46" s="723"/>
      <c r="M46" s="723"/>
      <c r="N46" s="723"/>
      <c r="O46" s="723"/>
      <c r="P46" s="723"/>
      <c r="Q46" s="723"/>
      <c r="R46" s="723"/>
      <c r="S46" s="723"/>
      <c r="T46" s="723"/>
      <c r="U46" s="724"/>
    </row>
    <row r="47" spans="2:21" ht="35.25" customHeight="1">
      <c r="B47" s="738"/>
      <c r="C47" s="818" t="s">
        <v>670</v>
      </c>
      <c r="D47" s="818"/>
      <c r="E47" s="818"/>
      <c r="F47" s="818"/>
      <c r="G47" s="818"/>
      <c r="H47" s="818"/>
      <c r="I47" s="818"/>
      <c r="J47" s="818"/>
      <c r="K47" s="818"/>
      <c r="L47" s="818"/>
      <c r="M47" s="818"/>
      <c r="N47" s="818"/>
      <c r="O47" s="818"/>
      <c r="P47" s="818"/>
      <c r="Q47" s="818"/>
      <c r="R47" s="818"/>
      <c r="S47" s="818"/>
      <c r="T47" s="818"/>
      <c r="U47" s="819"/>
    </row>
    <row r="48" spans="2:21">
      <c r="B48" s="738"/>
      <c r="C48" s="739"/>
      <c r="D48" s="723"/>
      <c r="E48" s="723"/>
      <c r="F48" s="723"/>
      <c r="G48" s="723"/>
      <c r="H48" s="723"/>
      <c r="I48" s="723"/>
      <c r="J48" s="723"/>
      <c r="K48" s="723"/>
      <c r="L48" s="723"/>
      <c r="M48" s="723"/>
      <c r="N48" s="723"/>
      <c r="O48" s="723"/>
      <c r="P48" s="723"/>
      <c r="Q48" s="723"/>
      <c r="R48" s="723"/>
      <c r="S48" s="723"/>
      <c r="T48" s="723"/>
      <c r="U48" s="724"/>
    </row>
    <row r="49" spans="2:21" ht="40.5" customHeight="1">
      <c r="B49" s="738"/>
      <c r="C49" s="818" t="s">
        <v>671</v>
      </c>
      <c r="D49" s="818"/>
      <c r="E49" s="818"/>
      <c r="F49" s="818"/>
      <c r="G49" s="818"/>
      <c r="H49" s="818"/>
      <c r="I49" s="818"/>
      <c r="J49" s="818"/>
      <c r="K49" s="818"/>
      <c r="L49" s="818"/>
      <c r="M49" s="818"/>
      <c r="N49" s="818"/>
      <c r="O49" s="818"/>
      <c r="P49" s="818"/>
      <c r="Q49" s="818"/>
      <c r="R49" s="818"/>
      <c r="S49" s="818"/>
      <c r="T49" s="818"/>
      <c r="U49" s="819"/>
    </row>
    <row r="50" spans="2:21">
      <c r="B50" s="738"/>
      <c r="C50" s="739"/>
      <c r="D50" s="723"/>
      <c r="E50" s="723"/>
      <c r="F50" s="723"/>
      <c r="G50" s="723"/>
      <c r="H50" s="723"/>
      <c r="I50" s="723"/>
      <c r="J50" s="723"/>
      <c r="K50" s="723"/>
      <c r="L50" s="723"/>
      <c r="M50" s="723"/>
      <c r="N50" s="723"/>
      <c r="O50" s="723"/>
      <c r="P50" s="723"/>
      <c r="Q50" s="723"/>
      <c r="R50" s="723"/>
      <c r="S50" s="723"/>
      <c r="T50" s="723"/>
      <c r="U50" s="724"/>
    </row>
    <row r="51" spans="2:21" ht="30" customHeight="1">
      <c r="B51" s="738"/>
      <c r="C51" s="818" t="s">
        <v>672</v>
      </c>
      <c r="D51" s="818"/>
      <c r="E51" s="818"/>
      <c r="F51" s="818"/>
      <c r="G51" s="818"/>
      <c r="H51" s="818"/>
      <c r="I51" s="818"/>
      <c r="J51" s="818"/>
      <c r="K51" s="818"/>
      <c r="L51" s="818"/>
      <c r="M51" s="818"/>
      <c r="N51" s="818"/>
      <c r="O51" s="818"/>
      <c r="P51" s="818"/>
      <c r="Q51" s="818"/>
      <c r="R51" s="818"/>
      <c r="S51" s="818"/>
      <c r="T51" s="818"/>
      <c r="U51" s="819"/>
    </row>
    <row r="52" spans="2:21" ht="15.75">
      <c r="B52" s="738"/>
      <c r="C52" s="722"/>
      <c r="D52" s="723"/>
      <c r="E52" s="723"/>
      <c r="F52" s="723"/>
      <c r="G52" s="723"/>
      <c r="H52" s="723"/>
      <c r="I52" s="723"/>
      <c r="J52" s="723"/>
      <c r="K52" s="723"/>
      <c r="L52" s="723"/>
      <c r="M52" s="723"/>
      <c r="N52" s="723"/>
      <c r="O52" s="723"/>
      <c r="P52" s="723"/>
      <c r="Q52" s="723"/>
      <c r="R52" s="723"/>
      <c r="S52" s="723"/>
      <c r="T52" s="723"/>
      <c r="U52" s="724"/>
    </row>
    <row r="53" spans="2:21" ht="31.5" customHeight="1">
      <c r="B53" s="738"/>
      <c r="C53" s="820" t="s">
        <v>674</v>
      </c>
      <c r="D53" s="820"/>
      <c r="E53" s="820"/>
      <c r="F53" s="820"/>
      <c r="G53" s="820"/>
      <c r="H53" s="820"/>
      <c r="I53" s="820"/>
      <c r="J53" s="820"/>
      <c r="K53" s="820"/>
      <c r="L53" s="820"/>
      <c r="M53" s="820"/>
      <c r="N53" s="820"/>
      <c r="O53" s="820"/>
      <c r="P53" s="820"/>
      <c r="Q53" s="820"/>
      <c r="R53" s="820"/>
      <c r="S53" s="820"/>
      <c r="T53" s="820"/>
      <c r="U53" s="825"/>
    </row>
    <row r="54" spans="2:21">
      <c r="B54" s="735"/>
      <c r="C54" s="727"/>
      <c r="D54" s="727"/>
      <c r="E54" s="727"/>
      <c r="F54" s="727"/>
      <c r="G54" s="727"/>
      <c r="H54" s="727"/>
      <c r="I54" s="727"/>
      <c r="J54" s="727"/>
      <c r="K54" s="727"/>
      <c r="L54" s="727"/>
      <c r="M54" s="727"/>
      <c r="N54" s="727"/>
      <c r="O54" s="727"/>
      <c r="P54" s="727"/>
      <c r="Q54" s="727"/>
      <c r="R54" s="727"/>
      <c r="S54" s="727"/>
      <c r="T54" s="727"/>
      <c r="U54" s="728"/>
    </row>
    <row r="55" spans="2:21" ht="48" customHeight="1">
      <c r="B55" s="720" t="s">
        <v>675</v>
      </c>
      <c r="C55" s="828" t="s">
        <v>676</v>
      </c>
      <c r="D55" s="828"/>
      <c r="E55" s="828"/>
      <c r="F55" s="828"/>
      <c r="G55" s="828"/>
      <c r="H55" s="828"/>
      <c r="I55" s="828"/>
      <c r="J55" s="828"/>
      <c r="K55" s="828"/>
      <c r="L55" s="828"/>
      <c r="M55" s="828"/>
      <c r="N55" s="828"/>
      <c r="O55" s="828"/>
      <c r="P55" s="828"/>
      <c r="Q55" s="828"/>
      <c r="R55" s="828"/>
      <c r="S55" s="828"/>
      <c r="T55" s="828"/>
      <c r="U55" s="829"/>
    </row>
    <row r="56" spans="2:21">
      <c r="B56" s="735"/>
      <c r="C56" s="727"/>
      <c r="D56" s="727"/>
      <c r="E56" s="727"/>
      <c r="F56" s="727"/>
      <c r="G56" s="727"/>
      <c r="H56" s="727"/>
      <c r="I56" s="727"/>
      <c r="J56" s="727"/>
      <c r="K56" s="727"/>
      <c r="L56" s="727"/>
      <c r="M56" s="727"/>
      <c r="N56" s="727"/>
      <c r="O56" s="727"/>
      <c r="P56" s="727"/>
      <c r="Q56" s="727"/>
      <c r="R56" s="727"/>
      <c r="S56" s="727"/>
      <c r="T56" s="727"/>
      <c r="U56" s="728"/>
    </row>
    <row r="57" spans="2:21" ht="34.5" customHeight="1">
      <c r="B57" s="720" t="s">
        <v>677</v>
      </c>
      <c r="C57" s="828" t="s">
        <v>678</v>
      </c>
      <c r="D57" s="828"/>
      <c r="E57" s="828"/>
      <c r="F57" s="828"/>
      <c r="G57" s="828"/>
      <c r="H57" s="828"/>
      <c r="I57" s="828"/>
      <c r="J57" s="828"/>
      <c r="K57" s="828"/>
      <c r="L57" s="828"/>
      <c r="M57" s="828"/>
      <c r="N57" s="828"/>
      <c r="O57" s="828"/>
      <c r="P57" s="828"/>
      <c r="Q57" s="828"/>
      <c r="R57" s="828"/>
      <c r="S57" s="828"/>
      <c r="T57" s="828"/>
      <c r="U57" s="829"/>
    </row>
    <row r="58" spans="2:21">
      <c r="B58" s="740"/>
      <c r="C58" s="727"/>
      <c r="D58" s="727"/>
      <c r="E58" s="727"/>
      <c r="F58" s="727"/>
      <c r="G58" s="727"/>
      <c r="H58" s="727"/>
      <c r="I58" s="727"/>
      <c r="J58" s="727"/>
      <c r="K58" s="727"/>
      <c r="L58" s="727"/>
      <c r="M58" s="727"/>
      <c r="N58" s="727"/>
      <c r="O58" s="727"/>
      <c r="P58" s="727"/>
      <c r="Q58" s="727"/>
      <c r="R58" s="727"/>
      <c r="S58" s="727"/>
      <c r="T58" s="727"/>
      <c r="U58" s="728"/>
    </row>
    <row r="59" spans="2:21" ht="30.75" customHeight="1">
      <c r="B59" s="729" t="s">
        <v>679</v>
      </c>
      <c r="C59" s="741" t="s">
        <v>680</v>
      </c>
      <c r="D59" s="742"/>
      <c r="E59" s="742"/>
      <c r="F59" s="742"/>
      <c r="G59" s="742"/>
      <c r="H59" s="742"/>
      <c r="I59" s="742"/>
      <c r="J59" s="742"/>
      <c r="K59" s="742"/>
      <c r="L59" s="742"/>
      <c r="M59" s="742"/>
      <c r="N59" s="742"/>
      <c r="O59" s="742"/>
      <c r="P59" s="742"/>
      <c r="Q59" s="742"/>
      <c r="R59" s="742"/>
      <c r="S59" s="742"/>
      <c r="T59" s="742"/>
      <c r="U59" s="743"/>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0866141732283472" right="0.70866141732283472" top="1.3385826771653544" bottom="0.74803149606299213" header="0.31496062992125984" footer="0.31496062992125984"/>
  <pageSetup paperSize="17" scale="81" fitToHeight="0" orientation="landscape" horizontalDpi="1200" verticalDpi="1200" r:id="rId1"/>
  <headerFooter>
    <oddHeader>&amp;RToronto Hydro-Electric System Limited
EB-2017-0077
Tab 4, Schedule 1
Page &amp;P of &amp;N</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view="pageBreakPreview" topLeftCell="C1" zoomScale="80" zoomScaleNormal="85" zoomScaleSheetLayoutView="80" zoomScalePageLayoutView="20" workbookViewId="0">
      <selection activeCell="C9" sqref="C9"/>
    </sheetView>
  </sheetViews>
  <sheetFormatPr defaultRowHeight="15.75"/>
  <cols>
    <col min="1" max="1" width="3.140625" style="12" customWidth="1"/>
    <col min="2" max="2" width="61.7109375" style="10" customWidth="1"/>
    <col min="3" max="3" width="64.42578125" style="12" customWidth="1"/>
    <col min="4" max="4" width="62.5703125" style="12" customWidth="1"/>
    <col min="5" max="5" width="53.5703125" style="12" customWidth="1"/>
    <col min="6" max="6" width="53.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833" t="s">
        <v>567</v>
      </c>
      <c r="C3" s="834"/>
      <c r="D3" s="834"/>
      <c r="E3" s="834"/>
      <c r="F3" s="835"/>
      <c r="G3" s="122"/>
    </row>
    <row r="4" spans="2:20" ht="16.5" customHeight="1">
      <c r="B4" s="836"/>
      <c r="C4" s="837"/>
      <c r="D4" s="837"/>
      <c r="E4" s="837"/>
      <c r="F4" s="838"/>
      <c r="G4" s="122"/>
    </row>
    <row r="5" spans="2:20" ht="71.25" customHeight="1">
      <c r="B5" s="836"/>
      <c r="C5" s="837"/>
      <c r="D5" s="837"/>
      <c r="E5" s="837"/>
      <c r="F5" s="838"/>
      <c r="G5" s="122"/>
    </row>
    <row r="6" spans="2:20" ht="21.75" customHeight="1">
      <c r="B6" s="839"/>
      <c r="C6" s="840"/>
      <c r="D6" s="840"/>
      <c r="E6" s="840"/>
      <c r="F6" s="841"/>
      <c r="G6" s="122"/>
    </row>
    <row r="8" spans="2:20" ht="21">
      <c r="B8" s="832" t="s">
        <v>483</v>
      </c>
      <c r="C8" s="832"/>
      <c r="D8" s="832"/>
      <c r="E8" s="832"/>
      <c r="F8" s="832"/>
      <c r="G8" s="832"/>
    </row>
    <row r="9" spans="2:20" ht="24.75" customHeight="1" thickBot="1">
      <c r="B9" s="114"/>
      <c r="C9" s="114"/>
      <c r="D9" s="114"/>
      <c r="E9" s="114"/>
      <c r="F9" s="114"/>
      <c r="G9" s="119"/>
    </row>
    <row r="10" spans="2:20" ht="27.75" customHeight="1" thickBot="1">
      <c r="B10" s="117" t="s">
        <v>172</v>
      </c>
      <c r="C10" s="102" t="s">
        <v>408</v>
      </c>
      <c r="D10" s="114"/>
      <c r="E10" s="114"/>
      <c r="F10" s="114"/>
      <c r="G10" s="119"/>
    </row>
    <row r="11" spans="2:20">
      <c r="B11" s="114"/>
      <c r="C11" s="114"/>
      <c r="D11" s="114"/>
      <c r="E11" s="114"/>
      <c r="F11" s="114"/>
      <c r="G11" s="119"/>
    </row>
    <row r="12" spans="2:20" s="9" customFormat="1" ht="31.5" customHeight="1" thickBot="1">
      <c r="B12" s="84" t="s">
        <v>600</v>
      </c>
      <c r="G12" s="28"/>
      <c r="L12" s="33"/>
      <c r="M12" s="33"/>
      <c r="N12" s="33"/>
      <c r="O12" s="33"/>
      <c r="P12" s="33"/>
      <c r="Q12" s="69"/>
      <c r="S12" s="8"/>
      <c r="T12" s="8"/>
    </row>
    <row r="13" spans="2:20" s="9" customFormat="1" ht="26.25" customHeight="1" thickBot="1">
      <c r="B13" s="102" t="s">
        <v>418</v>
      </c>
      <c r="C13" s="124" t="s">
        <v>640</v>
      </c>
      <c r="G13" s="109"/>
      <c r="L13" s="33"/>
      <c r="M13" s="33"/>
      <c r="N13" s="33"/>
      <c r="O13" s="33"/>
      <c r="P13" s="33"/>
      <c r="Q13" s="69"/>
      <c r="S13" s="8"/>
      <c r="T13" s="8"/>
    </row>
    <row r="14" spans="2:20" s="9" customFormat="1" ht="26.25" customHeight="1" thickBot="1">
      <c r="B14" s="102" t="s">
        <v>418</v>
      </c>
      <c r="C14" s="172" t="s">
        <v>635</v>
      </c>
      <c r="G14" s="123"/>
      <c r="L14" s="33"/>
      <c r="M14" s="33"/>
      <c r="N14" s="33"/>
      <c r="O14" s="33"/>
      <c r="P14" s="33"/>
      <c r="Q14" s="69"/>
      <c r="S14" s="8"/>
      <c r="T14" s="8"/>
    </row>
    <row r="15" spans="2:20" s="9" customFormat="1" ht="26.25" customHeight="1" thickBot="1">
      <c r="B15" s="102" t="s">
        <v>418</v>
      </c>
      <c r="C15" s="172" t="s">
        <v>636</v>
      </c>
      <c r="G15" s="123"/>
      <c r="L15" s="33"/>
      <c r="M15" s="33"/>
      <c r="N15" s="33"/>
      <c r="O15" s="33"/>
      <c r="P15" s="33"/>
      <c r="Q15" s="69"/>
      <c r="S15" s="8"/>
      <c r="T15" s="8"/>
    </row>
    <row r="16" spans="2:20" s="9" customFormat="1" ht="26.25" customHeight="1" thickBot="1">
      <c r="B16" s="773" t="s">
        <v>418</v>
      </c>
      <c r="C16" s="774" t="s">
        <v>637</v>
      </c>
      <c r="D16" s="775"/>
      <c r="G16" s="123"/>
      <c r="L16" s="33"/>
      <c r="M16" s="33"/>
      <c r="N16" s="33"/>
      <c r="O16" s="33"/>
      <c r="P16" s="33"/>
      <c r="Q16" s="69"/>
      <c r="S16" s="8"/>
      <c r="T16" s="8"/>
    </row>
    <row r="17" spans="2:20" s="9" customFormat="1" ht="26.25" customHeight="1" thickBot="1">
      <c r="B17" s="102" t="s">
        <v>418</v>
      </c>
      <c r="C17" s="772" t="s">
        <v>638</v>
      </c>
      <c r="D17" s="771"/>
      <c r="G17" s="109"/>
      <c r="L17" s="33"/>
      <c r="M17" s="33"/>
      <c r="N17" s="33"/>
      <c r="O17" s="33"/>
      <c r="P17" s="33"/>
      <c r="Q17" s="69"/>
      <c r="S17" s="8"/>
      <c r="T17" s="8"/>
    </row>
    <row r="18" spans="2:20" s="9" customFormat="1" ht="26.25" customHeight="1" thickBot="1">
      <c r="B18" s="102" t="s">
        <v>420</v>
      </c>
      <c r="C18" s="124" t="s">
        <v>639</v>
      </c>
      <c r="G18" s="123"/>
      <c r="L18" s="33"/>
      <c r="M18" s="33"/>
      <c r="N18" s="33"/>
      <c r="O18" s="33"/>
      <c r="P18" s="33"/>
      <c r="Q18" s="69"/>
      <c r="S18" s="8"/>
      <c r="T18" s="8"/>
    </row>
    <row r="19" spans="2:20" s="9" customFormat="1" ht="26.25" customHeight="1" thickBot="1">
      <c r="B19" s="102" t="s">
        <v>418</v>
      </c>
      <c r="C19" s="124" t="s">
        <v>641</v>
      </c>
      <c r="G19" s="123"/>
      <c r="L19" s="33"/>
      <c r="M19" s="33"/>
      <c r="N19" s="33"/>
      <c r="O19" s="33"/>
      <c r="P19" s="33"/>
      <c r="Q19" s="69"/>
      <c r="S19" s="8"/>
      <c r="T19" s="8"/>
    </row>
    <row r="20" spans="2:20" s="60" customFormat="1" ht="25.5" customHeight="1">
      <c r="D20" s="97"/>
      <c r="E20" s="97"/>
      <c r="F20" s="97"/>
      <c r="G20" s="97"/>
      <c r="J20" s="12"/>
      <c r="K20" s="12"/>
      <c r="S20" s="61"/>
      <c r="T20" s="61"/>
    </row>
    <row r="21" spans="2:20" s="17" customFormat="1" ht="39" customHeight="1">
      <c r="B21" s="243" t="s">
        <v>542</v>
      </c>
      <c r="C21" s="243" t="s">
        <v>473</v>
      </c>
      <c r="D21" s="243" t="s">
        <v>449</v>
      </c>
      <c r="E21" s="243" t="s">
        <v>441</v>
      </c>
      <c r="F21" s="243" t="s">
        <v>555</v>
      </c>
      <c r="G21" s="40"/>
      <c r="M21" s="25"/>
      <c r="T21" s="25"/>
    </row>
    <row r="22" spans="2:20" s="103" customFormat="1" ht="36" customHeight="1">
      <c r="B22" s="646" t="s">
        <v>545</v>
      </c>
      <c r="C22" s="652" t="s">
        <v>439</v>
      </c>
      <c r="D22" s="655" t="s">
        <v>445</v>
      </c>
      <c r="E22" s="659" t="s">
        <v>599</v>
      </c>
      <c r="F22" s="655" t="s">
        <v>450</v>
      </c>
      <c r="G22" s="174"/>
      <c r="M22" s="644"/>
      <c r="T22" s="644"/>
    </row>
    <row r="23" spans="2:20" s="103" customFormat="1" ht="35.25" customHeight="1">
      <c r="B23" s="647" t="s">
        <v>460</v>
      </c>
      <c r="C23" s="653" t="s">
        <v>440</v>
      </c>
      <c r="D23" s="656" t="s">
        <v>446</v>
      </c>
      <c r="E23" s="660" t="s">
        <v>599</v>
      </c>
      <c r="F23" s="656" t="s">
        <v>450</v>
      </c>
      <c r="G23" s="174"/>
      <c r="M23" s="644"/>
      <c r="T23" s="644"/>
    </row>
    <row r="24" spans="2:20" s="103" customFormat="1" ht="34.5" customHeight="1">
      <c r="B24" s="647" t="s">
        <v>457</v>
      </c>
      <c r="C24" s="653" t="s">
        <v>440</v>
      </c>
      <c r="D24" s="656" t="s">
        <v>447</v>
      </c>
      <c r="E24" s="660" t="s">
        <v>599</v>
      </c>
      <c r="F24" s="656" t="s">
        <v>450</v>
      </c>
      <c r="G24" s="174"/>
      <c r="M24" s="644"/>
      <c r="T24" s="644"/>
    </row>
    <row r="25" spans="2:20" s="103" customFormat="1" ht="32.25" customHeight="1">
      <c r="B25" s="648" t="s">
        <v>458</v>
      </c>
      <c r="C25" s="653" t="s">
        <v>439</v>
      </c>
      <c r="D25" s="656" t="s">
        <v>448</v>
      </c>
      <c r="E25" s="661" t="s">
        <v>618</v>
      </c>
      <c r="F25" s="664"/>
      <c r="G25" s="174"/>
      <c r="M25" s="644"/>
      <c r="T25" s="644"/>
    </row>
    <row r="26" spans="2:20" s="103" customFormat="1" ht="30.75" customHeight="1">
      <c r="B26" s="649" t="s">
        <v>543</v>
      </c>
      <c r="C26" s="653" t="s">
        <v>439</v>
      </c>
      <c r="D26" s="656"/>
      <c r="E26" s="661"/>
      <c r="F26" s="664"/>
      <c r="G26" s="174"/>
      <c r="M26" s="644"/>
      <c r="T26" s="644"/>
    </row>
    <row r="27" spans="2:20" s="103" customFormat="1" ht="32.25" customHeight="1">
      <c r="B27" s="650" t="s">
        <v>544</v>
      </c>
      <c r="C27" s="653" t="s">
        <v>439</v>
      </c>
      <c r="D27" s="657" t="s">
        <v>540</v>
      </c>
      <c r="E27" s="661"/>
      <c r="F27" s="664"/>
      <c r="G27" s="174"/>
      <c r="M27" s="644"/>
      <c r="T27" s="644"/>
    </row>
    <row r="28" spans="2:20" s="103" customFormat="1" ht="27" customHeight="1">
      <c r="B28" s="648" t="s">
        <v>459</v>
      </c>
      <c r="C28" s="653" t="s">
        <v>442</v>
      </c>
      <c r="D28" s="656" t="s">
        <v>484</v>
      </c>
      <c r="E28" s="661" t="s">
        <v>461</v>
      </c>
      <c r="F28" s="664"/>
      <c r="G28" s="174"/>
      <c r="M28" s="644"/>
      <c r="T28" s="644"/>
    </row>
    <row r="29" spans="2:20" s="103" customFormat="1" ht="27" customHeight="1">
      <c r="B29" s="650" t="s">
        <v>454</v>
      </c>
      <c r="C29" s="653" t="s">
        <v>439</v>
      </c>
      <c r="D29" s="656"/>
      <c r="E29" s="661"/>
      <c r="F29" s="656" t="s">
        <v>409</v>
      </c>
      <c r="G29" s="174"/>
      <c r="M29" s="644"/>
      <c r="T29" s="644"/>
    </row>
    <row r="30" spans="2:20" s="103" customFormat="1" ht="32.25" customHeight="1">
      <c r="B30" s="648" t="s">
        <v>208</v>
      </c>
      <c r="C30" s="653" t="s">
        <v>444</v>
      </c>
      <c r="D30" s="656" t="s">
        <v>557</v>
      </c>
      <c r="E30" s="662"/>
      <c r="F30" s="656" t="s">
        <v>556</v>
      </c>
      <c r="G30" s="645"/>
      <c r="M30" s="644"/>
    </row>
    <row r="31" spans="2:20" s="103" customFormat="1" ht="27.75" customHeight="1">
      <c r="B31" s="651" t="s">
        <v>541</v>
      </c>
      <c r="C31" s="654" t="s">
        <v>443</v>
      </c>
      <c r="D31" s="658"/>
      <c r="E31" s="663"/>
      <c r="F31" s="658"/>
      <c r="G31" s="645"/>
      <c r="M31" s="644"/>
    </row>
    <row r="32" spans="2:20" s="103" customFormat="1" ht="23.25" customHeight="1">
      <c r="C32" s="175"/>
      <c r="D32" s="175"/>
      <c r="E32" s="175"/>
      <c r="G32" s="645"/>
      <c r="M32" s="644"/>
    </row>
    <row r="33" spans="2:13" s="17" customFormat="1">
      <c r="B33" s="175"/>
      <c r="C33" s="173"/>
      <c r="D33" s="173"/>
      <c r="E33" s="173"/>
      <c r="G33" s="163"/>
      <c r="M33" s="25"/>
    </row>
    <row r="34" spans="2:13">
      <c r="C34" s="10"/>
      <c r="D34" s="10"/>
      <c r="E34" s="10"/>
    </row>
  </sheetData>
  <mergeCells count="2">
    <mergeCell ref="B8:G8"/>
    <mergeCell ref="B3:F6"/>
  </mergeCells>
  <pageMargins left="0.70866141732283472" right="0.70866141732283472" top="1.3385826771653544" bottom="0.74803149606299213" header="0.31496062992125984" footer="0.31496062992125984"/>
  <pageSetup paperSize="17" scale="63" fitToHeight="0" orientation="landscape" horizontalDpi="1200" verticalDpi="1200" r:id="rId1"/>
  <headerFooter>
    <oddHeader>&amp;RToronto Hydro-Electric System Limited
EB-2017-0077
Tab 4, Schedule 1
Page &amp;P of &amp;N</oddHeader>
  </headerFooter>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412</v>
      </c>
      <c r="B1" s="8" t="s">
        <v>41</v>
      </c>
      <c r="C1" s="120" t="s">
        <v>235</v>
      </c>
      <c r="D1" s="8" t="s">
        <v>417</v>
      </c>
      <c r="E1" s="120" t="s">
        <v>452</v>
      </c>
      <c r="F1" s="120" t="s">
        <v>551</v>
      </c>
      <c r="G1" s="120" t="s">
        <v>582</v>
      </c>
      <c r="H1" s="120" t="s">
        <v>593</v>
      </c>
    </row>
    <row r="2" spans="1:8">
      <c r="A2" s="12" t="s">
        <v>29</v>
      </c>
      <c r="B2" s="12" t="s">
        <v>27</v>
      </c>
      <c r="C2" s="10">
        <v>2006</v>
      </c>
      <c r="D2" s="12" t="s">
        <v>418</v>
      </c>
      <c r="E2" s="10">
        <f>'2. LRAMVA Threshold'!D9</f>
        <v>2015</v>
      </c>
      <c r="F2" s="26" t="s">
        <v>171</v>
      </c>
      <c r="G2" s="12" t="s">
        <v>583</v>
      </c>
      <c r="H2" s="12" t="s">
        <v>601</v>
      </c>
    </row>
    <row r="3" spans="1:8">
      <c r="A3" s="12" t="s">
        <v>373</v>
      </c>
      <c r="B3" s="12" t="s">
        <v>27</v>
      </c>
      <c r="C3" s="10">
        <v>2007</v>
      </c>
      <c r="D3" s="12" t="s">
        <v>419</v>
      </c>
      <c r="E3" s="10">
        <f>'2. LRAMVA Threshold'!D24</f>
        <v>0</v>
      </c>
      <c r="F3" s="12" t="s">
        <v>552</v>
      </c>
      <c r="G3" s="12" t="s">
        <v>584</v>
      </c>
      <c r="H3" s="12" t="s">
        <v>594</v>
      </c>
    </row>
    <row r="4" spans="1:8">
      <c r="A4" s="12" t="s">
        <v>374</v>
      </c>
      <c r="B4" s="12" t="s">
        <v>28</v>
      </c>
      <c r="C4" s="10">
        <v>2008</v>
      </c>
      <c r="D4" s="12" t="s">
        <v>420</v>
      </c>
      <c r="F4" s="12" t="s">
        <v>170</v>
      </c>
      <c r="G4" s="12" t="s">
        <v>585</v>
      </c>
    </row>
    <row r="5" spans="1:8">
      <c r="A5" s="12" t="s">
        <v>375</v>
      </c>
      <c r="B5" s="12" t="s">
        <v>28</v>
      </c>
      <c r="C5" s="10">
        <v>2009</v>
      </c>
      <c r="F5" s="12" t="s">
        <v>370</v>
      </c>
      <c r="G5" s="12" t="s">
        <v>586</v>
      </c>
    </row>
    <row r="6" spans="1:8">
      <c r="A6" s="12" t="s">
        <v>376</v>
      </c>
      <c r="B6" s="12" t="s">
        <v>28</v>
      </c>
      <c r="C6" s="10">
        <v>2010</v>
      </c>
      <c r="F6" s="12" t="s">
        <v>371</v>
      </c>
      <c r="G6" s="12" t="s">
        <v>587</v>
      </c>
    </row>
    <row r="7" spans="1:8">
      <c r="A7" s="12" t="s">
        <v>377</v>
      </c>
      <c r="B7" s="12" t="s">
        <v>28</v>
      </c>
      <c r="C7" s="10">
        <v>2011</v>
      </c>
      <c r="F7" s="12" t="s">
        <v>372</v>
      </c>
      <c r="G7" s="12" t="s">
        <v>588</v>
      </c>
    </row>
    <row r="8" spans="1:8">
      <c r="A8" s="12" t="s">
        <v>378</v>
      </c>
      <c r="B8" s="12" t="s">
        <v>28</v>
      </c>
      <c r="C8" s="10">
        <v>2012</v>
      </c>
      <c r="F8" s="12" t="s">
        <v>560</v>
      </c>
      <c r="G8" s="12" t="s">
        <v>589</v>
      </c>
    </row>
    <row r="9" spans="1:8">
      <c r="A9" s="12" t="s">
        <v>379</v>
      </c>
      <c r="B9" s="12" t="s">
        <v>28</v>
      </c>
      <c r="C9" s="10">
        <v>2013</v>
      </c>
      <c r="G9" s="12" t="s">
        <v>590</v>
      </c>
    </row>
    <row r="10" spans="1:8">
      <c r="A10" s="12" t="s">
        <v>380</v>
      </c>
      <c r="B10" s="12" t="s">
        <v>28</v>
      </c>
      <c r="C10" s="10">
        <v>2014</v>
      </c>
      <c r="G10" s="12" t="s">
        <v>591</v>
      </c>
    </row>
    <row r="11" spans="1:8">
      <c r="A11" s="12" t="s">
        <v>381</v>
      </c>
      <c r="B11" s="12" t="s">
        <v>28</v>
      </c>
      <c r="C11" s="10">
        <v>2015</v>
      </c>
      <c r="G11" s="12" t="s">
        <v>592</v>
      </c>
    </row>
    <row r="12" spans="1:8">
      <c r="A12" s="12" t="s">
        <v>382</v>
      </c>
      <c r="B12" s="12" t="s">
        <v>28</v>
      </c>
      <c r="C12" s="10">
        <v>2016</v>
      </c>
    </row>
    <row r="13" spans="1:8">
      <c r="A13" s="12" t="s">
        <v>383</v>
      </c>
      <c r="B13" s="12" t="s">
        <v>28</v>
      </c>
      <c r="C13" s="10">
        <v>2017</v>
      </c>
    </row>
    <row r="14" spans="1:8">
      <c r="A14" s="12" t="s">
        <v>384</v>
      </c>
      <c r="B14" s="12" t="s">
        <v>28</v>
      </c>
      <c r="C14" s="10">
        <v>2018</v>
      </c>
    </row>
    <row r="15" spans="1:8">
      <c r="A15" s="12" t="s">
        <v>385</v>
      </c>
      <c r="B15" s="12" t="s">
        <v>28</v>
      </c>
      <c r="C15" s="10">
        <v>2019</v>
      </c>
    </row>
    <row r="16" spans="1:8">
      <c r="A16" s="12" t="s">
        <v>386</v>
      </c>
      <c r="B16" s="12" t="s">
        <v>28</v>
      </c>
      <c r="C16" s="10">
        <v>2020</v>
      </c>
    </row>
    <row r="17" spans="1:2">
      <c r="A17" s="12" t="s">
        <v>387</v>
      </c>
      <c r="B17" s="12" t="s">
        <v>28</v>
      </c>
    </row>
    <row r="18" spans="1:2">
      <c r="A18" s="12" t="s">
        <v>388</v>
      </c>
      <c r="B18" s="12" t="s">
        <v>28</v>
      </c>
    </row>
    <row r="19" spans="1:2">
      <c r="A19" s="12" t="s">
        <v>389</v>
      </c>
      <c r="B19" s="12" t="s">
        <v>28</v>
      </c>
    </row>
    <row r="20" spans="1:2">
      <c r="A20" s="12" t="s">
        <v>390</v>
      </c>
      <c r="B20" s="12" t="s">
        <v>28</v>
      </c>
    </row>
    <row r="21" spans="1:2">
      <c r="A21" s="12" t="s">
        <v>391</v>
      </c>
      <c r="B21" s="12" t="s">
        <v>28</v>
      </c>
    </row>
    <row r="22" spans="1:2">
      <c r="A22" s="12" t="s">
        <v>392</v>
      </c>
      <c r="B22" s="12" t="s">
        <v>28</v>
      </c>
    </row>
    <row r="23" spans="1:2">
      <c r="A23" s="12" t="s">
        <v>393</v>
      </c>
      <c r="B23" s="12" t="s">
        <v>28</v>
      </c>
    </row>
    <row r="24" spans="1:2">
      <c r="A24" s="12" t="s">
        <v>394</v>
      </c>
      <c r="B24" s="12" t="s">
        <v>28</v>
      </c>
    </row>
    <row r="25" spans="1:2">
      <c r="A25" s="12" t="s">
        <v>395</v>
      </c>
      <c r="B25" s="12" t="s">
        <v>28</v>
      </c>
    </row>
    <row r="26" spans="1:2">
      <c r="A26" s="12" t="s">
        <v>32</v>
      </c>
      <c r="B26" s="12" t="s">
        <v>27</v>
      </c>
    </row>
    <row r="27" spans="1:2">
      <c r="A27" s="12" t="s">
        <v>396</v>
      </c>
      <c r="B27" s="12" t="s">
        <v>28</v>
      </c>
    </row>
    <row r="28" spans="1:2">
      <c r="A28" s="12" t="s">
        <v>397</v>
      </c>
      <c r="B28" s="12" t="s">
        <v>28</v>
      </c>
    </row>
    <row r="29" spans="1:2">
      <c r="A29" s="12" t="s">
        <v>398</v>
      </c>
      <c r="B29" s="12" t="s">
        <v>28</v>
      </c>
    </row>
    <row r="30" spans="1:2">
      <c r="A30" s="12" t="s">
        <v>30</v>
      </c>
      <c r="B30" s="12" t="s">
        <v>28</v>
      </c>
    </row>
    <row r="31" spans="1:2">
      <c r="A31" s="12" t="s">
        <v>399</v>
      </c>
      <c r="B31" s="12" t="s">
        <v>28</v>
      </c>
    </row>
    <row r="32" spans="1:2">
      <c r="A32" s="12" t="s">
        <v>400</v>
      </c>
      <c r="B32" s="12" t="s">
        <v>28</v>
      </c>
    </row>
    <row r="33" spans="1:2">
      <c r="A33" s="12" t="s">
        <v>401</v>
      </c>
      <c r="B33" s="12" t="s">
        <v>28</v>
      </c>
    </row>
    <row r="34" spans="1:2">
      <c r="A34" s="12" t="s">
        <v>402</v>
      </c>
      <c r="B34" s="12" t="s">
        <v>28</v>
      </c>
    </row>
    <row r="35" spans="1:2">
      <c r="A35" s="12" t="s">
        <v>403</v>
      </c>
      <c r="B35" s="12" t="s">
        <v>28</v>
      </c>
    </row>
    <row r="36" spans="1:2">
      <c r="A36" s="12" t="s">
        <v>404</v>
      </c>
      <c r="B36" s="12" t="s">
        <v>28</v>
      </c>
    </row>
    <row r="37" spans="1:2">
      <c r="A37" s="12" t="s">
        <v>405</v>
      </c>
      <c r="B37" s="12" t="s">
        <v>28</v>
      </c>
    </row>
    <row r="38" spans="1:2">
      <c r="A38" s="12" t="s">
        <v>406</v>
      </c>
      <c r="B38" s="12" t="s">
        <v>28</v>
      </c>
    </row>
    <row r="39" spans="1:2">
      <c r="A39" s="12" t="s">
        <v>407</v>
      </c>
      <c r="B39" s="12" t="s">
        <v>28</v>
      </c>
    </row>
    <row r="40" spans="1:2">
      <c r="A40" s="12" t="s">
        <v>31</v>
      </c>
      <c r="B40" s="12" t="s">
        <v>28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06"/>
  <sheetViews>
    <sheetView view="pageBreakPreview" zoomScale="70" zoomScaleNormal="70" zoomScaleSheetLayoutView="70" zoomScalePageLayoutView="40" workbookViewId="0">
      <selection activeCell="B4" sqref="B4"/>
    </sheetView>
  </sheetViews>
  <sheetFormatPr defaultRowHeight="15.75" outlineLevelRow="1" outlineLevelCol="1"/>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hidden="1" customWidth="1" outlineLevel="1"/>
    <col min="14" max="14" width="24.140625" style="9" hidden="1" customWidth="1" outlineLevel="1"/>
    <col min="15" max="15" width="21.42578125" style="9" hidden="1" customWidth="1" outlineLevel="1"/>
    <col min="16" max="16" width="22.140625" style="9" hidden="1" customWidth="1" outlineLevel="1"/>
    <col min="17" max="17" width="16.42578125" style="9" hidden="1" customWidth="1" outlineLevel="1"/>
    <col min="18" max="18" width="24.140625" style="9" customWidth="1" collapsed="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3"/>
      <c r="I2" s="32"/>
      <c r="K2" s="36"/>
      <c r="L2" s="36"/>
      <c r="T2" s="9"/>
      <c r="V2" s="8"/>
    </row>
    <row r="3" spans="2:22" ht="16.5" customHeight="1" thickBot="1">
      <c r="E3" s="9"/>
      <c r="F3" s="17"/>
      <c r="H3" s="63"/>
      <c r="I3" s="32"/>
      <c r="K3" s="36"/>
      <c r="L3" s="36"/>
      <c r="T3" s="9"/>
      <c r="V3" s="8"/>
    </row>
    <row r="4" spans="2:22" ht="24.75" customHeight="1" thickBot="1">
      <c r="B4" s="84" t="s">
        <v>172</v>
      </c>
      <c r="C4" s="126" t="s">
        <v>176</v>
      </c>
      <c r="E4" s="9"/>
      <c r="T4" s="9"/>
      <c r="V4" s="8"/>
    </row>
    <row r="5" spans="2:22" ht="26.25" customHeight="1" thickBot="1">
      <c r="C5" s="129" t="s">
        <v>173</v>
      </c>
      <c r="E5" s="9"/>
      <c r="T5" s="9"/>
      <c r="V5" s="8"/>
    </row>
    <row r="6" spans="2:22" ht="27" customHeight="1" thickBot="1">
      <c r="B6" s="84"/>
      <c r="C6" s="568" t="s">
        <v>553</v>
      </c>
      <c r="D6" s="17"/>
      <c r="E6" s="9"/>
      <c r="T6" s="9"/>
      <c r="V6" s="8"/>
    </row>
    <row r="7" spans="2:22" ht="21" customHeight="1">
      <c r="B7" s="536"/>
      <c r="C7" s="17"/>
      <c r="D7" s="17"/>
      <c r="E7" s="9"/>
      <c r="T7" s="9"/>
      <c r="V7" s="8"/>
    </row>
    <row r="8" spans="2:22" ht="24.75" customHeight="1">
      <c r="B8" s="117" t="s">
        <v>240</v>
      </c>
      <c r="C8" s="189" t="s">
        <v>761</v>
      </c>
      <c r="D8" s="600"/>
      <c r="E8" s="9"/>
      <c r="T8" s="9"/>
      <c r="V8" s="8"/>
    </row>
    <row r="9" spans="2:22" ht="41.25" customHeight="1">
      <c r="B9" s="550" t="s">
        <v>522</v>
      </c>
      <c r="C9" s="546"/>
      <c r="D9" s="544"/>
      <c r="E9" s="544"/>
      <c r="F9" s="544"/>
      <c r="G9" s="544"/>
      <c r="H9" s="544"/>
      <c r="I9" s="544"/>
      <c r="J9" s="545"/>
      <c r="K9" s="545"/>
      <c r="L9" s="545"/>
      <c r="M9" s="18"/>
      <c r="T9" s="9"/>
      <c r="V9" s="8"/>
    </row>
    <row r="10" spans="2:22" ht="10.5" customHeight="1">
      <c r="B10" s="550"/>
      <c r="C10" s="546"/>
      <c r="D10" s="544"/>
      <c r="E10" s="544"/>
      <c r="F10" s="544"/>
      <c r="G10" s="544"/>
      <c r="H10" s="544"/>
      <c r="I10" s="544"/>
      <c r="J10" s="545"/>
      <c r="K10" s="545"/>
      <c r="L10" s="545"/>
      <c r="M10" s="18"/>
      <c r="T10" s="9"/>
      <c r="V10" s="8"/>
    </row>
    <row r="11" spans="2:22" s="548" customFormat="1" ht="26.25" customHeight="1">
      <c r="B11" s="567" t="s">
        <v>558</v>
      </c>
      <c r="C11" s="566"/>
      <c r="D11" s="566"/>
      <c r="E11" s="566"/>
      <c r="F11" s="566"/>
      <c r="G11" s="566"/>
      <c r="H11" s="566"/>
      <c r="T11" s="549"/>
      <c r="U11" s="549"/>
    </row>
    <row r="12" spans="2:22" s="32" customFormat="1" ht="18.75" customHeight="1">
      <c r="B12" s="543"/>
      <c r="T12" s="186"/>
      <c r="U12" s="186"/>
    </row>
    <row r="13" spans="2:22" s="32" customFormat="1" ht="22.5" customHeight="1" thickBot="1">
      <c r="B13" s="185" t="s">
        <v>510</v>
      </c>
      <c r="C13" s="17"/>
      <c r="F13" s="185" t="s">
        <v>511</v>
      </c>
      <c r="G13" s="36"/>
      <c r="H13" s="31"/>
      <c r="I13" s="9"/>
      <c r="J13" s="184" t="s">
        <v>508</v>
      </c>
      <c r="N13" s="103"/>
      <c r="P13" s="9"/>
      <c r="Q13" s="187"/>
      <c r="R13" s="42"/>
      <c r="T13" s="186"/>
      <c r="U13" s="186"/>
    </row>
    <row r="14" spans="2:22" ht="29.25" customHeight="1" thickBot="1">
      <c r="B14" s="124" t="s">
        <v>549</v>
      </c>
      <c r="D14" s="541" t="s">
        <v>757</v>
      </c>
      <c r="E14" s="130"/>
      <c r="F14" s="124" t="s">
        <v>550</v>
      </c>
      <c r="H14" s="541" t="s">
        <v>827</v>
      </c>
      <c r="J14" s="124" t="s">
        <v>517</v>
      </c>
      <c r="L14" s="132"/>
      <c r="N14" s="103"/>
      <c r="Q14" s="99"/>
      <c r="R14" s="96"/>
    </row>
    <row r="15" spans="2:22" ht="26.25" customHeight="1" thickBot="1">
      <c r="B15" s="124" t="s">
        <v>426</v>
      </c>
      <c r="C15" s="106"/>
      <c r="D15" s="541" t="s">
        <v>758</v>
      </c>
      <c r="F15" s="124" t="s">
        <v>416</v>
      </c>
      <c r="G15" s="127"/>
      <c r="H15" s="541" t="s">
        <v>759</v>
      </c>
      <c r="I15" s="17"/>
      <c r="J15" s="124" t="s">
        <v>518</v>
      </c>
      <c r="L15" s="132"/>
      <c r="M15" s="103"/>
      <c r="Q15" s="108"/>
      <c r="R15" s="96"/>
    </row>
    <row r="16" spans="2:22" ht="28.5" customHeight="1" thickBot="1">
      <c r="B16" s="124" t="s">
        <v>456</v>
      </c>
      <c r="C16" s="106"/>
      <c r="D16" s="542">
        <v>2014</v>
      </c>
      <c r="E16" s="103"/>
      <c r="F16" s="124" t="s">
        <v>436</v>
      </c>
      <c r="G16" s="125"/>
      <c r="H16" s="542" t="s">
        <v>760</v>
      </c>
      <c r="I16" s="103"/>
      <c r="K16" s="195"/>
      <c r="L16" s="195"/>
      <c r="M16" s="195"/>
      <c r="N16" s="195"/>
      <c r="Q16" s="115"/>
      <c r="R16" s="96"/>
    </row>
    <row r="17" spans="1:21" ht="29.25" customHeight="1" thickBot="1">
      <c r="B17" s="124" t="s">
        <v>423</v>
      </c>
      <c r="C17" s="106"/>
      <c r="D17" s="132">
        <v>4950070.5599999996</v>
      </c>
      <c r="E17" s="121"/>
      <c r="F17" s="124" t="s">
        <v>437</v>
      </c>
      <c r="G17" s="602" t="s">
        <v>364</v>
      </c>
      <c r="H17" s="242">
        <f>SUM(R52,R55,R58,R61,R64,R67)</f>
        <v>12086787.585962001</v>
      </c>
      <c r="I17" s="17"/>
      <c r="K17" s="195"/>
      <c r="L17" s="195"/>
      <c r="M17" s="195"/>
      <c r="N17" s="195"/>
      <c r="P17" s="99"/>
      <c r="Q17" s="99"/>
      <c r="R17" s="96"/>
    </row>
    <row r="18" spans="1:21" ht="27.75" customHeight="1" thickBot="1">
      <c r="E18" s="9"/>
      <c r="F18" s="124" t="s">
        <v>438</v>
      </c>
      <c r="G18" s="602" t="s">
        <v>365</v>
      </c>
      <c r="H18" s="131">
        <f>-SUM(R53,R56,R59,R62,R65,R68)</f>
        <v>5639626.4798906334</v>
      </c>
      <c r="I18" s="17"/>
      <c r="J18" s="115"/>
      <c r="K18" s="115"/>
      <c r="L18" s="115"/>
      <c r="M18" s="115"/>
      <c r="N18" s="115"/>
      <c r="P18" s="115"/>
      <c r="Q18" s="115"/>
      <c r="R18" s="96"/>
    </row>
    <row r="19" spans="1:21" ht="27.75" customHeight="1" thickBot="1">
      <c r="E19" s="9"/>
      <c r="F19" s="124" t="s">
        <v>410</v>
      </c>
      <c r="G19" s="602" t="s">
        <v>366</v>
      </c>
      <c r="H19" s="188">
        <f>R82</f>
        <v>115358.25373140135</v>
      </c>
      <c r="I19" s="17"/>
      <c r="J19" s="115"/>
      <c r="P19" s="115"/>
      <c r="Q19" s="115"/>
      <c r="R19" s="96"/>
    </row>
    <row r="20" spans="1:21" ht="27.75" customHeight="1">
      <c r="C20" s="32"/>
      <c r="D20" s="32"/>
      <c r="E20" s="32"/>
      <c r="F20" s="124" t="s">
        <v>512</v>
      </c>
      <c r="G20" s="602" t="s">
        <v>451</v>
      </c>
      <c r="H20" s="188">
        <f>H17-H18+H19</f>
        <v>6562519.3598027695</v>
      </c>
      <c r="I20" s="103"/>
      <c r="P20" s="115"/>
      <c r="Q20" s="115"/>
      <c r="R20" s="96"/>
    </row>
    <row r="21" spans="1:21" ht="22.5" customHeight="1">
      <c r="A21" s="28"/>
      <c r="E21" s="9"/>
    </row>
    <row r="22" spans="1:21" ht="13.5" customHeight="1">
      <c r="A22" s="28"/>
      <c r="B22" s="118" t="s">
        <v>421</v>
      </c>
      <c r="C22" s="35"/>
      <c r="E22" s="9"/>
    </row>
    <row r="23" spans="1:21" ht="13.5" customHeight="1">
      <c r="A23" s="28"/>
      <c r="B23" s="118"/>
      <c r="C23" s="35"/>
      <c r="E23" s="9"/>
    </row>
    <row r="24" spans="1:21" ht="138" customHeight="1">
      <c r="A24" s="28"/>
      <c r="B24" s="844" t="s">
        <v>644</v>
      </c>
      <c r="C24" s="844"/>
      <c r="D24" s="844"/>
      <c r="E24" s="844"/>
      <c r="F24" s="844"/>
      <c r="G24" s="844"/>
    </row>
    <row r="25" spans="1:21" ht="14.25" customHeight="1">
      <c r="A25" s="28"/>
      <c r="B25" s="547"/>
      <c r="C25" s="547"/>
      <c r="D25" s="537"/>
      <c r="E25" s="537"/>
      <c r="F25" s="537"/>
      <c r="G25" s="547"/>
    </row>
    <row r="26" spans="1:21" s="17" customFormat="1" ht="27" customHeight="1">
      <c r="B26" s="845" t="s">
        <v>509</v>
      </c>
      <c r="C26" s="846"/>
      <c r="D26" s="133" t="s">
        <v>41</v>
      </c>
      <c r="E26" s="134" t="s">
        <v>569</v>
      </c>
      <c r="F26" s="134" t="s">
        <v>410</v>
      </c>
      <c r="G26" s="135" t="s">
        <v>411</v>
      </c>
      <c r="T26" s="136"/>
      <c r="U26" s="136"/>
    </row>
    <row r="27" spans="1:21" ht="20.25" customHeight="1">
      <c r="B27" s="842" t="s">
        <v>29</v>
      </c>
      <c r="C27" s="843"/>
      <c r="D27" s="637" t="s">
        <v>27</v>
      </c>
      <c r="E27" s="138">
        <f>SUM(D52:D81)</f>
        <v>1987280.811672519</v>
      </c>
      <c r="F27" s="139">
        <f>D82</f>
        <v>34022.205167842047</v>
      </c>
      <c r="G27" s="138">
        <f>E27+F27</f>
        <v>2021303.0168403611</v>
      </c>
    </row>
    <row r="28" spans="1:21" ht="20.25" customHeight="1">
      <c r="B28" s="842" t="s">
        <v>762</v>
      </c>
      <c r="C28" s="843"/>
      <c r="D28" s="637" t="s">
        <v>27</v>
      </c>
      <c r="E28" s="140">
        <f>SUM(E52:E81)</f>
        <v>152396.68861909094</v>
      </c>
      <c r="F28" s="141">
        <f>E82</f>
        <v>2664.9431590163445</v>
      </c>
      <c r="G28" s="140">
        <f>E28+F28</f>
        <v>155061.63177810729</v>
      </c>
    </row>
    <row r="29" spans="1:21" ht="20.25" customHeight="1">
      <c r="B29" s="842" t="s">
        <v>744</v>
      </c>
      <c r="C29" s="843"/>
      <c r="D29" s="637" t="s">
        <v>27</v>
      </c>
      <c r="E29" s="140">
        <f>SUM(F52:F81)</f>
        <v>-437137.01484382292</v>
      </c>
      <c r="F29" s="141">
        <f>F82</f>
        <v>-10294.890090593086</v>
      </c>
      <c r="G29" s="140">
        <f t="shared" ref="G29:G32" si="0">E29+F29</f>
        <v>-447431.904934416</v>
      </c>
    </row>
    <row r="30" spans="1:21" ht="20.25" customHeight="1">
      <c r="B30" s="842" t="s">
        <v>745</v>
      </c>
      <c r="C30" s="843"/>
      <c r="D30" s="637" t="s">
        <v>28</v>
      </c>
      <c r="E30" s="140">
        <f>SUM(G52:G81)</f>
        <v>2215595.7898399634</v>
      </c>
      <c r="F30" s="141">
        <f>G82</f>
        <v>39438.292644469562</v>
      </c>
      <c r="G30" s="140">
        <f t="shared" si="0"/>
        <v>2255034.082484433</v>
      </c>
    </row>
    <row r="31" spans="1:21" ht="20.25" customHeight="1">
      <c r="B31" s="842" t="s">
        <v>687</v>
      </c>
      <c r="C31" s="843"/>
      <c r="D31" s="637" t="s">
        <v>28</v>
      </c>
      <c r="E31" s="140">
        <f>SUM(H52:H81)</f>
        <v>1105771.9947974735</v>
      </c>
      <c r="F31" s="141">
        <f>H82</f>
        <v>21125.664748500141</v>
      </c>
      <c r="G31" s="140">
        <f>E31+F31</f>
        <v>1126897.6595459736</v>
      </c>
    </row>
    <row r="32" spans="1:21" ht="20.25" customHeight="1">
      <c r="B32" s="842" t="s">
        <v>398</v>
      </c>
      <c r="C32" s="843"/>
      <c r="D32" s="637" t="s">
        <v>28</v>
      </c>
      <c r="E32" s="140">
        <f>SUM(I52:I81)</f>
        <v>1423252.8359861444</v>
      </c>
      <c r="F32" s="141">
        <f>I82</f>
        <v>28402.038102166334</v>
      </c>
      <c r="G32" s="140">
        <f t="shared" si="0"/>
        <v>1451654.8740883106</v>
      </c>
    </row>
    <row r="33" spans="2:22" ht="20.25" hidden="1" customHeight="1" outlineLevel="1">
      <c r="B33" s="842"/>
      <c r="C33" s="843"/>
      <c r="D33" s="637"/>
      <c r="E33" s="140">
        <f>SUM(J52:J81)</f>
        <v>0</v>
      </c>
      <c r="F33" s="141">
        <f>J82</f>
        <v>0</v>
      </c>
      <c r="G33" s="140">
        <f>E33+F33</f>
        <v>0</v>
      </c>
    </row>
    <row r="34" spans="2:22" ht="20.25" hidden="1" customHeight="1" outlineLevel="1">
      <c r="B34" s="842"/>
      <c r="C34" s="843"/>
      <c r="D34" s="637"/>
      <c r="E34" s="140">
        <f>SUM(K52:K81)</f>
        <v>0</v>
      </c>
      <c r="F34" s="141">
        <f>K82</f>
        <v>0</v>
      </c>
      <c r="G34" s="140">
        <f t="shared" ref="G34:G40" si="1">E34+F34</f>
        <v>0</v>
      </c>
    </row>
    <row r="35" spans="2:22" ht="20.25" hidden="1" customHeight="1" outlineLevel="1">
      <c r="B35" s="842"/>
      <c r="C35" s="843"/>
      <c r="D35" s="637"/>
      <c r="E35" s="140">
        <f>SUM(L52:L81)</f>
        <v>0</v>
      </c>
      <c r="F35" s="141">
        <f>L82</f>
        <v>0</v>
      </c>
      <c r="G35" s="140">
        <f t="shared" si="1"/>
        <v>0</v>
      </c>
    </row>
    <row r="36" spans="2:22" ht="20.25" hidden="1" customHeight="1" outlineLevel="1">
      <c r="B36" s="842"/>
      <c r="C36" s="843"/>
      <c r="D36" s="637"/>
      <c r="E36" s="140">
        <f>SUM(M52:M81)</f>
        <v>0</v>
      </c>
      <c r="F36" s="141">
        <f>M82</f>
        <v>0</v>
      </c>
      <c r="G36" s="140">
        <f t="shared" si="1"/>
        <v>0</v>
      </c>
    </row>
    <row r="37" spans="2:22" ht="20.25" hidden="1" customHeight="1" outlineLevel="1">
      <c r="B37" s="842"/>
      <c r="C37" s="843"/>
      <c r="D37" s="637"/>
      <c r="E37" s="140">
        <f>SUM(N52:N81)</f>
        <v>0</v>
      </c>
      <c r="F37" s="141">
        <f>N82</f>
        <v>0</v>
      </c>
      <c r="G37" s="140">
        <f t="shared" si="1"/>
        <v>0</v>
      </c>
    </row>
    <row r="38" spans="2:22" ht="20.25" hidden="1" customHeight="1" outlineLevel="1">
      <c r="B38" s="842"/>
      <c r="C38" s="843"/>
      <c r="D38" s="637"/>
      <c r="E38" s="140">
        <f>SUM(O52:O81)</f>
        <v>0</v>
      </c>
      <c r="F38" s="141">
        <f>O82</f>
        <v>0</v>
      </c>
      <c r="G38" s="140">
        <f t="shared" si="1"/>
        <v>0</v>
      </c>
    </row>
    <row r="39" spans="2:22" ht="20.25" hidden="1" customHeight="1" outlineLevel="1">
      <c r="B39" s="842"/>
      <c r="C39" s="843"/>
      <c r="D39" s="637"/>
      <c r="E39" s="140">
        <f>SUM(P52:P81)</f>
        <v>0</v>
      </c>
      <c r="F39" s="141">
        <f>P82</f>
        <v>0</v>
      </c>
      <c r="G39" s="140">
        <f t="shared" si="1"/>
        <v>0</v>
      </c>
    </row>
    <row r="40" spans="2:22" ht="20.25" hidden="1" customHeight="1" outlineLevel="1">
      <c r="B40" s="842"/>
      <c r="C40" s="843"/>
      <c r="D40" s="638"/>
      <c r="E40" s="142">
        <f>SUM(Q52:Q81)</f>
        <v>0</v>
      </c>
      <c r="F40" s="143">
        <f>Q82</f>
        <v>0</v>
      </c>
      <c r="G40" s="142">
        <f t="shared" si="1"/>
        <v>0</v>
      </c>
    </row>
    <row r="41" spans="2:22" s="8" customFormat="1" ht="21" customHeight="1" collapsed="1">
      <c r="B41" s="847" t="s">
        <v>26</v>
      </c>
      <c r="C41" s="848"/>
      <c r="D41" s="137"/>
      <c r="E41" s="144">
        <f>SUM(E27:E40)</f>
        <v>6447161.1060713679</v>
      </c>
      <c r="F41" s="144">
        <f>SUM(F27:F40)</f>
        <v>115358.25373140135</v>
      </c>
      <c r="G41" s="144">
        <f>SUM(G27:G40)</f>
        <v>6562519.3598027695</v>
      </c>
      <c r="H41" s="200"/>
    </row>
    <row r="42" spans="2:22" ht="18" customHeight="1">
      <c r="B42" s="453" t="s">
        <v>826</v>
      </c>
      <c r="C42" s="453"/>
      <c r="D42" s="453"/>
      <c r="E42" s="453"/>
      <c r="F42" s="17"/>
    </row>
    <row r="43" spans="2:22" s="28" customFormat="1" ht="21">
      <c r="C43" s="35"/>
      <c r="D43" s="36"/>
      <c r="E43" s="783"/>
      <c r="F43" s="36"/>
      <c r="G43" s="783"/>
      <c r="H43" s="36"/>
      <c r="I43" s="36"/>
      <c r="J43" s="36"/>
      <c r="K43" s="36"/>
      <c r="L43" s="36"/>
      <c r="M43" s="107"/>
      <c r="N43" s="36"/>
      <c r="O43" s="36"/>
      <c r="P43" s="36"/>
      <c r="Q43" s="36"/>
      <c r="R43" s="36"/>
      <c r="T43" s="37"/>
      <c r="U43" s="19"/>
      <c r="V43" s="38"/>
    </row>
    <row r="44" spans="2:22" ht="12" customHeight="1">
      <c r="B44" s="118" t="s">
        <v>462</v>
      </c>
      <c r="C44" s="31"/>
      <c r="D44" s="31"/>
      <c r="E44" s="596"/>
      <c r="F44" s="31"/>
      <c r="G44" s="31"/>
      <c r="H44" s="31"/>
      <c r="I44" s="31"/>
      <c r="J44" s="31"/>
      <c r="K44" s="31"/>
      <c r="L44" s="31"/>
      <c r="M44" s="31"/>
      <c r="N44" s="31"/>
      <c r="O44" s="31"/>
      <c r="P44" s="31"/>
      <c r="Q44" s="31"/>
      <c r="R44" s="31"/>
      <c r="U44" s="19"/>
      <c r="V44" s="13"/>
    </row>
    <row r="45" spans="2:22" ht="12" customHeight="1">
      <c r="B45" s="118"/>
      <c r="C45" s="31"/>
      <c r="D45" s="31"/>
      <c r="E45" s="31"/>
      <c r="F45" s="31"/>
      <c r="G45" s="31"/>
      <c r="H45" s="31"/>
      <c r="I45" s="31"/>
      <c r="J45" s="31"/>
      <c r="K45" s="31"/>
      <c r="L45" s="31"/>
      <c r="M45" s="31"/>
      <c r="N45" s="31"/>
      <c r="O45" s="31"/>
      <c r="P45" s="31"/>
      <c r="Q45" s="31"/>
      <c r="R45" s="31"/>
      <c r="U45" s="19"/>
      <c r="V45" s="13"/>
    </row>
    <row r="46" spans="2:22" s="28" customFormat="1" ht="41.25" customHeight="1">
      <c r="B46" s="844" t="s">
        <v>621</v>
      </c>
      <c r="C46" s="844"/>
      <c r="D46" s="844"/>
      <c r="E46" s="844"/>
      <c r="F46" s="844"/>
      <c r="G46" s="844"/>
      <c r="H46" s="844"/>
      <c r="I46" s="844"/>
      <c r="J46" s="844"/>
      <c r="K46" s="844"/>
      <c r="L46" s="844"/>
      <c r="M46" s="616"/>
      <c r="N46" s="105"/>
      <c r="O46" s="105"/>
      <c r="P46" s="105"/>
      <c r="Q46" s="105"/>
      <c r="R46" s="105"/>
      <c r="T46" s="37"/>
      <c r="U46" s="19"/>
      <c r="V46" s="38"/>
    </row>
    <row r="47" spans="2:22" s="28" customFormat="1" ht="48" customHeight="1">
      <c r="B47" s="844" t="s">
        <v>568</v>
      </c>
      <c r="C47" s="844"/>
      <c r="D47" s="844"/>
      <c r="E47" s="844"/>
      <c r="F47" s="844"/>
      <c r="G47" s="844"/>
      <c r="H47" s="844"/>
      <c r="I47" s="844"/>
      <c r="J47" s="844"/>
      <c r="K47" s="844"/>
      <c r="L47" s="844"/>
      <c r="M47" s="616"/>
      <c r="N47" s="105"/>
      <c r="O47" s="105"/>
      <c r="P47" s="105"/>
      <c r="Q47" s="105"/>
      <c r="R47" s="105"/>
      <c r="T47" s="37"/>
      <c r="U47" s="19"/>
      <c r="V47" s="38"/>
    </row>
    <row r="48" spans="2:22" s="28" customFormat="1" ht="26.25" customHeight="1">
      <c r="B48" s="844" t="s">
        <v>629</v>
      </c>
      <c r="C48" s="844"/>
      <c r="D48" s="844"/>
      <c r="E48" s="844"/>
      <c r="F48" s="844"/>
      <c r="G48" s="844"/>
      <c r="H48" s="844"/>
      <c r="I48" s="844"/>
      <c r="J48" s="844"/>
      <c r="K48" s="844"/>
      <c r="L48" s="844"/>
      <c r="M48" s="616"/>
      <c r="N48" s="105"/>
      <c r="O48" s="105"/>
      <c r="P48" s="105"/>
      <c r="Q48" s="105"/>
      <c r="R48" s="105"/>
      <c r="T48" s="37"/>
      <c r="U48" s="19"/>
      <c r="V48" s="38"/>
    </row>
    <row r="49" spans="2:22" ht="15" customHeight="1">
      <c r="B49" s="612"/>
      <c r="C49" s="31"/>
      <c r="D49" s="31"/>
      <c r="E49" s="31"/>
      <c r="F49" s="31"/>
      <c r="G49" s="31"/>
      <c r="H49" s="31"/>
      <c r="I49" s="31"/>
      <c r="J49" s="31"/>
      <c r="K49" s="31"/>
      <c r="L49" s="31"/>
      <c r="M49" s="31"/>
      <c r="N49" s="31"/>
      <c r="O49" s="31"/>
      <c r="P49" s="31"/>
      <c r="Q49" s="31"/>
      <c r="R49" s="31"/>
      <c r="U49" s="19"/>
      <c r="V49" s="13"/>
    </row>
    <row r="50" spans="2:22" s="17" customFormat="1" ht="63" customHeight="1">
      <c r="B50" s="243" t="s">
        <v>34</v>
      </c>
      <c r="C50" s="243" t="s">
        <v>519</v>
      </c>
      <c r="D50" s="135" t="str">
        <f>IF($B27&lt;&gt;"",$B27,"")</f>
        <v>Residential</v>
      </c>
      <c r="E50" s="135" t="str">
        <f>IF($B28&lt;&gt;"",$B28,"")</f>
        <v>Competitive Sector Multi-Unit Residential Service</v>
      </c>
      <c r="F50" s="135" t="str">
        <f>IF($B29&lt;&gt;"",$B29,"")</f>
        <v>GS &lt;50kW</v>
      </c>
      <c r="G50" s="135" t="str">
        <f>IF($B30&lt;&gt;"",$B30,"")</f>
        <v>GS 50-999kW</v>
      </c>
      <c r="H50" s="135" t="str">
        <f>IF($B31&lt;&gt;"",$B31,"")</f>
        <v>GS 1000-4999kW</v>
      </c>
      <c r="I50" s="135" t="str">
        <f>IF($B32&lt;&gt;"",$B32,"")</f>
        <v>Large Use</v>
      </c>
      <c r="J50" s="135" t="str">
        <f>IF($B33&lt;&gt;"",$B33,"")</f>
        <v/>
      </c>
      <c r="K50" s="135" t="str">
        <f>IF($B34&lt;&gt;"",$B34,"")</f>
        <v/>
      </c>
      <c r="L50" s="135" t="str">
        <f>IF($B35&lt;&gt;"",$B35,"")</f>
        <v/>
      </c>
      <c r="M50" s="135" t="str">
        <f>IF($B36&lt;&gt;"",$B36,"")</f>
        <v/>
      </c>
      <c r="N50" s="135" t="str">
        <f>IF($B37&lt;&gt;"",$B37,"")</f>
        <v/>
      </c>
      <c r="O50" s="135" t="str">
        <f>IF($B38&lt;&gt;"",$B38,"")</f>
        <v/>
      </c>
      <c r="P50" s="135" t="str">
        <f>IF($B39&lt;&gt;"",$B39,"")</f>
        <v/>
      </c>
      <c r="Q50" s="135" t="str">
        <f>IF($B40&lt;&gt;"",$B40,"")</f>
        <v/>
      </c>
      <c r="R50" s="243" t="s">
        <v>26</v>
      </c>
      <c r="T50" s="136"/>
      <c r="U50" s="145"/>
    </row>
    <row r="51" spans="2:22" s="146" customFormat="1" ht="15.75" customHeight="1">
      <c r="B51" s="574"/>
      <c r="C51" s="575"/>
      <c r="D51" s="575" t="str">
        <f>D27</f>
        <v>kWh</v>
      </c>
      <c r="E51" s="575" t="str">
        <f>D28</f>
        <v>kWh</v>
      </c>
      <c r="F51" s="575" t="str">
        <f>D29</f>
        <v>kWh</v>
      </c>
      <c r="G51" s="575" t="str">
        <f>D30</f>
        <v>kW</v>
      </c>
      <c r="H51" s="575" t="str">
        <f>D31</f>
        <v>kW</v>
      </c>
      <c r="I51" s="575" t="str">
        <f>D32</f>
        <v>kW</v>
      </c>
      <c r="J51" s="575">
        <f>D33</f>
        <v>0</v>
      </c>
      <c r="K51" s="575">
        <f>D34</f>
        <v>0</v>
      </c>
      <c r="L51" s="575">
        <f>D35</f>
        <v>0</v>
      </c>
      <c r="M51" s="575">
        <f>D36</f>
        <v>0</v>
      </c>
      <c r="N51" s="575">
        <f>D37</f>
        <v>0</v>
      </c>
      <c r="O51" s="575">
        <f>D38</f>
        <v>0</v>
      </c>
      <c r="P51" s="575">
        <f>D39</f>
        <v>0</v>
      </c>
      <c r="Q51" s="575">
        <f>D40</f>
        <v>0</v>
      </c>
      <c r="R51" s="576"/>
      <c r="U51" s="147"/>
    </row>
    <row r="52" spans="2:22" s="17" customFormat="1" hidden="1" outlineLevel="1">
      <c r="B52" s="148" t="s">
        <v>143</v>
      </c>
      <c r="C52" s="149"/>
      <c r="D52" s="150">
        <f>'4.  2011-2014 LRAM'!Y131</f>
        <v>0</v>
      </c>
      <c r="E52" s="150">
        <f>'4.  2011-2014 LRAM'!Z131</f>
        <v>0</v>
      </c>
      <c r="F52" s="150">
        <f>'4.  2011-2014 LRAM'!AA131</f>
        <v>0</v>
      </c>
      <c r="G52" s="150">
        <f>'4.  2011-2014 LRAM'!AB131</f>
        <v>0</v>
      </c>
      <c r="H52" s="150">
        <f>'4.  2011-2014 LRAM'!AC131</f>
        <v>0</v>
      </c>
      <c r="I52" s="150">
        <f>'4.  2011-2014 LRAM'!AD131</f>
        <v>0</v>
      </c>
      <c r="J52" s="150">
        <f>'4.  2011-2014 LRAM'!AE131</f>
        <v>0</v>
      </c>
      <c r="K52" s="150">
        <f>'4.  2011-2014 LRAM'!AF131</f>
        <v>0</v>
      </c>
      <c r="L52" s="150">
        <f>'4.  2011-2014 LRAM'!AG131</f>
        <v>0</v>
      </c>
      <c r="M52" s="150">
        <f>'4.  2011-2014 LRAM'!AH131</f>
        <v>0</v>
      </c>
      <c r="N52" s="150">
        <f>'4.  2011-2014 LRAM'!AI131</f>
        <v>0</v>
      </c>
      <c r="O52" s="150">
        <f>'4.  2011-2014 LRAM'!AJ131</f>
        <v>0</v>
      </c>
      <c r="P52" s="150">
        <f>'4.  2011-2014 LRAM'!AK131</f>
        <v>0</v>
      </c>
      <c r="Q52" s="150">
        <f>'4.  2011-2014 LRAM'!AL131</f>
        <v>0</v>
      </c>
      <c r="R52" s="151">
        <f>SUM(D52:Q52)</f>
        <v>0</v>
      </c>
      <c r="U52" s="152"/>
      <c r="V52" s="153"/>
    </row>
    <row r="53" spans="2:22" s="17" customFormat="1" hidden="1" outlineLevel="1">
      <c r="B53" s="154" t="s">
        <v>35</v>
      </c>
      <c r="C53" s="155"/>
      <c r="D53" s="156">
        <f>-'4.  2011-2014 LRAM'!Y132</f>
        <v>0</v>
      </c>
      <c r="E53" s="156">
        <f>-'4.  2011-2014 LRAM'!Z132</f>
        <v>0</v>
      </c>
      <c r="F53" s="156">
        <f>-'4.  2011-2014 LRAM'!AA132</f>
        <v>0</v>
      </c>
      <c r="G53" s="156">
        <f>-'4.  2011-2014 LRAM'!AB132</f>
        <v>0</v>
      </c>
      <c r="H53" s="156">
        <f>-'4.  2011-2014 LRAM'!AC132</f>
        <v>0</v>
      </c>
      <c r="I53" s="156">
        <f>-'4.  2011-2014 LRAM'!AD132</f>
        <v>0</v>
      </c>
      <c r="J53" s="156">
        <f>-'4.  2011-2014 LRAM'!AE132</f>
        <v>0</v>
      </c>
      <c r="K53" s="156">
        <f>-'4.  2011-2014 LRAM'!AF132</f>
        <v>0</v>
      </c>
      <c r="L53" s="156">
        <f>-'4.  2011-2014 LRAM'!AG132</f>
        <v>0</v>
      </c>
      <c r="M53" s="156">
        <f>-'4.  2011-2014 LRAM'!AH132</f>
        <v>0</v>
      </c>
      <c r="N53" s="156">
        <f>-'4.  2011-2014 LRAM'!AI132</f>
        <v>0</v>
      </c>
      <c r="O53" s="156">
        <f>-'4.  2011-2014 LRAM'!AJ132</f>
        <v>0</v>
      </c>
      <c r="P53" s="156">
        <f>-'4.  2011-2014 LRAM'!AK132</f>
        <v>0</v>
      </c>
      <c r="Q53" s="156">
        <f>-'4.  2011-2014 LRAM'!AL132</f>
        <v>0</v>
      </c>
      <c r="R53" s="157">
        <f>SUM(D53:Q53)</f>
        <v>0</v>
      </c>
      <c r="S53" s="158"/>
      <c r="T53" s="136"/>
      <c r="U53" s="159"/>
      <c r="V53" s="153"/>
    </row>
    <row r="54" spans="2:22" s="136" customFormat="1" hidden="1" outlineLevel="1">
      <c r="B54" s="624" t="s">
        <v>67</v>
      </c>
      <c r="C54" s="620"/>
      <c r="D54" s="160"/>
      <c r="E54" s="160"/>
      <c r="F54" s="160"/>
      <c r="G54" s="160"/>
      <c r="H54" s="160"/>
      <c r="I54" s="160"/>
      <c r="J54" s="160"/>
      <c r="K54" s="161"/>
      <c r="L54" s="161"/>
      <c r="M54" s="161"/>
      <c r="N54" s="161"/>
      <c r="O54" s="161"/>
      <c r="P54" s="161"/>
      <c r="Q54" s="161"/>
      <c r="R54" s="162"/>
      <c r="U54" s="159"/>
      <c r="V54" s="153"/>
    </row>
    <row r="55" spans="2:22" s="17" customFormat="1" hidden="1" outlineLevel="1">
      <c r="B55" s="154" t="s">
        <v>144</v>
      </c>
      <c r="C55" s="155"/>
      <c r="D55" s="156">
        <f>'4.  2011-2014 LRAM'!Y261</f>
        <v>0</v>
      </c>
      <c r="E55" s="156">
        <f>'4.  2011-2014 LRAM'!Z261</f>
        <v>0</v>
      </c>
      <c r="F55" s="156">
        <f>'4.  2011-2014 LRAM'!AA261</f>
        <v>0</v>
      </c>
      <c r="G55" s="156">
        <f>'4.  2011-2014 LRAM'!AB261</f>
        <v>0</v>
      </c>
      <c r="H55" s="156">
        <f>'4.  2011-2014 LRAM'!AC261</f>
        <v>0</v>
      </c>
      <c r="I55" s="156">
        <f>'4.  2011-2014 LRAM'!AD261</f>
        <v>0</v>
      </c>
      <c r="J55" s="156">
        <f>'4.  2011-2014 LRAM'!AE261</f>
        <v>0</v>
      </c>
      <c r="K55" s="156">
        <f>'4.  2011-2014 LRAM'!AF261</f>
        <v>0</v>
      </c>
      <c r="L55" s="156">
        <f>'4.  2011-2014 LRAM'!AG261</f>
        <v>0</v>
      </c>
      <c r="M55" s="156">
        <f>'4.  2011-2014 LRAM'!AH261</f>
        <v>0</v>
      </c>
      <c r="N55" s="156">
        <f>'4.  2011-2014 LRAM'!AI261</f>
        <v>0</v>
      </c>
      <c r="O55" s="156">
        <f>'4.  2011-2014 LRAM'!AJ261</f>
        <v>0</v>
      </c>
      <c r="P55" s="156">
        <f>'4.  2011-2014 LRAM'!AK261</f>
        <v>0</v>
      </c>
      <c r="Q55" s="156">
        <f>'4.  2011-2014 LRAM'!AL261</f>
        <v>0</v>
      </c>
      <c r="R55" s="157">
        <f>SUM(D55:Q55)</f>
        <v>0</v>
      </c>
      <c r="U55" s="152"/>
      <c r="V55" s="153"/>
    </row>
    <row r="56" spans="2:22" s="17" customFormat="1" hidden="1" outlineLevel="1">
      <c r="B56" s="154" t="s">
        <v>36</v>
      </c>
      <c r="C56" s="155"/>
      <c r="D56" s="156">
        <f>-'4.  2011-2014 LRAM'!Y262</f>
        <v>0</v>
      </c>
      <c r="E56" s="156">
        <f>-'4.  2011-2014 LRAM'!Z262</f>
        <v>0</v>
      </c>
      <c r="F56" s="156">
        <f>-'4.  2011-2014 LRAM'!AA262</f>
        <v>0</v>
      </c>
      <c r="G56" s="156">
        <f>-'4.  2011-2014 LRAM'!AB262</f>
        <v>0</v>
      </c>
      <c r="H56" s="156">
        <f>-'4.  2011-2014 LRAM'!AC262</f>
        <v>0</v>
      </c>
      <c r="I56" s="156">
        <f>-'4.  2011-2014 LRAM'!AD262</f>
        <v>0</v>
      </c>
      <c r="J56" s="156">
        <f>-'4.  2011-2014 LRAM'!AE262</f>
        <v>0</v>
      </c>
      <c r="K56" s="156">
        <f>-'4.  2011-2014 LRAM'!AF262</f>
        <v>0</v>
      </c>
      <c r="L56" s="156">
        <f>-'4.  2011-2014 LRAM'!AG262</f>
        <v>0</v>
      </c>
      <c r="M56" s="156">
        <f>-'4.  2011-2014 LRAM'!AH262</f>
        <v>0</v>
      </c>
      <c r="N56" s="156">
        <f>-'4.  2011-2014 LRAM'!AI262</f>
        <v>0</v>
      </c>
      <c r="O56" s="156">
        <f>-'4.  2011-2014 LRAM'!AJ262</f>
        <v>0</v>
      </c>
      <c r="P56" s="156">
        <f>-'4.  2011-2014 LRAM'!AK262</f>
        <v>0</v>
      </c>
      <c r="Q56" s="156">
        <f>-'4.  2011-2014 LRAM'!AL262</f>
        <v>0</v>
      </c>
      <c r="R56" s="157">
        <f>SUM(D56:Q56)</f>
        <v>0</v>
      </c>
      <c r="S56" s="158"/>
      <c r="U56" s="152"/>
      <c r="V56" s="153"/>
    </row>
    <row r="57" spans="2:22" s="136" customFormat="1" hidden="1" outlineLevel="1">
      <c r="B57" s="624" t="s">
        <v>67</v>
      </c>
      <c r="C57" s="620"/>
      <c r="D57" s="160"/>
      <c r="E57" s="160"/>
      <c r="F57" s="160"/>
      <c r="G57" s="160"/>
      <c r="H57" s="160"/>
      <c r="I57" s="160"/>
      <c r="J57" s="160"/>
      <c r="K57" s="161"/>
      <c r="L57" s="161"/>
      <c r="M57" s="161"/>
      <c r="N57" s="161"/>
      <c r="O57" s="161"/>
      <c r="P57" s="161"/>
      <c r="Q57" s="161"/>
      <c r="R57" s="162"/>
      <c r="U57" s="159"/>
      <c r="V57" s="153"/>
    </row>
    <row r="58" spans="2:22" s="163" customFormat="1" hidden="1" outlineLevel="1">
      <c r="B58" s="154" t="s">
        <v>38</v>
      </c>
      <c r="C58" s="155"/>
      <c r="D58" s="156">
        <f>'4.  2011-2014 LRAM'!Y391</f>
        <v>0</v>
      </c>
      <c r="E58" s="156">
        <f>'4.  2011-2014 LRAM'!Z391</f>
        <v>0</v>
      </c>
      <c r="F58" s="156">
        <f>'4.  2011-2014 LRAM'!AA391</f>
        <v>0</v>
      </c>
      <c r="G58" s="156">
        <f>'4.  2011-2014 LRAM'!AB391</f>
        <v>0</v>
      </c>
      <c r="H58" s="156">
        <f>'4.  2011-2014 LRAM'!AC391</f>
        <v>0</v>
      </c>
      <c r="I58" s="156">
        <f>'4.  2011-2014 LRAM'!AD391</f>
        <v>0</v>
      </c>
      <c r="J58" s="156">
        <f>'4.  2011-2014 LRAM'!AE391</f>
        <v>0</v>
      </c>
      <c r="K58" s="156">
        <f>'4.  2011-2014 LRAM'!AF391</f>
        <v>0</v>
      </c>
      <c r="L58" s="156">
        <f>'4.  2011-2014 LRAM'!AG391</f>
        <v>0</v>
      </c>
      <c r="M58" s="156">
        <f>'4.  2011-2014 LRAM'!AH391</f>
        <v>0</v>
      </c>
      <c r="N58" s="156">
        <f>'4.  2011-2014 LRAM'!AI391</f>
        <v>0</v>
      </c>
      <c r="O58" s="156">
        <f>'4.  2011-2014 LRAM'!AJ391</f>
        <v>0</v>
      </c>
      <c r="P58" s="156">
        <f>'4.  2011-2014 LRAM'!AK391</f>
        <v>0</v>
      </c>
      <c r="Q58" s="156">
        <f>'4.  2011-2014 LRAM'!AL391</f>
        <v>0</v>
      </c>
      <c r="R58" s="157">
        <f>SUM(D58:Q58)</f>
        <v>0</v>
      </c>
      <c r="U58" s="152"/>
      <c r="V58" s="153"/>
    </row>
    <row r="59" spans="2:22" s="163" customFormat="1" hidden="1" outlineLevel="1">
      <c r="B59" s="154" t="s">
        <v>37</v>
      </c>
      <c r="C59" s="155"/>
      <c r="D59" s="156">
        <f>-'4.  2011-2014 LRAM'!Y392</f>
        <v>0</v>
      </c>
      <c r="E59" s="156">
        <f>-'4.  2011-2014 LRAM'!Z392</f>
        <v>0</v>
      </c>
      <c r="F59" s="156">
        <f>-'4.  2011-2014 LRAM'!AA392</f>
        <v>0</v>
      </c>
      <c r="G59" s="156">
        <f>-'4.  2011-2014 LRAM'!AB392</f>
        <v>0</v>
      </c>
      <c r="H59" s="156">
        <f>-'4.  2011-2014 LRAM'!AC392</f>
        <v>0</v>
      </c>
      <c r="I59" s="156">
        <f>-'4.  2011-2014 LRAM'!AD392</f>
        <v>0</v>
      </c>
      <c r="J59" s="156">
        <f>-'4.  2011-2014 LRAM'!AE392</f>
        <v>0</v>
      </c>
      <c r="K59" s="156">
        <f>-'4.  2011-2014 LRAM'!AF392</f>
        <v>0</v>
      </c>
      <c r="L59" s="156">
        <f>-'4.  2011-2014 LRAM'!AG392</f>
        <v>0</v>
      </c>
      <c r="M59" s="156">
        <f>-'4.  2011-2014 LRAM'!AH392</f>
        <v>0</v>
      </c>
      <c r="N59" s="156">
        <f>-'4.  2011-2014 LRAM'!AI392</f>
        <v>0</v>
      </c>
      <c r="O59" s="156">
        <f>-'4.  2011-2014 LRAM'!AJ392</f>
        <v>0</v>
      </c>
      <c r="P59" s="156">
        <f>-'4.  2011-2014 LRAM'!AK392</f>
        <v>0</v>
      </c>
      <c r="Q59" s="156">
        <f>-'4.  2011-2014 LRAM'!AL392</f>
        <v>0</v>
      </c>
      <c r="R59" s="157">
        <f>SUM(D59:Q59)</f>
        <v>0</v>
      </c>
      <c r="S59" s="158"/>
      <c r="U59" s="152"/>
      <c r="V59" s="153"/>
    </row>
    <row r="60" spans="2:22" s="136" customFormat="1" hidden="1" outlineLevel="1">
      <c r="B60" s="624" t="s">
        <v>67</v>
      </c>
      <c r="C60" s="620"/>
      <c r="D60" s="160"/>
      <c r="E60" s="160"/>
      <c r="F60" s="160"/>
      <c r="G60" s="160"/>
      <c r="H60" s="160"/>
      <c r="I60" s="160"/>
      <c r="J60" s="160"/>
      <c r="K60" s="161"/>
      <c r="L60" s="161"/>
      <c r="M60" s="161"/>
      <c r="N60" s="161"/>
      <c r="O60" s="161"/>
      <c r="P60" s="161"/>
      <c r="Q60" s="161"/>
      <c r="R60" s="162"/>
      <c r="U60" s="159"/>
      <c r="V60" s="153"/>
    </row>
    <row r="61" spans="2:22" s="163" customFormat="1" hidden="1" outlineLevel="1">
      <c r="B61" s="154" t="s">
        <v>40</v>
      </c>
      <c r="C61" s="155"/>
      <c r="D61" s="156">
        <f>'4.  2011-2014 LRAM'!Y521</f>
        <v>0</v>
      </c>
      <c r="E61" s="156">
        <f>'4.  2011-2014 LRAM'!Z521</f>
        <v>0</v>
      </c>
      <c r="F61" s="156">
        <f>'4.  2011-2014 LRAM'!AA521</f>
        <v>0</v>
      </c>
      <c r="G61" s="156">
        <f>'4.  2011-2014 LRAM'!AB521</f>
        <v>0</v>
      </c>
      <c r="H61" s="156">
        <f>'4.  2011-2014 LRAM'!AC521</f>
        <v>0</v>
      </c>
      <c r="I61" s="156">
        <f>'4.  2011-2014 LRAM'!AD521</f>
        <v>0</v>
      </c>
      <c r="J61" s="156">
        <f>'4.  2011-2014 LRAM'!AE521</f>
        <v>0</v>
      </c>
      <c r="K61" s="156">
        <f>'4.  2011-2014 LRAM'!AF521</f>
        <v>0</v>
      </c>
      <c r="L61" s="156">
        <f>'4.  2011-2014 LRAM'!AG521</f>
        <v>0</v>
      </c>
      <c r="M61" s="156">
        <f>'4.  2011-2014 LRAM'!AH521</f>
        <v>0</v>
      </c>
      <c r="N61" s="156">
        <f>'4.  2011-2014 LRAM'!AI521</f>
        <v>0</v>
      </c>
      <c r="O61" s="156">
        <f>'4.  2011-2014 LRAM'!AJ521</f>
        <v>0</v>
      </c>
      <c r="P61" s="156">
        <f>'4.  2011-2014 LRAM'!AK521</f>
        <v>0</v>
      </c>
      <c r="Q61" s="156">
        <f>'4.  2011-2014 LRAM'!AL521</f>
        <v>0</v>
      </c>
      <c r="R61" s="157">
        <f>SUM(D61:Q61)</f>
        <v>0</v>
      </c>
      <c r="U61" s="152"/>
      <c r="V61" s="153"/>
    </row>
    <row r="62" spans="2:22" s="163" customFormat="1" hidden="1" outlineLevel="1">
      <c r="B62" s="154" t="s">
        <v>39</v>
      </c>
      <c r="C62" s="155"/>
      <c r="D62" s="156">
        <f>-'4.  2011-2014 LRAM'!Y522</f>
        <v>0</v>
      </c>
      <c r="E62" s="156">
        <f>-'4.  2011-2014 LRAM'!Z522</f>
        <v>0</v>
      </c>
      <c r="F62" s="156">
        <f>-'4.  2011-2014 LRAM'!AA522</f>
        <v>0</v>
      </c>
      <c r="G62" s="156">
        <f>-'4.  2011-2014 LRAM'!AB522</f>
        <v>0</v>
      </c>
      <c r="H62" s="156">
        <f>-'4.  2011-2014 LRAM'!AC522</f>
        <v>0</v>
      </c>
      <c r="I62" s="156">
        <f>-'4.  2011-2014 LRAM'!AD522</f>
        <v>0</v>
      </c>
      <c r="J62" s="156">
        <f>-'4.  2011-2014 LRAM'!AE522</f>
        <v>0</v>
      </c>
      <c r="K62" s="156">
        <f>-'4.  2011-2014 LRAM'!AF522</f>
        <v>0</v>
      </c>
      <c r="L62" s="156">
        <f>-'4.  2011-2014 LRAM'!AG522</f>
        <v>0</v>
      </c>
      <c r="M62" s="156">
        <f>-'4.  2011-2014 LRAM'!AH522</f>
        <v>0</v>
      </c>
      <c r="N62" s="156">
        <f>-'4.  2011-2014 LRAM'!AI522</f>
        <v>0</v>
      </c>
      <c r="O62" s="156">
        <f>-'4.  2011-2014 LRAM'!AJ522</f>
        <v>0</v>
      </c>
      <c r="P62" s="156">
        <f>-'4.  2011-2014 LRAM'!AK522</f>
        <v>0</v>
      </c>
      <c r="Q62" s="156">
        <f>-'4.  2011-2014 LRAM'!AL522</f>
        <v>0</v>
      </c>
      <c r="R62" s="157">
        <f>SUM(D62:Q62)</f>
        <v>0</v>
      </c>
      <c r="S62" s="158"/>
      <c r="U62" s="152"/>
      <c r="V62" s="153"/>
    </row>
    <row r="63" spans="2:22" s="136" customFormat="1" hidden="1" outlineLevel="1">
      <c r="B63" s="624" t="s">
        <v>67</v>
      </c>
      <c r="C63" s="620"/>
      <c r="D63" s="160"/>
      <c r="E63" s="160"/>
      <c r="F63" s="160"/>
      <c r="G63" s="160"/>
      <c r="H63" s="160"/>
      <c r="I63" s="160"/>
      <c r="J63" s="160"/>
      <c r="K63" s="161"/>
      <c r="L63" s="161"/>
      <c r="M63" s="161"/>
      <c r="N63" s="161"/>
      <c r="O63" s="161"/>
      <c r="P63" s="161"/>
      <c r="Q63" s="161"/>
      <c r="R63" s="162"/>
      <c r="U63" s="159"/>
      <c r="V63" s="153"/>
    </row>
    <row r="64" spans="2:22" s="163" customFormat="1" collapsed="1">
      <c r="B64" s="154" t="s">
        <v>94</v>
      </c>
      <c r="C64" s="534"/>
      <c r="D64" s="164">
        <f>'5.  2015-2020 LRAM'!Y183</f>
        <v>465133.77987999999</v>
      </c>
      <c r="E64" s="164">
        <f>'5.  2015-2020 LRAM'!Z183</f>
        <v>29301.262560000003</v>
      </c>
      <c r="F64" s="164">
        <f>'5.  2015-2020 LRAM'!AA183</f>
        <v>573678.52617738734</v>
      </c>
      <c r="G64" s="164">
        <f>'5.  2015-2020 LRAM'!AB183</f>
        <v>1321251.5737312231</v>
      </c>
      <c r="H64" s="164">
        <f>'5.  2015-2020 LRAM'!AC183</f>
        <v>513314.84614122292</v>
      </c>
      <c r="I64" s="164">
        <f>'5.  2015-2020 LRAM'!AD183</f>
        <v>715054.57755710999</v>
      </c>
      <c r="J64" s="164">
        <f>'5.  2015-2020 LRAM'!AE183</f>
        <v>0</v>
      </c>
      <c r="K64" s="164">
        <f>'5.  2015-2020 LRAM'!AF183</f>
        <v>0</v>
      </c>
      <c r="L64" s="164">
        <f>'5.  2015-2020 LRAM'!AG183</f>
        <v>0</v>
      </c>
      <c r="M64" s="164">
        <f>'5.  2015-2020 LRAM'!AH183</f>
        <v>0</v>
      </c>
      <c r="N64" s="164">
        <f>'5.  2015-2020 LRAM'!AI183</f>
        <v>0</v>
      </c>
      <c r="O64" s="164">
        <f>'5.  2015-2020 LRAM'!AJ183</f>
        <v>0</v>
      </c>
      <c r="P64" s="164">
        <f>'5.  2015-2020 LRAM'!AK183</f>
        <v>0</v>
      </c>
      <c r="Q64" s="164">
        <f>'5.  2015-2020 LRAM'!AL183</f>
        <v>0</v>
      </c>
      <c r="R64" s="157">
        <f>SUM(D64:Q64)</f>
        <v>3617734.566046943</v>
      </c>
      <c r="U64" s="152"/>
      <c r="V64" s="153"/>
    </row>
    <row r="65" spans="2:22" s="163" customFormat="1">
      <c r="B65" s="154" t="s">
        <v>93</v>
      </c>
      <c r="C65" s="155"/>
      <c r="D65" s="164">
        <f>-'5.  2015-2020 LRAM'!Y184</f>
        <v>-271679.53299532994</v>
      </c>
      <c r="E65" s="164">
        <f>-'5.  2015-2020 LRAM'!Z184</f>
        <v>-9418.2055803413568</v>
      </c>
      <c r="F65" s="164">
        <f>-'5.  2015-2020 LRAM'!AA184</f>
        <v>-870009.58301155071</v>
      </c>
      <c r="G65" s="164">
        <f>-'5.  2015-2020 LRAM'!AB184</f>
        <v>-969494.40096882451</v>
      </c>
      <c r="H65" s="164">
        <f>-'5.  2015-2020 LRAM'!AC184</f>
        <v>-207526.86055921743</v>
      </c>
      <c r="I65" s="164">
        <f>-'5.  2015-2020 LRAM'!AD184</f>
        <v>-212152.29206782408</v>
      </c>
      <c r="J65" s="164">
        <f>-'5.  2015-2020 LRAM'!AE184</f>
        <v>0</v>
      </c>
      <c r="K65" s="164">
        <f>-'5.  2015-2020 LRAM'!AF184</f>
        <v>0</v>
      </c>
      <c r="L65" s="164">
        <f>-'5.  2015-2020 LRAM'!AG184</f>
        <v>0</v>
      </c>
      <c r="M65" s="164">
        <f>-'5.  2015-2020 LRAM'!AH184</f>
        <v>0</v>
      </c>
      <c r="N65" s="164">
        <f>-'5.  2015-2020 LRAM'!AI184</f>
        <v>0</v>
      </c>
      <c r="O65" s="164">
        <f>-'5.  2015-2020 LRAM'!AJ184</f>
        <v>0</v>
      </c>
      <c r="P65" s="164">
        <f>-'5.  2015-2020 LRAM'!AK184</f>
        <v>0</v>
      </c>
      <c r="Q65" s="164">
        <f>-'5.  2015-2020 LRAM'!AL184</f>
        <v>0</v>
      </c>
      <c r="R65" s="157">
        <f>SUM(D65:Q65)</f>
        <v>-2540280.8751830878</v>
      </c>
      <c r="S65" s="158"/>
      <c r="U65" s="152"/>
      <c r="V65" s="153"/>
    </row>
    <row r="66" spans="2:22" s="136" customFormat="1">
      <c r="B66" s="624" t="s">
        <v>67</v>
      </c>
      <c r="C66" s="620"/>
      <c r="D66" s="160"/>
      <c r="E66" s="160"/>
      <c r="F66" s="160"/>
      <c r="G66" s="160"/>
      <c r="H66" s="160"/>
      <c r="I66" s="160"/>
      <c r="J66" s="160"/>
      <c r="K66" s="161"/>
      <c r="L66" s="161"/>
      <c r="M66" s="161"/>
      <c r="N66" s="161"/>
      <c r="O66" s="161"/>
      <c r="P66" s="161"/>
      <c r="Q66" s="161"/>
      <c r="R66" s="162"/>
      <c r="U66" s="159"/>
      <c r="V66" s="153"/>
    </row>
    <row r="67" spans="2:22" s="163" customFormat="1">
      <c r="B67" s="154" t="s">
        <v>226</v>
      </c>
      <c r="C67" s="155"/>
      <c r="D67" s="156">
        <f>'5.  2015-2020 LRAM'!Y346</f>
        <v>2115431.6223530998</v>
      </c>
      <c r="E67" s="156">
        <f>'5.  2015-2020 LRAM'!Z346</f>
        <v>142701.11050000001</v>
      </c>
      <c r="F67" s="156">
        <f>'5.  2015-2020 LRAM'!AA346</f>
        <v>943295.70444506453</v>
      </c>
      <c r="G67" s="156">
        <f>'5.  2015-2020 LRAM'!AB346</f>
        <v>3041514.1514163804</v>
      </c>
      <c r="H67" s="156">
        <f>'5.  2015-2020 LRAM'!AC346</f>
        <v>1049237.1268083742</v>
      </c>
      <c r="I67" s="156">
        <f>'5.  2015-2020 LRAM'!AD346</f>
        <v>1176873.3043921401</v>
      </c>
      <c r="J67" s="156">
        <f>'5.  2015-2020 LRAM'!AE346</f>
        <v>0</v>
      </c>
      <c r="K67" s="156">
        <f>'5.  2015-2020 LRAM'!AF346</f>
        <v>0</v>
      </c>
      <c r="L67" s="156">
        <f>'5.  2015-2020 LRAM'!AG346</f>
        <v>0</v>
      </c>
      <c r="M67" s="156">
        <f>'5.  2015-2020 LRAM'!AH346</f>
        <v>0</v>
      </c>
      <c r="N67" s="156">
        <f>'5.  2015-2020 LRAM'!AI346</f>
        <v>0</v>
      </c>
      <c r="O67" s="156">
        <f>'5.  2015-2020 LRAM'!AJ346</f>
        <v>0</v>
      </c>
      <c r="P67" s="156">
        <f>'5.  2015-2020 LRAM'!AK346</f>
        <v>0</v>
      </c>
      <c r="Q67" s="156">
        <f>'5.  2015-2020 LRAM'!AL346</f>
        <v>0</v>
      </c>
      <c r="R67" s="157">
        <f>SUM(D67:Q67)</f>
        <v>8469053.0199150592</v>
      </c>
      <c r="U67" s="152"/>
      <c r="V67" s="153"/>
    </row>
    <row r="68" spans="2:22" s="163" customFormat="1">
      <c r="B68" s="154" t="s">
        <v>225</v>
      </c>
      <c r="C68" s="155"/>
      <c r="D68" s="156">
        <f>-'5.  2015-2020 LRAM'!Y347</f>
        <v>-321605.0575652509</v>
      </c>
      <c r="E68" s="156">
        <f>-'5.  2015-2020 LRAM'!Z347</f>
        <v>-10187.478860567711</v>
      </c>
      <c r="F68" s="156">
        <f>-'5.  2015-2020 LRAM'!AA347</f>
        <v>-1084101.6624547241</v>
      </c>
      <c r="G68" s="156">
        <f>-'5.  2015-2020 LRAM'!AB347</f>
        <v>-1177675.5343388156</v>
      </c>
      <c r="H68" s="156">
        <f>-'5.  2015-2020 LRAM'!AC347</f>
        <v>-249253.11759290608</v>
      </c>
      <c r="I68" s="156">
        <f>-'5.  2015-2020 LRAM'!AD347</f>
        <v>-256522.7538952819</v>
      </c>
      <c r="J68" s="156">
        <f>-'5.  2015-2020 LRAM'!AE347</f>
        <v>0</v>
      </c>
      <c r="K68" s="156">
        <f>-'5.  2015-2020 LRAM'!AF347</f>
        <v>0</v>
      </c>
      <c r="L68" s="156">
        <f>-'5.  2015-2020 LRAM'!AG347</f>
        <v>0</v>
      </c>
      <c r="M68" s="156">
        <f>-'5.  2015-2020 LRAM'!AH347</f>
        <v>0</v>
      </c>
      <c r="N68" s="156">
        <f>-'5.  2015-2020 LRAM'!AI347</f>
        <v>0</v>
      </c>
      <c r="O68" s="156">
        <f>-'5.  2015-2020 LRAM'!AJ347</f>
        <v>0</v>
      </c>
      <c r="P68" s="156">
        <f>-'5.  2015-2020 LRAM'!AK347</f>
        <v>0</v>
      </c>
      <c r="Q68" s="156">
        <f>-'5.  2015-2020 LRAM'!AL347</f>
        <v>0</v>
      </c>
      <c r="R68" s="157">
        <f>SUM(D68:Q68)</f>
        <v>-3099345.6047075461</v>
      </c>
      <c r="S68" s="158"/>
      <c r="U68" s="152"/>
      <c r="V68" s="153"/>
    </row>
    <row r="69" spans="2:22" s="136" customFormat="1">
      <c r="B69" s="624" t="s">
        <v>67</v>
      </c>
      <c r="C69" s="620"/>
      <c r="D69" s="160"/>
      <c r="E69" s="160"/>
      <c r="F69" s="160"/>
      <c r="G69" s="160"/>
      <c r="H69" s="160"/>
      <c r="I69" s="160"/>
      <c r="J69" s="160"/>
      <c r="K69" s="161"/>
      <c r="L69" s="161"/>
      <c r="M69" s="161"/>
      <c r="N69" s="161"/>
      <c r="O69" s="161"/>
      <c r="P69" s="161"/>
      <c r="Q69" s="161"/>
      <c r="R69" s="162"/>
      <c r="U69" s="159"/>
      <c r="V69" s="153"/>
    </row>
    <row r="70" spans="2:22" s="163" customFormat="1" hidden="1">
      <c r="B70" s="154" t="s">
        <v>228</v>
      </c>
      <c r="C70" s="534"/>
      <c r="D70" s="156">
        <f>'5.  2015-2020 LRAM'!Y530</f>
        <v>0</v>
      </c>
      <c r="E70" s="156">
        <f>'5.  2015-2020 LRAM'!Z530</f>
        <v>0</v>
      </c>
      <c r="F70" s="156">
        <f>'5.  2015-2020 LRAM'!AA530</f>
        <v>0</v>
      </c>
      <c r="G70" s="156">
        <f>'5.  2015-2020 LRAM'!AB530</f>
        <v>0</v>
      </c>
      <c r="H70" s="156">
        <f>'5.  2015-2020 LRAM'!AC530</f>
        <v>0</v>
      </c>
      <c r="I70" s="156">
        <f>'5.  2015-2020 LRAM'!AD530</f>
        <v>0</v>
      </c>
      <c r="J70" s="156">
        <f>'5.  2015-2020 LRAM'!AE530</f>
        <v>0</v>
      </c>
      <c r="K70" s="156">
        <f>'5.  2015-2020 LRAM'!AF530</f>
        <v>0</v>
      </c>
      <c r="L70" s="156">
        <f>'5.  2015-2020 LRAM'!AG530</f>
        <v>0</v>
      </c>
      <c r="M70" s="156">
        <f>'5.  2015-2020 LRAM'!AH530</f>
        <v>0</v>
      </c>
      <c r="N70" s="156">
        <f>'5.  2015-2020 LRAM'!AI530</f>
        <v>0</v>
      </c>
      <c r="O70" s="156">
        <f>'5.  2015-2020 LRAM'!AJ530</f>
        <v>0</v>
      </c>
      <c r="P70" s="156">
        <f>'5.  2015-2020 LRAM'!AK530</f>
        <v>0</v>
      </c>
      <c r="Q70" s="156">
        <f>'5.  2015-2020 LRAM'!AL530</f>
        <v>0</v>
      </c>
      <c r="R70" s="157">
        <f>SUM(D70:Q70)</f>
        <v>0</v>
      </c>
      <c r="U70" s="152"/>
      <c r="V70" s="153"/>
    </row>
    <row r="71" spans="2:22" s="163" customFormat="1" hidden="1">
      <c r="B71" s="154" t="s">
        <v>227</v>
      </c>
      <c r="C71" s="155"/>
      <c r="D71" s="156">
        <f>-'5.  2015-2020 LRAM'!Y531</f>
        <v>0</v>
      </c>
      <c r="E71" s="156">
        <f>-'5.  2015-2020 LRAM'!Z531</f>
        <v>0</v>
      </c>
      <c r="F71" s="156">
        <f>-'5.  2015-2020 LRAM'!AA531</f>
        <v>0</v>
      </c>
      <c r="G71" s="156">
        <f>-'5.  2015-2020 LRAM'!AB531</f>
        <v>0</v>
      </c>
      <c r="H71" s="156">
        <f>-'5.  2015-2020 LRAM'!AC531</f>
        <v>0</v>
      </c>
      <c r="I71" s="156">
        <f>-'5.  2015-2020 LRAM'!AD531</f>
        <v>0</v>
      </c>
      <c r="J71" s="156">
        <f>-'5.  2015-2020 LRAM'!AE531</f>
        <v>0</v>
      </c>
      <c r="K71" s="156">
        <f>-'5.  2015-2020 LRAM'!AF531</f>
        <v>0</v>
      </c>
      <c r="L71" s="156">
        <f>-'5.  2015-2020 LRAM'!AG531</f>
        <v>0</v>
      </c>
      <c r="M71" s="156">
        <f>-'5.  2015-2020 LRAM'!AH531</f>
        <v>0</v>
      </c>
      <c r="N71" s="156">
        <f>-'5.  2015-2020 LRAM'!AI531</f>
        <v>0</v>
      </c>
      <c r="O71" s="156">
        <f>-'5.  2015-2020 LRAM'!AJ531</f>
        <v>0</v>
      </c>
      <c r="P71" s="156">
        <f>-'5.  2015-2020 LRAM'!AK531</f>
        <v>0</v>
      </c>
      <c r="Q71" s="156">
        <f>-'5.  2015-2020 LRAM'!AL531</f>
        <v>0</v>
      </c>
      <c r="R71" s="157">
        <f>SUM(D71:Q71)</f>
        <v>0</v>
      </c>
      <c r="S71" s="158"/>
      <c r="U71" s="152"/>
      <c r="V71" s="153"/>
    </row>
    <row r="72" spans="2:22" s="136" customFormat="1" hidden="1">
      <c r="B72" s="624" t="s">
        <v>67</v>
      </c>
      <c r="C72" s="620"/>
      <c r="D72" s="160"/>
      <c r="E72" s="160"/>
      <c r="F72" s="160"/>
      <c r="G72" s="160"/>
      <c r="H72" s="160"/>
      <c r="I72" s="160"/>
      <c r="J72" s="160"/>
      <c r="K72" s="161"/>
      <c r="L72" s="161"/>
      <c r="M72" s="161"/>
      <c r="N72" s="161"/>
      <c r="O72" s="161"/>
      <c r="P72" s="161"/>
      <c r="Q72" s="161"/>
      <c r="R72" s="162"/>
      <c r="U72" s="159"/>
      <c r="V72" s="153"/>
    </row>
    <row r="73" spans="2:22" s="163" customFormat="1" hidden="1">
      <c r="B73" s="154" t="s">
        <v>230</v>
      </c>
      <c r="C73" s="534"/>
      <c r="D73" s="156">
        <f>'5.  2015-2020 LRAM'!Y714</f>
        <v>0</v>
      </c>
      <c r="E73" s="156">
        <f>'5.  2015-2020 LRAM'!Z714</f>
        <v>0</v>
      </c>
      <c r="F73" s="156">
        <f>'5.  2015-2020 LRAM'!AA714</f>
        <v>0</v>
      </c>
      <c r="G73" s="156">
        <f>'5.  2015-2020 LRAM'!AB714</f>
        <v>0</v>
      </c>
      <c r="H73" s="156">
        <f>'5.  2015-2020 LRAM'!AC714</f>
        <v>0</v>
      </c>
      <c r="I73" s="156">
        <f>'5.  2015-2020 LRAM'!AD714</f>
        <v>0</v>
      </c>
      <c r="J73" s="156">
        <f>'5.  2015-2020 LRAM'!AE714</f>
        <v>0</v>
      </c>
      <c r="K73" s="156">
        <f>'5.  2015-2020 LRAM'!AF714</f>
        <v>0</v>
      </c>
      <c r="L73" s="156">
        <f>'5.  2015-2020 LRAM'!AG714</f>
        <v>0</v>
      </c>
      <c r="M73" s="156">
        <f>'5.  2015-2020 LRAM'!AH714</f>
        <v>0</v>
      </c>
      <c r="N73" s="156">
        <f>'5.  2015-2020 LRAM'!AI714</f>
        <v>0</v>
      </c>
      <c r="O73" s="156">
        <f>'5.  2015-2020 LRAM'!AJ714</f>
        <v>0</v>
      </c>
      <c r="P73" s="156">
        <f>'5.  2015-2020 LRAM'!AK714</f>
        <v>0</v>
      </c>
      <c r="Q73" s="156">
        <f>'5.  2015-2020 LRAM'!AL714</f>
        <v>0</v>
      </c>
      <c r="R73" s="157">
        <f>SUM(D73:Q73)</f>
        <v>0</v>
      </c>
      <c r="U73" s="152"/>
      <c r="V73" s="153"/>
    </row>
    <row r="74" spans="2:22" s="163" customFormat="1" ht="16.5" hidden="1" customHeight="1">
      <c r="B74" s="154" t="s">
        <v>229</v>
      </c>
      <c r="C74" s="155"/>
      <c r="D74" s="156">
        <f>-'5.  2015-2020 LRAM'!Y715</f>
        <v>0</v>
      </c>
      <c r="E74" s="156">
        <f>-'5.  2015-2020 LRAM'!Z715</f>
        <v>0</v>
      </c>
      <c r="F74" s="156">
        <f>-'5.  2015-2020 LRAM'!AA715</f>
        <v>0</v>
      </c>
      <c r="G74" s="156">
        <f>-'5.  2015-2020 LRAM'!AB715</f>
        <v>0</v>
      </c>
      <c r="H74" s="156">
        <f>-'5.  2015-2020 LRAM'!AC715</f>
        <v>0</v>
      </c>
      <c r="I74" s="156">
        <f>-'5.  2015-2020 LRAM'!AD715</f>
        <v>0</v>
      </c>
      <c r="J74" s="156">
        <f>-'5.  2015-2020 LRAM'!AE715</f>
        <v>0</v>
      </c>
      <c r="K74" s="156">
        <f>-'5.  2015-2020 LRAM'!AF715</f>
        <v>0</v>
      </c>
      <c r="L74" s="156">
        <f>-'5.  2015-2020 LRAM'!AG715</f>
        <v>0</v>
      </c>
      <c r="M74" s="156">
        <f>-'5.  2015-2020 LRAM'!AH715</f>
        <v>0</v>
      </c>
      <c r="N74" s="156">
        <f>-'5.  2015-2020 LRAM'!AI715</f>
        <v>0</v>
      </c>
      <c r="O74" s="156">
        <f>-'5.  2015-2020 LRAM'!AJ715</f>
        <v>0</v>
      </c>
      <c r="P74" s="156">
        <f>-'5.  2015-2020 LRAM'!AK715</f>
        <v>0</v>
      </c>
      <c r="Q74" s="156">
        <f>-'5.  2015-2020 LRAM'!AL715</f>
        <v>0</v>
      </c>
      <c r="R74" s="157">
        <f>SUM(D74:Q74)</f>
        <v>0</v>
      </c>
      <c r="S74" s="158"/>
      <c r="U74" s="152"/>
      <c r="V74" s="153"/>
    </row>
    <row r="75" spans="2:22" s="136" customFormat="1" hidden="1">
      <c r="B75" s="624" t="s">
        <v>67</v>
      </c>
      <c r="C75" s="620"/>
      <c r="D75" s="160"/>
      <c r="E75" s="160"/>
      <c r="F75" s="160"/>
      <c r="G75" s="160"/>
      <c r="H75" s="160"/>
      <c r="I75" s="160"/>
      <c r="J75" s="160"/>
      <c r="K75" s="161"/>
      <c r="L75" s="161"/>
      <c r="M75" s="161"/>
      <c r="N75" s="161"/>
      <c r="O75" s="161"/>
      <c r="P75" s="161"/>
      <c r="Q75" s="161"/>
      <c r="R75" s="162"/>
      <c r="U75" s="159"/>
      <c r="V75" s="153"/>
    </row>
    <row r="76" spans="2:22" s="163" customFormat="1" hidden="1">
      <c r="B76" s="154" t="s">
        <v>232</v>
      </c>
      <c r="C76" s="155"/>
      <c r="D76" s="156">
        <f>'5.  2015-2020 LRAM'!Y898</f>
        <v>0</v>
      </c>
      <c r="E76" s="156">
        <f>'5.  2015-2020 LRAM'!Z898</f>
        <v>0</v>
      </c>
      <c r="F76" s="156">
        <f>'5.  2015-2020 LRAM'!AA898</f>
        <v>0</v>
      </c>
      <c r="G76" s="156">
        <f>'5.  2015-2020 LRAM'!AB898</f>
        <v>0</v>
      </c>
      <c r="H76" s="156">
        <f>'5.  2015-2020 LRAM'!AC898</f>
        <v>0</v>
      </c>
      <c r="I76" s="156">
        <f>'5.  2015-2020 LRAM'!AD898</f>
        <v>0</v>
      </c>
      <c r="J76" s="156">
        <f>'5.  2015-2020 LRAM'!AE898</f>
        <v>0</v>
      </c>
      <c r="K76" s="156">
        <f>'5.  2015-2020 LRAM'!AF898</f>
        <v>0</v>
      </c>
      <c r="L76" s="156">
        <f>'5.  2015-2020 LRAM'!AG898</f>
        <v>0</v>
      </c>
      <c r="M76" s="156">
        <f>'5.  2015-2020 LRAM'!AH898</f>
        <v>0</v>
      </c>
      <c r="N76" s="156">
        <f>'5.  2015-2020 LRAM'!AI898</f>
        <v>0</v>
      </c>
      <c r="O76" s="156">
        <f>'5.  2015-2020 LRAM'!AJ898</f>
        <v>0</v>
      </c>
      <c r="P76" s="156">
        <f>'5.  2015-2020 LRAM'!AK898</f>
        <v>0</v>
      </c>
      <c r="Q76" s="156">
        <f>'5.  2015-2020 LRAM'!AL898</f>
        <v>0</v>
      </c>
      <c r="R76" s="157">
        <f>SUM(D76:Q76)</f>
        <v>0</v>
      </c>
      <c r="U76" s="152"/>
      <c r="V76" s="153"/>
    </row>
    <row r="77" spans="2:22" s="163" customFormat="1" hidden="1">
      <c r="B77" s="154" t="s">
        <v>231</v>
      </c>
      <c r="C77" s="155"/>
      <c r="D77" s="156">
        <f>-'5.  2015-2020 LRAM'!Y899</f>
        <v>0</v>
      </c>
      <c r="E77" s="156">
        <f>-'5.  2015-2020 LRAM'!Z899</f>
        <v>0</v>
      </c>
      <c r="F77" s="156">
        <f>-'5.  2015-2020 LRAM'!AA899</f>
        <v>0</v>
      </c>
      <c r="G77" s="156">
        <f>-'5.  2015-2020 LRAM'!AB899</f>
        <v>0</v>
      </c>
      <c r="H77" s="156">
        <f>-'5.  2015-2020 LRAM'!AC899</f>
        <v>0</v>
      </c>
      <c r="I77" s="156">
        <f>-'5.  2015-2020 LRAM'!AD899</f>
        <v>0</v>
      </c>
      <c r="J77" s="156">
        <f>-'5.  2015-2020 LRAM'!AE899</f>
        <v>0</v>
      </c>
      <c r="K77" s="156">
        <f>-'5.  2015-2020 LRAM'!AF899</f>
        <v>0</v>
      </c>
      <c r="L77" s="156">
        <f>-'5.  2015-2020 LRAM'!AG899</f>
        <v>0</v>
      </c>
      <c r="M77" s="156">
        <f>-'5.  2015-2020 LRAM'!AH899</f>
        <v>0</v>
      </c>
      <c r="N77" s="156">
        <f>-'5.  2015-2020 LRAM'!AI899</f>
        <v>0</v>
      </c>
      <c r="O77" s="156">
        <f>-'5.  2015-2020 LRAM'!AJ899</f>
        <v>0</v>
      </c>
      <c r="P77" s="156">
        <f>-'5.  2015-2020 LRAM'!AK899</f>
        <v>0</v>
      </c>
      <c r="Q77" s="156">
        <f>-'5.  2015-2020 LRAM'!AL899</f>
        <v>0</v>
      </c>
      <c r="R77" s="157">
        <f>SUM(D77:Q77)</f>
        <v>0</v>
      </c>
      <c r="S77" s="158"/>
      <c r="U77" s="152"/>
      <c r="V77" s="153"/>
    </row>
    <row r="78" spans="2:22" s="136" customFormat="1" hidden="1">
      <c r="B78" s="624" t="s">
        <v>67</v>
      </c>
      <c r="C78" s="620"/>
      <c r="D78" s="160"/>
      <c r="E78" s="160"/>
      <c r="F78" s="160"/>
      <c r="G78" s="160"/>
      <c r="H78" s="160"/>
      <c r="I78" s="160"/>
      <c r="J78" s="160"/>
      <c r="K78" s="161"/>
      <c r="L78" s="161"/>
      <c r="M78" s="161"/>
      <c r="N78" s="161"/>
      <c r="O78" s="161"/>
      <c r="P78" s="161"/>
      <c r="Q78" s="161"/>
      <c r="R78" s="162"/>
      <c r="U78" s="159"/>
      <c r="V78" s="153"/>
    </row>
    <row r="79" spans="2:22" s="163" customFormat="1" hidden="1">
      <c r="B79" s="154" t="s">
        <v>234</v>
      </c>
      <c r="C79" s="534"/>
      <c r="D79" s="156">
        <f>'5.  2015-2020 LRAM'!Y1082</f>
        <v>0</v>
      </c>
      <c r="E79" s="156">
        <f>'5.  2015-2020 LRAM'!Z1082</f>
        <v>0</v>
      </c>
      <c r="F79" s="156">
        <f>'5.  2015-2020 LRAM'!AA1082</f>
        <v>0</v>
      </c>
      <c r="G79" s="156">
        <f>'5.  2015-2020 LRAM'!AB1082</f>
        <v>0</v>
      </c>
      <c r="H79" s="156">
        <f>'5.  2015-2020 LRAM'!AC1082</f>
        <v>0</v>
      </c>
      <c r="I79" s="156">
        <f>'5.  2015-2020 LRAM'!AD1082</f>
        <v>0</v>
      </c>
      <c r="J79" s="156">
        <f>'5.  2015-2020 LRAM'!AE1082</f>
        <v>0</v>
      </c>
      <c r="K79" s="156">
        <f>'5.  2015-2020 LRAM'!AF1082</f>
        <v>0</v>
      </c>
      <c r="L79" s="156">
        <f>'5.  2015-2020 LRAM'!AG1082</f>
        <v>0</v>
      </c>
      <c r="M79" s="156">
        <f>'5.  2015-2020 LRAM'!AH1082</f>
        <v>0</v>
      </c>
      <c r="N79" s="156">
        <f>'5.  2015-2020 LRAM'!AI1082</f>
        <v>0</v>
      </c>
      <c r="O79" s="156">
        <f>'5.  2015-2020 LRAM'!AJ1082</f>
        <v>0</v>
      </c>
      <c r="P79" s="156">
        <f>'5.  2015-2020 LRAM'!AK1082</f>
        <v>0</v>
      </c>
      <c r="Q79" s="156">
        <f>'5.  2015-2020 LRAM'!AL1082</f>
        <v>0</v>
      </c>
      <c r="R79" s="157">
        <f>SUM(D79:Q79)</f>
        <v>0</v>
      </c>
      <c r="U79" s="152"/>
      <c r="V79" s="153"/>
    </row>
    <row r="80" spans="2:22" s="163" customFormat="1" hidden="1">
      <c r="B80" s="154" t="s">
        <v>233</v>
      </c>
      <c r="C80" s="155"/>
      <c r="D80" s="156">
        <f>-'5.  2015-2020 LRAM'!Y1083</f>
        <v>0</v>
      </c>
      <c r="E80" s="156">
        <f>-'5.  2015-2020 LRAM'!Z1083</f>
        <v>0</v>
      </c>
      <c r="F80" s="156">
        <f>-'5.  2015-2020 LRAM'!AA1083</f>
        <v>0</v>
      </c>
      <c r="G80" s="156">
        <f>-'5.  2015-2020 LRAM'!AB1083</f>
        <v>0</v>
      </c>
      <c r="H80" s="156">
        <f>-'5.  2015-2020 LRAM'!AC1083</f>
        <v>0</v>
      </c>
      <c r="I80" s="156">
        <f>-'5.  2015-2020 LRAM'!AD1083</f>
        <v>0</v>
      </c>
      <c r="J80" s="156">
        <f>-'5.  2015-2020 LRAM'!AE1083</f>
        <v>0</v>
      </c>
      <c r="K80" s="156">
        <f>-'5.  2015-2020 LRAM'!AF1083</f>
        <v>0</v>
      </c>
      <c r="L80" s="156">
        <f>-'5.  2015-2020 LRAM'!AG1083</f>
        <v>0</v>
      </c>
      <c r="M80" s="156">
        <f>-'5.  2015-2020 LRAM'!AH1083</f>
        <v>0</v>
      </c>
      <c r="N80" s="156">
        <f>-'5.  2015-2020 LRAM'!AI1083</f>
        <v>0</v>
      </c>
      <c r="O80" s="156">
        <f>-'5.  2015-2020 LRAM'!AJ1083</f>
        <v>0</v>
      </c>
      <c r="P80" s="156">
        <f>-'5.  2015-2020 LRAM'!AK1083</f>
        <v>0</v>
      </c>
      <c r="Q80" s="156">
        <f>-'5.  2015-2020 LRAM'!AL1083</f>
        <v>0</v>
      </c>
      <c r="R80" s="157">
        <f>SUM(D80:Q80)</f>
        <v>0</v>
      </c>
      <c r="S80" s="158"/>
      <c r="U80" s="152"/>
      <c r="V80" s="153"/>
    </row>
    <row r="81" spans="2:22" s="136" customFormat="1" hidden="1">
      <c r="B81" s="624" t="s">
        <v>67</v>
      </c>
      <c r="C81" s="620"/>
      <c r="D81" s="160"/>
      <c r="E81" s="160"/>
      <c r="F81" s="160"/>
      <c r="G81" s="160"/>
      <c r="H81" s="160"/>
      <c r="I81" s="160"/>
      <c r="J81" s="160"/>
      <c r="K81" s="161"/>
      <c r="L81" s="161"/>
      <c r="M81" s="161"/>
      <c r="N81" s="161"/>
      <c r="O81" s="161"/>
      <c r="P81" s="161"/>
      <c r="Q81" s="161"/>
      <c r="R81" s="162"/>
      <c r="U81" s="159"/>
      <c r="V81" s="153"/>
    </row>
    <row r="82" spans="2:22" s="17" customFormat="1" ht="20.25" customHeight="1">
      <c r="B82" s="621" t="s">
        <v>43</v>
      </c>
      <c r="C82" s="620"/>
      <c r="D82" s="678">
        <f>'6.  Carrying Charges'!I117</f>
        <v>34022.205167842047</v>
      </c>
      <c r="E82" s="678">
        <f>'6.  Carrying Charges'!J117</f>
        <v>2664.9431590163445</v>
      </c>
      <c r="F82" s="678">
        <f>'6.  Carrying Charges'!K117</f>
        <v>-10294.890090593086</v>
      </c>
      <c r="G82" s="678">
        <f>'6.  Carrying Charges'!L117</f>
        <v>39438.292644469562</v>
      </c>
      <c r="H82" s="678">
        <f>'6.  Carrying Charges'!M117</f>
        <v>21125.664748500141</v>
      </c>
      <c r="I82" s="678">
        <f>'6.  Carrying Charges'!N117</f>
        <v>28402.038102166334</v>
      </c>
      <c r="J82" s="678">
        <f>'6.  Carrying Charges'!O117</f>
        <v>0</v>
      </c>
      <c r="K82" s="678">
        <f>'6.  Carrying Charges'!P117</f>
        <v>0</v>
      </c>
      <c r="L82" s="678">
        <f>'6.  Carrying Charges'!Q117</f>
        <v>0</v>
      </c>
      <c r="M82" s="678">
        <f>'6.  Carrying Charges'!R117</f>
        <v>0</v>
      </c>
      <c r="N82" s="678">
        <f>'6.  Carrying Charges'!S117</f>
        <v>0</v>
      </c>
      <c r="O82" s="678">
        <f>'6.  Carrying Charges'!T117</f>
        <v>0</v>
      </c>
      <c r="P82" s="678">
        <f>'6.  Carrying Charges'!U117</f>
        <v>0</v>
      </c>
      <c r="Q82" s="678">
        <f>'6.  Carrying Charges'!V117</f>
        <v>0</v>
      </c>
      <c r="R82" s="679">
        <f>SUM(D82:Q82)</f>
        <v>115358.25373140135</v>
      </c>
      <c r="U82" s="152"/>
      <c r="V82" s="153"/>
    </row>
    <row r="83" spans="2:22" s="163" customFormat="1" ht="21.75" customHeight="1">
      <c r="B83" s="622" t="s">
        <v>241</v>
      </c>
      <c r="C83" s="623"/>
      <c r="D83" s="622">
        <f>SUM(D52:D69)+D82</f>
        <v>2021303.0168403611</v>
      </c>
      <c r="E83" s="622">
        <f t="shared" ref="E83:Q83" si="2">SUM(E52:E69)+E82</f>
        <v>155061.63177810729</v>
      </c>
      <c r="F83" s="622">
        <f t="shared" si="2"/>
        <v>-447431.904934416</v>
      </c>
      <c r="G83" s="622">
        <f t="shared" si="2"/>
        <v>2255034.082484433</v>
      </c>
      <c r="H83" s="622">
        <f t="shared" si="2"/>
        <v>1126897.6595459736</v>
      </c>
      <c r="I83" s="622">
        <f t="shared" si="2"/>
        <v>1451654.8740883106</v>
      </c>
      <c r="J83" s="622">
        <f t="shared" si="2"/>
        <v>0</v>
      </c>
      <c r="K83" s="622">
        <f t="shared" si="2"/>
        <v>0</v>
      </c>
      <c r="L83" s="622">
        <f t="shared" si="2"/>
        <v>0</v>
      </c>
      <c r="M83" s="622">
        <f t="shared" si="2"/>
        <v>0</v>
      </c>
      <c r="N83" s="622">
        <f t="shared" si="2"/>
        <v>0</v>
      </c>
      <c r="O83" s="622">
        <f t="shared" si="2"/>
        <v>0</v>
      </c>
      <c r="P83" s="622">
        <f t="shared" si="2"/>
        <v>0</v>
      </c>
      <c r="Q83" s="622">
        <f t="shared" si="2"/>
        <v>0</v>
      </c>
      <c r="R83" s="622">
        <f>SUM(R52:R69)+R82</f>
        <v>6562519.3598027695</v>
      </c>
      <c r="U83" s="152"/>
      <c r="V83" s="153"/>
    </row>
    <row r="84" spans="2:22" ht="20.25" customHeight="1">
      <c r="B84" s="453" t="s">
        <v>538</v>
      </c>
      <c r="C84" s="601"/>
      <c r="D84" s="600"/>
      <c r="E84" s="600"/>
      <c r="F84" s="600"/>
      <c r="G84" s="600"/>
      <c r="H84" s="600"/>
      <c r="I84" s="600"/>
      <c r="J84" s="600"/>
      <c r="K84" s="600"/>
      <c r="L84" s="600"/>
      <c r="M84" s="600"/>
      <c r="N84" s="600"/>
      <c r="O84" s="600"/>
      <c r="P84" s="600"/>
      <c r="Q84" s="600"/>
      <c r="R84" s="600"/>
      <c r="V84" s="13"/>
    </row>
    <row r="85" spans="2:22" ht="20.25" customHeight="1">
      <c r="B85" s="619"/>
      <c r="C85" s="67"/>
      <c r="E85" s="9"/>
      <c r="V85" s="13"/>
    </row>
    <row r="86" spans="2:22" ht="15">
      <c r="E86" s="9"/>
    </row>
    <row r="87" spans="2:22" ht="21" hidden="1" customHeight="1">
      <c r="B87" s="118" t="s">
        <v>539</v>
      </c>
      <c r="F87" s="588"/>
    </row>
    <row r="88" spans="2:22" s="548" customFormat="1" ht="27.75" hidden="1" customHeight="1">
      <c r="B88" s="569" t="s">
        <v>559</v>
      </c>
      <c r="C88" s="565"/>
      <c r="D88" s="565"/>
      <c r="E88" s="572"/>
      <c r="F88" s="565"/>
      <c r="G88" s="565"/>
      <c r="H88" s="565"/>
      <c r="I88" s="565"/>
      <c r="J88" s="565"/>
      <c r="T88" s="549"/>
      <c r="U88" s="549"/>
    </row>
    <row r="89" spans="2:22" ht="11.25" hidden="1" customHeight="1">
      <c r="B89" s="110"/>
    </row>
    <row r="90" spans="2:22" s="561" customFormat="1" ht="25.5" hidden="1" customHeight="1">
      <c r="B90" s="563"/>
      <c r="C90" s="559">
        <v>2011</v>
      </c>
      <c r="D90" s="559">
        <v>2012</v>
      </c>
      <c r="E90" s="559">
        <v>2013</v>
      </c>
      <c r="F90" s="559">
        <v>2014</v>
      </c>
      <c r="G90" s="559">
        <v>2015</v>
      </c>
      <c r="H90" s="559">
        <v>2016</v>
      </c>
      <c r="I90" s="559">
        <v>2017</v>
      </c>
      <c r="J90" s="559">
        <v>2018</v>
      </c>
      <c r="K90" s="559">
        <v>2019</v>
      </c>
      <c r="L90" s="559">
        <v>2020</v>
      </c>
      <c r="M90" s="560" t="s">
        <v>26</v>
      </c>
      <c r="T90" s="562"/>
      <c r="U90" s="562"/>
    </row>
    <row r="91" spans="2:22" s="91" customFormat="1" ht="23.25" hidden="1" customHeight="1">
      <c r="B91" s="198">
        <v>2011</v>
      </c>
      <c r="C91" s="554">
        <f>'4.  2011-2014 LRAM'!AM131</f>
        <v>0</v>
      </c>
      <c r="D91" s="555">
        <f>SUM('4.  2011-2014 LRAM'!Y259:AL259)</f>
        <v>0</v>
      </c>
      <c r="E91" s="555">
        <f>SUM('4.  2011-2014 LRAM'!Y388:AL388)</f>
        <v>0</v>
      </c>
      <c r="F91" s="556">
        <f>SUM('4.  2011-2014 LRAM'!Y517:AL517)</f>
        <v>0</v>
      </c>
      <c r="G91" s="556">
        <f>SUM('5.  2015-2020 LRAM'!Y178:AL178)</f>
        <v>0</v>
      </c>
      <c r="H91" s="555">
        <f>SUM('5.  2015-2020 LRAM'!Y340:AL340)</f>
        <v>0</v>
      </c>
      <c r="I91" s="556">
        <f>SUM('5.  2015-2020 LRAM'!Y523:AL523)</f>
        <v>0</v>
      </c>
      <c r="J91" s="555">
        <f>SUM('5.  2015-2020 LRAM'!Y706:AL706)</f>
        <v>0</v>
      </c>
      <c r="K91" s="555">
        <f>SUM('5.  2015-2020 LRAM'!Y889:AL889)</f>
        <v>0</v>
      </c>
      <c r="L91" s="555">
        <f>SUM('5.  2015-2020 LRAM'!Y1072:AL1072)</f>
        <v>0</v>
      </c>
      <c r="M91" s="555">
        <f>SUM(C91:L91)</f>
        <v>0</v>
      </c>
      <c r="T91" s="197"/>
      <c r="U91" s="197"/>
    </row>
    <row r="92" spans="2:22" s="91" customFormat="1" ht="23.25" hidden="1" customHeight="1">
      <c r="B92" s="198">
        <v>2012</v>
      </c>
      <c r="C92" s="557"/>
      <c r="D92" s="556">
        <f>SUM('4.  2011-2014 LRAM'!Y260:AL260)</f>
        <v>0</v>
      </c>
      <c r="E92" s="555">
        <f>SUM('4.  2011-2014 LRAM'!Y389:AL389)</f>
        <v>0</v>
      </c>
      <c r="F92" s="556">
        <f>SUM('4.  2011-2014 LRAM'!Y518:AL518)</f>
        <v>0</v>
      </c>
      <c r="G92" s="556">
        <f>SUM('5.  2015-2020 LRAM'!Y179:AL179)</f>
        <v>0</v>
      </c>
      <c r="H92" s="555">
        <f>SUM('5.  2015-2020 LRAM'!Y341:AL341)</f>
        <v>0</v>
      </c>
      <c r="I92" s="556">
        <f>SUM('5.  2015-2020 LRAM'!Y524:AL524)</f>
        <v>0</v>
      </c>
      <c r="J92" s="555">
        <f>SUM('5.  2015-2020 LRAM'!Y707:AL707)</f>
        <v>0</v>
      </c>
      <c r="K92" s="555">
        <f>SUM('5.  2015-2020 LRAM'!Y890:AL890)</f>
        <v>0</v>
      </c>
      <c r="L92" s="555">
        <f>SUM('5.  2015-2020 LRAM'!Y1073:AL1073)</f>
        <v>0</v>
      </c>
      <c r="M92" s="555">
        <f>SUM(D92:L92)</f>
        <v>0</v>
      </c>
      <c r="T92" s="197"/>
      <c r="U92" s="197"/>
    </row>
    <row r="93" spans="2:22" s="91" customFormat="1" ht="23.25" hidden="1" customHeight="1">
      <c r="B93" s="198">
        <v>2013</v>
      </c>
      <c r="C93" s="558"/>
      <c r="D93" s="558"/>
      <c r="E93" s="556">
        <f>SUM('4.  2011-2014 LRAM'!Y390:AL390)</f>
        <v>0</v>
      </c>
      <c r="F93" s="556">
        <f>SUM('4.  2011-2014 LRAM'!Y519:AL519)</f>
        <v>0</v>
      </c>
      <c r="G93" s="556">
        <f>SUM('5.  2015-2020 LRAM'!Y180:AL180)</f>
        <v>0</v>
      </c>
      <c r="H93" s="555">
        <f>SUM('5.  2015-2020 LRAM'!Y342:AL342)</f>
        <v>0</v>
      </c>
      <c r="I93" s="556">
        <f>SUM('5.  2015-2020 LRAM'!Y525:AL525)</f>
        <v>0</v>
      </c>
      <c r="J93" s="555">
        <f>SUM('5.  2015-2020 LRAM'!Y708:AL708)</f>
        <v>0</v>
      </c>
      <c r="K93" s="555">
        <f>SUM('5.  2015-2020 LRAM'!Y891:AL891)</f>
        <v>0</v>
      </c>
      <c r="L93" s="555">
        <f>SUM('5.  2015-2020 LRAM'!Y1074:AL1074)</f>
        <v>0</v>
      </c>
      <c r="M93" s="555">
        <f>SUM(C93:L93)</f>
        <v>0</v>
      </c>
      <c r="T93" s="197"/>
      <c r="U93" s="197"/>
    </row>
    <row r="94" spans="2:22" s="91" customFormat="1" ht="23.25" hidden="1" customHeight="1">
      <c r="B94" s="198">
        <v>2014</v>
      </c>
      <c r="C94" s="558"/>
      <c r="D94" s="558"/>
      <c r="E94" s="558"/>
      <c r="F94" s="556">
        <f>SUM('4.  2011-2014 LRAM'!Y520:AL520)</f>
        <v>0</v>
      </c>
      <c r="G94" s="556">
        <f>SUM('5.  2015-2020 LRAM'!Y181:AL181)</f>
        <v>0</v>
      </c>
      <c r="H94" s="555">
        <f>SUM('5.  2015-2020 LRAM'!Y343:AL343)</f>
        <v>0</v>
      </c>
      <c r="I94" s="556">
        <f>SUM('5.  2015-2020 LRAM'!Y526:AL526)</f>
        <v>0</v>
      </c>
      <c r="J94" s="555">
        <f>SUM('5.  2015-2020 LRAM'!Y709:AL709)</f>
        <v>0</v>
      </c>
      <c r="K94" s="555">
        <f>SUM('5.  2015-2020 LRAM'!Y892:AL892)</f>
        <v>0</v>
      </c>
      <c r="L94" s="555">
        <f>SUM('5.  2015-2020 LRAM'!Y1075:AL1075)</f>
        <v>0</v>
      </c>
      <c r="M94" s="555">
        <f>SUM(F94:L94)</f>
        <v>0</v>
      </c>
      <c r="T94" s="197"/>
      <c r="U94" s="197"/>
    </row>
    <row r="95" spans="2:22" s="91" customFormat="1" ht="23.25" hidden="1" customHeight="1">
      <c r="B95" s="198">
        <v>2015</v>
      </c>
      <c r="C95" s="558"/>
      <c r="D95" s="558"/>
      <c r="E95" s="558"/>
      <c r="F95" s="558"/>
      <c r="G95" s="556">
        <f>SUM('5.  2015-2020 LRAM'!Y182:AL182)</f>
        <v>3617734.566046943</v>
      </c>
      <c r="H95" s="555">
        <f>SUM('5.  2015-2020 LRAM'!Y344:AL344)</f>
        <v>4260440.3545245416</v>
      </c>
      <c r="I95" s="556">
        <f>SUM('5.  2015-2020 LRAM'!Y527:AL527)</f>
        <v>0</v>
      </c>
      <c r="J95" s="555">
        <f>SUM('5.  2015-2020 LRAM'!Y710:AL710)</f>
        <v>0</v>
      </c>
      <c r="K95" s="555">
        <f>SUM('5.  2015-2020 LRAM'!Y893:AL893)</f>
        <v>0</v>
      </c>
      <c r="L95" s="555">
        <f>SUM('5.  2015-2020 LRAM'!Y1076:AL1076)</f>
        <v>0</v>
      </c>
      <c r="M95" s="555">
        <f>SUM(G95:L95)</f>
        <v>7878174.9205714846</v>
      </c>
      <c r="T95" s="197"/>
      <c r="U95" s="197"/>
    </row>
    <row r="96" spans="2:22" s="91" customFormat="1" ht="23.25" hidden="1" customHeight="1">
      <c r="B96" s="198">
        <v>2016</v>
      </c>
      <c r="C96" s="558"/>
      <c r="D96" s="558"/>
      <c r="E96" s="558"/>
      <c r="F96" s="558"/>
      <c r="G96" s="558"/>
      <c r="H96" s="555">
        <f>SUM('5.  2015-2020 LRAM'!Y345:AL345)</f>
        <v>4208612.6653905176</v>
      </c>
      <c r="I96" s="556">
        <f>SUM('5.  2015-2020 LRAM'!Y528:AL528)</f>
        <v>0</v>
      </c>
      <c r="J96" s="555">
        <f>SUM('5.  2015-2020 LRAM'!Y711:AL711)</f>
        <v>0</v>
      </c>
      <c r="K96" s="555">
        <f>SUM('5.  2015-2020 LRAM'!Y894:AL894)</f>
        <v>0</v>
      </c>
      <c r="L96" s="555">
        <f>SUM('5.  2015-2020 LRAM'!Y1077:AL1077)</f>
        <v>0</v>
      </c>
      <c r="M96" s="555">
        <f>SUM(H96:L96)</f>
        <v>4208612.6653905176</v>
      </c>
      <c r="T96" s="197"/>
      <c r="U96" s="197"/>
    </row>
    <row r="97" spans="2:21" s="91" customFormat="1" ht="23.25" hidden="1" customHeight="1">
      <c r="B97" s="198">
        <v>2017</v>
      </c>
      <c r="C97" s="558"/>
      <c r="D97" s="558"/>
      <c r="E97" s="558"/>
      <c r="F97" s="558"/>
      <c r="G97" s="558"/>
      <c r="H97" s="558"/>
      <c r="I97" s="555">
        <f>SUM('5.  2015-2020 LRAM'!Y529:AL529)</f>
        <v>0</v>
      </c>
      <c r="J97" s="555">
        <f>SUM('5.  2015-2020 LRAM'!Y712:AL712)</f>
        <v>0</v>
      </c>
      <c r="K97" s="555">
        <f>SUM('5.  2015-2020 LRAM'!Y895:AL895)</f>
        <v>0</v>
      </c>
      <c r="L97" s="555">
        <f>SUM('5.  2015-2020 LRAM'!Y1078:AL1078)</f>
        <v>0</v>
      </c>
      <c r="M97" s="555">
        <f>SUM(I97:L97)</f>
        <v>0</v>
      </c>
      <c r="T97" s="197"/>
      <c r="U97" s="197"/>
    </row>
    <row r="98" spans="2:21" s="91" customFormat="1" ht="23.25" hidden="1" customHeight="1">
      <c r="B98" s="198">
        <v>2018</v>
      </c>
      <c r="C98" s="558"/>
      <c r="D98" s="558"/>
      <c r="E98" s="558"/>
      <c r="F98" s="558"/>
      <c r="G98" s="558"/>
      <c r="H98" s="558"/>
      <c r="I98" s="558"/>
      <c r="J98" s="555">
        <f>SUM('5.  2015-2020 LRAM'!Y713:AL713)</f>
        <v>0</v>
      </c>
      <c r="K98" s="555">
        <f>SUM('5.  2015-2020 LRAM'!Y896:AL896)</f>
        <v>0</v>
      </c>
      <c r="L98" s="555">
        <f>SUM('5.  2015-2020 LRAM'!Y1079:AL1079)</f>
        <v>0</v>
      </c>
      <c r="M98" s="555">
        <f>SUM(J98:L98)</f>
        <v>0</v>
      </c>
      <c r="T98" s="197"/>
      <c r="U98" s="197"/>
    </row>
    <row r="99" spans="2:21" s="91" customFormat="1" ht="23.25" hidden="1" customHeight="1">
      <c r="B99" s="198">
        <v>2019</v>
      </c>
      <c r="C99" s="558"/>
      <c r="D99" s="558"/>
      <c r="E99" s="558"/>
      <c r="F99" s="558"/>
      <c r="G99" s="558"/>
      <c r="H99" s="558"/>
      <c r="I99" s="558"/>
      <c r="J99" s="558"/>
      <c r="K99" s="555">
        <f>SUM('5.  2015-2020 LRAM'!Y897:AL897)</f>
        <v>0</v>
      </c>
      <c r="L99" s="555">
        <f>SUM('5.  2015-2020 LRAM'!Y1080:AL1080)</f>
        <v>0</v>
      </c>
      <c r="M99" s="555">
        <f>SUM(K99:L99)</f>
        <v>0</v>
      </c>
      <c r="T99" s="197"/>
      <c r="U99" s="197"/>
    </row>
    <row r="100" spans="2:21" s="91" customFormat="1" ht="23.25" hidden="1" customHeight="1">
      <c r="B100" s="198">
        <v>2020</v>
      </c>
      <c r="C100" s="558"/>
      <c r="D100" s="558"/>
      <c r="E100" s="558"/>
      <c r="F100" s="558"/>
      <c r="G100" s="558"/>
      <c r="H100" s="558"/>
      <c r="I100" s="558"/>
      <c r="J100" s="558"/>
      <c r="K100" s="558"/>
      <c r="L100" s="557">
        <f>SUM('5.  2015-2020 LRAM'!Y1081:AL1081)</f>
        <v>0</v>
      </c>
      <c r="M100" s="557">
        <f>L100</f>
        <v>0</v>
      </c>
      <c r="T100" s="197"/>
      <c r="U100" s="197"/>
    </row>
    <row r="101" spans="2:21" s="196" customFormat="1" ht="24" hidden="1" customHeight="1">
      <c r="B101" s="570" t="s">
        <v>521</v>
      </c>
      <c r="C101" s="554">
        <f>C91</f>
        <v>0</v>
      </c>
      <c r="D101" s="555">
        <f>D91+D92</f>
        <v>0</v>
      </c>
      <c r="E101" s="555">
        <f>E91+E92+E93</f>
        <v>0</v>
      </c>
      <c r="F101" s="555">
        <f>F91+F92+F93+F94</f>
        <v>0</v>
      </c>
      <c r="G101" s="555">
        <f>G91+G92+G93+G94+G95</f>
        <v>3617734.566046943</v>
      </c>
      <c r="H101" s="555">
        <f>H91+H92+H93+H94+H95+H96</f>
        <v>8469053.0199150592</v>
      </c>
      <c r="I101" s="555">
        <f>I91+I92+I93+I94+I95+I96+I97</f>
        <v>0</v>
      </c>
      <c r="J101" s="555">
        <f>J91+J92+J93+J94+J95+J96+J97+J98</f>
        <v>0</v>
      </c>
      <c r="K101" s="555">
        <f>K91+K92+K93+K94+K95+K96+K97+K98+K99</f>
        <v>0</v>
      </c>
      <c r="L101" s="555">
        <f>SUM(L91:L100)</f>
        <v>0</v>
      </c>
      <c r="M101" s="555">
        <f>SUM(M91:M100)</f>
        <v>12086787.585962001</v>
      </c>
      <c r="T101" s="199"/>
      <c r="U101" s="199"/>
    </row>
    <row r="102" spans="2:21" s="27" customFormat="1" ht="24.75" hidden="1" customHeight="1">
      <c r="B102" s="571" t="s">
        <v>520</v>
      </c>
      <c r="C102" s="553">
        <f>'4.  2011-2014 LRAM'!AM132</f>
        <v>0</v>
      </c>
      <c r="D102" s="553">
        <f>'4.  2011-2014 LRAM'!AM262</f>
        <v>0</v>
      </c>
      <c r="E102" s="553">
        <f>'4.  2011-2014 LRAM'!AM392</f>
        <v>0</v>
      </c>
      <c r="F102" s="553">
        <f>'4.  2011-2014 LRAM'!AM522</f>
        <v>0</v>
      </c>
      <c r="G102" s="553">
        <f>'5.  2015-2020 LRAM'!AM184</f>
        <v>2540280.8751830878</v>
      </c>
      <c r="H102" s="553">
        <f>'5.  2015-2020 LRAM'!AM347</f>
        <v>3099345.6047075461</v>
      </c>
      <c r="I102" s="553">
        <f>'5.  2015-2020 LRAM'!AM531</f>
        <v>0</v>
      </c>
      <c r="J102" s="553">
        <f>'5.  2015-2020 LRAM'!AM715</f>
        <v>0</v>
      </c>
      <c r="K102" s="553">
        <f>'5.  2015-2020 LRAM'!AM899</f>
        <v>0</v>
      </c>
      <c r="L102" s="553">
        <f>'5.  2015-2020 LRAM'!AM1083</f>
        <v>0</v>
      </c>
      <c r="M102" s="555">
        <f>SUM(C102:L102)</f>
        <v>5639626.4798906334</v>
      </c>
      <c r="T102" s="90"/>
      <c r="U102" s="90"/>
    </row>
    <row r="103" spans="2:21" ht="24.75" hidden="1" customHeight="1">
      <c r="B103" s="571" t="s">
        <v>43</v>
      </c>
      <c r="C103" s="553">
        <f>'6.  Carrying Charges'!W27</f>
        <v>0</v>
      </c>
      <c r="D103" s="553">
        <f>'6.  Carrying Charges'!W42</f>
        <v>0</v>
      </c>
      <c r="E103" s="553">
        <f>'6.  Carrying Charges'!W57</f>
        <v>0</v>
      </c>
      <c r="F103" s="553">
        <f>'6.  Carrying Charges'!W72</f>
        <v>0</v>
      </c>
      <c r="G103" s="553">
        <f>'6.  Carrying Charges'!W87</f>
        <v>5515.2160801093587</v>
      </c>
      <c r="H103" s="553">
        <f>'6.  Carrying Charges'!W102</f>
        <v>44439.481564616312</v>
      </c>
      <c r="I103" s="553">
        <f>'6.  Carrying Charges'!W117</f>
        <v>115358.25373140139</v>
      </c>
      <c r="J103" s="553">
        <f>'6.  Carrying Charges'!W132</f>
        <v>115358.25373140139</v>
      </c>
      <c r="K103" s="553">
        <f>'6.  Carrying Charges'!W147</f>
        <v>115358.25373140139</v>
      </c>
      <c r="L103" s="553">
        <f>'6.  Carrying Charges'!W162</f>
        <v>115358.25373140139</v>
      </c>
      <c r="M103" s="555">
        <f>SUM(C103:L103)</f>
        <v>511387.71257033123</v>
      </c>
    </row>
    <row r="104" spans="2:21" ht="23.25" hidden="1" customHeight="1">
      <c r="B104" s="570" t="s">
        <v>26</v>
      </c>
      <c r="C104" s="553">
        <f>C101-C102+C103</f>
        <v>0</v>
      </c>
      <c r="D104" s="553">
        <f t="shared" ref="D104:J104" si="3">D101-D102+D103</f>
        <v>0</v>
      </c>
      <c r="E104" s="553">
        <f t="shared" si="3"/>
        <v>0</v>
      </c>
      <c r="F104" s="553">
        <f t="shared" si="3"/>
        <v>0</v>
      </c>
      <c r="G104" s="553">
        <f t="shared" si="3"/>
        <v>1082968.9069439645</v>
      </c>
      <c r="H104" s="553">
        <f t="shared" si="3"/>
        <v>5414146.8967721285</v>
      </c>
      <c r="I104" s="553">
        <f t="shared" si="3"/>
        <v>115358.25373140139</v>
      </c>
      <c r="J104" s="553">
        <f t="shared" si="3"/>
        <v>115358.25373140139</v>
      </c>
      <c r="K104" s="553">
        <f>K101-K102+K103</f>
        <v>115358.25373140139</v>
      </c>
      <c r="L104" s="553">
        <f>L101-L102+L103</f>
        <v>115358.25373140139</v>
      </c>
      <c r="M104" s="553">
        <f>M101-M102+M103</f>
        <v>6958548.8186416989</v>
      </c>
    </row>
    <row r="105" spans="2:21" hidden="1"/>
    <row r="106" spans="2:21">
      <c r="B106" s="588" t="s">
        <v>528</v>
      </c>
    </row>
  </sheetData>
  <mergeCells count="20">
    <mergeCell ref="B37:C37"/>
    <mergeCell ref="B38:C38"/>
    <mergeCell ref="B46:L46"/>
    <mergeCell ref="B47:L47"/>
    <mergeCell ref="B48:L48"/>
    <mergeCell ref="B39:C39"/>
    <mergeCell ref="B40:C40"/>
    <mergeCell ref="B41:C41"/>
    <mergeCell ref="B24:G24"/>
    <mergeCell ref="B26:C26"/>
    <mergeCell ref="B27:C27"/>
    <mergeCell ref="B28:C28"/>
    <mergeCell ref="B29:C29"/>
    <mergeCell ref="B35:C35"/>
    <mergeCell ref="B36:C36"/>
    <mergeCell ref="B30:C30"/>
    <mergeCell ref="B31:C31"/>
    <mergeCell ref="B32:C32"/>
    <mergeCell ref="B33:C33"/>
    <mergeCell ref="B34:C34"/>
  </mergeCells>
  <hyperlinks>
    <hyperlink ref="B82" location="'6.  Carrying Charges'!A1" display="Carrying Charges"/>
    <hyperlink ref="B106" location="'1.  LRAMVA Summary'!A1" display="Return to top"/>
  </hyperlinks>
  <pageMargins left="0.70866141732283472" right="0.70866141732283472" top="1.3385826771653544" bottom="0.74803149606299213" header="0.31496062992125984" footer="0.31496062992125984"/>
  <pageSetup paperSize="17" scale="62" fitToHeight="0" orientation="landscape" horizontalDpi="1200" verticalDpi="1200" r:id="rId1"/>
  <headerFooter>
    <oddHeader>&amp;RToronto Hydro-Electric System Limited
EB-2017-0077
Tab 4, Schedule 1
Page &amp;P of &amp;N</oddHeader>
  </headerFooter>
  <rowBreaks count="1" manualBreakCount="1">
    <brk id="45"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51</xdr:row>
                    <xdr:rowOff>19050</xdr:rowOff>
                  </from>
                  <to>
                    <xdr:col>2</xdr:col>
                    <xdr:colOff>1381125</xdr:colOff>
                    <xdr:row>64</xdr:row>
                    <xdr:rowOff>142875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54</xdr:row>
                    <xdr:rowOff>19050</xdr:rowOff>
                  </from>
                  <to>
                    <xdr:col>2</xdr:col>
                    <xdr:colOff>1381125</xdr:colOff>
                    <xdr:row>64</xdr:row>
                    <xdr:rowOff>142875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57</xdr:row>
                    <xdr:rowOff>19050</xdr:rowOff>
                  </from>
                  <to>
                    <xdr:col>2</xdr:col>
                    <xdr:colOff>1381125</xdr:colOff>
                    <xdr:row>64</xdr:row>
                    <xdr:rowOff>142875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60</xdr:row>
                    <xdr:rowOff>19050</xdr:rowOff>
                  </from>
                  <to>
                    <xdr:col>2</xdr:col>
                    <xdr:colOff>1381125</xdr:colOff>
                    <xdr:row>64</xdr:row>
                    <xdr:rowOff>142875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63</xdr:row>
                    <xdr:rowOff>19050</xdr:rowOff>
                  </from>
                  <to>
                    <xdr:col>2</xdr:col>
                    <xdr:colOff>1381125</xdr:colOff>
                    <xdr:row>64</xdr:row>
                    <xdr:rowOff>161925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view="pageBreakPreview" zoomScale="80" zoomScaleNormal="85" zoomScaleSheetLayoutView="80" zoomScalePageLayoutView="70" workbookViewId="0">
      <selection activeCell="B13" sqref="B13"/>
    </sheetView>
  </sheetViews>
  <sheetFormatPr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6" t="s">
        <v>172</v>
      </c>
      <c r="C14" s="126" t="s">
        <v>176</v>
      </c>
    </row>
    <row r="15" spans="2:3" ht="26.25" customHeight="1" thickBot="1">
      <c r="C15" s="128" t="s">
        <v>408</v>
      </c>
    </row>
    <row r="16" spans="2:3" ht="27" customHeight="1" thickBot="1">
      <c r="C16" s="568" t="s">
        <v>553</v>
      </c>
    </row>
    <row r="19" spans="2:8" ht="15.75">
      <c r="B19" s="536" t="s">
        <v>626</v>
      </c>
    </row>
    <row r="20" spans="2:8" ht="13.5" customHeight="1"/>
    <row r="21" spans="2:8" ht="57.75" customHeight="1">
      <c r="B21" s="844" t="s">
        <v>643</v>
      </c>
      <c r="C21" s="844"/>
      <c r="D21" s="844"/>
      <c r="E21" s="844"/>
      <c r="F21" s="844"/>
      <c r="G21" s="844"/>
      <c r="H21" s="844"/>
    </row>
    <row r="23" spans="2:8" s="608" customFormat="1" ht="15.75">
      <c r="B23" s="618" t="s">
        <v>548</v>
      </c>
      <c r="C23" s="618" t="s">
        <v>563</v>
      </c>
      <c r="D23" s="618" t="s">
        <v>547</v>
      </c>
      <c r="E23" s="851" t="s">
        <v>34</v>
      </c>
      <c r="F23" s="852"/>
      <c r="G23" s="851" t="s">
        <v>546</v>
      </c>
      <c r="H23" s="852"/>
    </row>
    <row r="24" spans="2:8" ht="47.25" customHeight="1">
      <c r="B24" s="780">
        <v>1</v>
      </c>
      <c r="C24" s="779" t="s">
        <v>170</v>
      </c>
      <c r="D24" s="778" t="s">
        <v>766</v>
      </c>
      <c r="E24" s="855" t="s">
        <v>767</v>
      </c>
      <c r="F24" s="856"/>
      <c r="G24" s="769" t="s">
        <v>828</v>
      </c>
      <c r="H24" s="768"/>
    </row>
    <row r="25" spans="2:8" ht="30.75" customHeight="1">
      <c r="B25" s="780">
        <v>2</v>
      </c>
      <c r="C25" s="757" t="s">
        <v>371</v>
      </c>
      <c r="D25" s="756" t="s">
        <v>746</v>
      </c>
      <c r="E25" s="855" t="s">
        <v>748</v>
      </c>
      <c r="F25" s="856"/>
      <c r="G25" s="767" t="s">
        <v>750</v>
      </c>
      <c r="H25" s="768"/>
    </row>
    <row r="26" spans="2:8" ht="60" customHeight="1">
      <c r="B26" s="780">
        <v>3</v>
      </c>
      <c r="C26" s="757" t="s">
        <v>371</v>
      </c>
      <c r="D26" s="756" t="s">
        <v>747</v>
      </c>
      <c r="E26" s="815" t="s">
        <v>749</v>
      </c>
      <c r="F26" s="816"/>
      <c r="G26" s="815" t="s">
        <v>751</v>
      </c>
      <c r="H26" s="768"/>
    </row>
    <row r="27" spans="2:8" ht="62.25" customHeight="1">
      <c r="B27" s="780">
        <v>4</v>
      </c>
      <c r="C27" s="757" t="s">
        <v>371</v>
      </c>
      <c r="D27" s="777" t="s">
        <v>763</v>
      </c>
      <c r="E27" s="855" t="s">
        <v>764</v>
      </c>
      <c r="F27" s="856"/>
      <c r="G27" s="815" t="s">
        <v>765</v>
      </c>
      <c r="H27" s="770"/>
    </row>
    <row r="28" spans="2:8">
      <c r="B28" s="780">
        <v>5</v>
      </c>
      <c r="C28" s="757"/>
      <c r="D28" s="777"/>
      <c r="E28" s="855"/>
      <c r="F28" s="856"/>
      <c r="G28" s="769"/>
      <c r="H28" s="770"/>
    </row>
    <row r="29" spans="2:8">
      <c r="B29" s="780">
        <v>6</v>
      </c>
      <c r="C29" s="779"/>
      <c r="D29" s="778"/>
      <c r="E29" s="769"/>
      <c r="F29" s="770"/>
      <c r="G29" s="769"/>
      <c r="H29" s="770"/>
    </row>
    <row r="30" spans="2:8">
      <c r="B30" s="780">
        <v>7</v>
      </c>
      <c r="C30" s="643"/>
      <c r="D30" s="606"/>
      <c r="E30" s="849"/>
      <c r="F30" s="850"/>
      <c r="G30" s="853"/>
      <c r="H30" s="854"/>
    </row>
    <row r="31" spans="2:8">
      <c r="B31" s="780">
        <v>8</v>
      </c>
      <c r="C31" s="643"/>
      <c r="D31" s="606"/>
      <c r="E31" s="849"/>
      <c r="F31" s="850"/>
      <c r="G31" s="853"/>
      <c r="H31" s="854"/>
    </row>
    <row r="32" spans="2:8">
      <c r="B32" s="780">
        <v>9</v>
      </c>
      <c r="C32" s="643"/>
      <c r="D32" s="606"/>
      <c r="E32" s="849"/>
      <c r="F32" s="850"/>
      <c r="G32" s="853"/>
      <c r="H32" s="854"/>
    </row>
    <row r="33" spans="2:8">
      <c r="B33" s="780">
        <v>10</v>
      </c>
      <c r="C33" s="643"/>
      <c r="D33" s="606"/>
      <c r="E33" s="849"/>
      <c r="F33" s="850"/>
      <c r="G33" s="853"/>
      <c r="H33" s="854"/>
    </row>
    <row r="34" spans="2:8">
      <c r="B34" s="780" t="s">
        <v>482</v>
      </c>
      <c r="C34" s="643"/>
      <c r="D34" s="606"/>
      <c r="E34" s="849"/>
      <c r="F34" s="850"/>
      <c r="G34" s="853"/>
      <c r="H34" s="854"/>
    </row>
    <row r="36" spans="2:8" ht="30.75" customHeight="1">
      <c r="B36" s="536" t="s">
        <v>622</v>
      </c>
    </row>
    <row r="37" spans="2:8" ht="23.25" customHeight="1">
      <c r="B37" s="567" t="s">
        <v>627</v>
      </c>
      <c r="C37" s="604"/>
      <c r="D37" s="604"/>
      <c r="E37" s="604"/>
      <c r="F37" s="604"/>
      <c r="G37" s="604"/>
      <c r="H37" s="604"/>
    </row>
    <row r="39" spans="2:8" s="91" customFormat="1" ht="15.75">
      <c r="B39" s="618" t="s">
        <v>548</v>
      </c>
      <c r="C39" s="618" t="s">
        <v>563</v>
      </c>
      <c r="D39" s="618" t="s">
        <v>547</v>
      </c>
      <c r="E39" s="851" t="s">
        <v>34</v>
      </c>
      <c r="F39" s="852"/>
      <c r="G39" s="851" t="s">
        <v>546</v>
      </c>
      <c r="H39" s="852"/>
    </row>
    <row r="40" spans="2:8">
      <c r="B40" s="607">
        <v>1</v>
      </c>
      <c r="C40" s="643"/>
      <c r="D40" s="606"/>
      <c r="E40" s="849"/>
      <c r="F40" s="850"/>
      <c r="G40" s="853"/>
      <c r="H40" s="854"/>
    </row>
    <row r="41" spans="2:8">
      <c r="B41" s="607">
        <v>2</v>
      </c>
      <c r="C41" s="643"/>
      <c r="D41" s="606"/>
      <c r="E41" s="849"/>
      <c r="F41" s="850"/>
      <c r="G41" s="853"/>
      <c r="H41" s="854"/>
    </row>
    <row r="42" spans="2:8">
      <c r="B42" s="607">
        <v>3</v>
      </c>
      <c r="C42" s="643"/>
      <c r="D42" s="606"/>
      <c r="E42" s="849"/>
      <c r="F42" s="850"/>
      <c r="G42" s="853"/>
      <c r="H42" s="854"/>
    </row>
    <row r="43" spans="2:8">
      <c r="B43" s="607">
        <v>4</v>
      </c>
      <c r="C43" s="643"/>
      <c r="D43" s="606"/>
      <c r="E43" s="849"/>
      <c r="F43" s="850"/>
      <c r="G43" s="853"/>
      <c r="H43" s="854"/>
    </row>
    <row r="44" spans="2:8">
      <c r="B44" s="607">
        <v>5</v>
      </c>
      <c r="C44" s="643"/>
      <c r="D44" s="606"/>
      <c r="E44" s="849"/>
      <c r="F44" s="850"/>
      <c r="G44" s="853"/>
      <c r="H44" s="854"/>
    </row>
    <row r="45" spans="2:8">
      <c r="B45" s="607">
        <v>6</v>
      </c>
      <c r="C45" s="643"/>
      <c r="D45" s="606"/>
      <c r="E45" s="849"/>
      <c r="F45" s="850"/>
      <c r="G45" s="853"/>
      <c r="H45" s="854"/>
    </row>
    <row r="46" spans="2:8">
      <c r="B46" s="607">
        <v>7</v>
      </c>
      <c r="C46" s="643"/>
      <c r="D46" s="606"/>
      <c r="E46" s="849"/>
      <c r="F46" s="850"/>
      <c r="G46" s="853"/>
      <c r="H46" s="854"/>
    </row>
    <row r="47" spans="2:8">
      <c r="B47" s="607">
        <v>8</v>
      </c>
      <c r="C47" s="643"/>
      <c r="D47" s="606"/>
      <c r="E47" s="849"/>
      <c r="F47" s="850"/>
      <c r="G47" s="853"/>
      <c r="H47" s="854"/>
    </row>
    <row r="48" spans="2:8">
      <c r="B48" s="607">
        <v>9</v>
      </c>
      <c r="C48" s="643"/>
      <c r="D48" s="606"/>
      <c r="E48" s="849"/>
      <c r="F48" s="850"/>
      <c r="G48" s="853"/>
      <c r="H48" s="854"/>
    </row>
    <row r="49" spans="2:8">
      <c r="B49" s="607">
        <v>10</v>
      </c>
      <c r="C49" s="643"/>
      <c r="D49" s="606"/>
      <c r="E49" s="849"/>
      <c r="F49" s="850"/>
      <c r="G49" s="853"/>
      <c r="H49" s="854"/>
    </row>
    <row r="50" spans="2:8">
      <c r="B50" s="607" t="s">
        <v>482</v>
      </c>
      <c r="C50" s="643"/>
      <c r="D50" s="606"/>
      <c r="E50" s="849"/>
      <c r="F50" s="850"/>
      <c r="G50" s="853"/>
      <c r="H50" s="854"/>
    </row>
  </sheetData>
  <mergeCells count="41">
    <mergeCell ref="E49:F49"/>
    <mergeCell ref="G49:H49"/>
    <mergeCell ref="E50:F50"/>
    <mergeCell ref="G50:H50"/>
    <mergeCell ref="E46:F46"/>
    <mergeCell ref="G46:H46"/>
    <mergeCell ref="E47:F47"/>
    <mergeCell ref="G47:H47"/>
    <mergeCell ref="E48:F48"/>
    <mergeCell ref="G48:H48"/>
    <mergeCell ref="G34:H34"/>
    <mergeCell ref="E39:F39"/>
    <mergeCell ref="G39:H39"/>
    <mergeCell ref="E34:F34"/>
    <mergeCell ref="G45:H45"/>
    <mergeCell ref="E40:F40"/>
    <mergeCell ref="G40:H40"/>
    <mergeCell ref="E41:F41"/>
    <mergeCell ref="G41:H41"/>
    <mergeCell ref="E42:F42"/>
    <mergeCell ref="G42:H42"/>
    <mergeCell ref="E43:F43"/>
    <mergeCell ref="G43:H43"/>
    <mergeCell ref="E44:F44"/>
    <mergeCell ref="G44:H44"/>
    <mergeCell ref="E45:F45"/>
    <mergeCell ref="B21:H21"/>
    <mergeCell ref="E33:F33"/>
    <mergeCell ref="G23:H23"/>
    <mergeCell ref="E23:F23"/>
    <mergeCell ref="E30:F30"/>
    <mergeCell ref="E31:F31"/>
    <mergeCell ref="E32:F32"/>
    <mergeCell ref="G30:H30"/>
    <mergeCell ref="G31:H31"/>
    <mergeCell ref="G32:H32"/>
    <mergeCell ref="G33:H33"/>
    <mergeCell ref="E25:F25"/>
    <mergeCell ref="E28:F28"/>
    <mergeCell ref="E27:F27"/>
    <mergeCell ref="E24:F24"/>
  </mergeCells>
  <pageMargins left="0.70866141732283472" right="0.70866141732283472" top="1.3385826771653544" bottom="0.74803149606299213" header="0.31496062992125984" footer="0.31496062992125984"/>
  <pageSetup paperSize="17" scale="67" orientation="landscape" horizontalDpi="1200" verticalDpi="1200" r:id="rId1"/>
  <headerFooter>
    <oddHeader>&amp;RToronto Hydro-Electric System Limited
EB-2017-0077
Tab 4, Schedule 1
Page &amp;P of &amp;N</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C40:C50 C24:C34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view="pageBreakPreview" zoomScale="70" zoomScaleNormal="40" zoomScaleSheetLayoutView="70" workbookViewId="0">
      <selection activeCell="B4" sqref="B4"/>
    </sheetView>
  </sheetViews>
  <sheetFormatPr defaultRowHeight="15" outlineLevelRow="1"/>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3"/>
      <c r="C2" s="93"/>
      <c r="D2" s="93"/>
      <c r="E2" s="93"/>
      <c r="F2" s="93"/>
      <c r="G2" s="93"/>
      <c r="H2" s="93"/>
      <c r="I2" s="93"/>
      <c r="J2" s="100"/>
      <c r="K2" s="100"/>
      <c r="L2" s="100"/>
      <c r="M2" s="100"/>
      <c r="N2" s="100"/>
      <c r="O2" s="100"/>
      <c r="P2" s="100"/>
      <c r="Q2" s="93"/>
    </row>
    <row r="3" spans="2:17" ht="22.5" customHeight="1" thickBot="1">
      <c r="B3" s="50"/>
      <c r="C3" s="29"/>
      <c r="D3" s="17"/>
      <c r="E3" s="165"/>
      <c r="F3" s="17"/>
      <c r="G3" s="17"/>
      <c r="H3" s="68"/>
      <c r="I3" s="165"/>
      <c r="J3" s="165"/>
      <c r="K3" s="165"/>
      <c r="L3" s="165"/>
      <c r="M3" s="165"/>
      <c r="N3" s="165"/>
      <c r="O3" s="165"/>
      <c r="P3" s="165"/>
      <c r="Q3" s="165"/>
    </row>
    <row r="4" spans="2:17" s="2" customFormat="1" ht="27" customHeight="1" thickBot="1">
      <c r="B4" s="273" t="s">
        <v>172</v>
      </c>
      <c r="C4" s="456"/>
      <c r="D4" s="257" t="s">
        <v>176</v>
      </c>
      <c r="E4" s="438"/>
      <c r="F4" s="438"/>
      <c r="G4" s="438"/>
      <c r="H4" s="438"/>
      <c r="I4" s="438"/>
      <c r="J4" s="438"/>
      <c r="K4" s="438"/>
      <c r="L4" s="438"/>
      <c r="M4" s="438"/>
      <c r="N4" s="438"/>
      <c r="O4" s="438"/>
      <c r="P4" s="438"/>
      <c r="Q4" s="457"/>
    </row>
    <row r="5" spans="2:17" s="2" customFormat="1" ht="24" customHeight="1" thickBot="1">
      <c r="B5" s="458"/>
      <c r="C5" s="456"/>
      <c r="D5" s="459" t="s">
        <v>408</v>
      </c>
      <c r="F5" s="438"/>
      <c r="G5" s="438"/>
      <c r="H5" s="438"/>
      <c r="I5" s="438"/>
      <c r="J5" s="438"/>
      <c r="K5" s="438"/>
      <c r="L5" s="438"/>
      <c r="M5" s="438"/>
      <c r="N5" s="438"/>
      <c r="O5" s="438"/>
      <c r="P5" s="438"/>
      <c r="Q5" s="457"/>
    </row>
    <row r="6" spans="2:17" s="2" customFormat="1" ht="28.5" customHeight="1" thickBot="1">
      <c r="B6" s="458"/>
      <c r="C6" s="456"/>
      <c r="D6" s="261" t="s">
        <v>173</v>
      </c>
      <c r="E6" s="438"/>
      <c r="F6" s="438"/>
      <c r="G6" s="438"/>
      <c r="H6" s="438"/>
      <c r="I6" s="438"/>
      <c r="J6" s="438"/>
      <c r="K6" s="438"/>
      <c r="L6" s="438"/>
      <c r="M6" s="438"/>
      <c r="N6" s="438"/>
      <c r="O6" s="438"/>
      <c r="P6" s="438"/>
      <c r="Q6" s="457"/>
    </row>
    <row r="7" spans="2:17" s="104" customFormat="1" ht="29.25" customHeight="1" thickBot="1">
      <c r="D7" s="568" t="s">
        <v>553</v>
      </c>
      <c r="P7" s="105"/>
      <c r="Q7" s="105"/>
    </row>
    <row r="8" spans="2:17" s="104" customFormat="1" ht="30" customHeight="1">
      <c r="D8" s="573"/>
      <c r="P8" s="105"/>
      <c r="Q8" s="105"/>
    </row>
    <row r="9" spans="2:17" s="2" customFormat="1" ht="24.75" customHeight="1">
      <c r="B9" s="118" t="s">
        <v>413</v>
      </c>
      <c r="C9" s="17"/>
      <c r="D9" s="455">
        <v>2015</v>
      </c>
    </row>
    <row r="10" spans="2:17" s="17" customFormat="1" ht="16.5" customHeight="1"/>
    <row r="11" spans="2:17" s="17" customFormat="1" ht="36.75" customHeight="1">
      <c r="B11" s="857" t="s">
        <v>565</v>
      </c>
      <c r="C11" s="857"/>
      <c r="D11" s="857"/>
      <c r="E11" s="857"/>
      <c r="F11" s="857"/>
      <c r="G11" s="857"/>
      <c r="H11" s="857"/>
      <c r="I11" s="857"/>
      <c r="J11" s="857"/>
      <c r="K11" s="857"/>
      <c r="L11" s="857"/>
      <c r="M11" s="857"/>
      <c r="N11" s="613"/>
      <c r="O11" s="613"/>
      <c r="P11" s="613"/>
      <c r="Q11" s="613"/>
    </row>
    <row r="12" spans="2:17" s="2" customFormat="1" ht="15.75" customHeight="1">
      <c r="D12" s="20"/>
    </row>
    <row r="13" spans="2:17" s="17" customFormat="1" ht="48" customHeight="1">
      <c r="C13" s="243" t="str">
        <f>'1.  LRAMVA Summary'!R50</f>
        <v>Total</v>
      </c>
      <c r="D13" s="243" t="str">
        <f>'1.  LRAMVA Summary'!D50</f>
        <v>Residential</v>
      </c>
      <c r="E13" s="243" t="str">
        <f>'1.  LRAMVA Summary'!E50</f>
        <v>Competitive Sector Multi-Unit Residential Service</v>
      </c>
      <c r="F13" s="243" t="str">
        <f>'1.  LRAMVA Summary'!F50</f>
        <v>GS &lt;50kW</v>
      </c>
      <c r="G13" s="243" t="str">
        <f>'1.  LRAMVA Summary'!G50</f>
        <v>GS 50-999kW</v>
      </c>
      <c r="H13" s="243" t="str">
        <f>'1.  LRAMVA Summary'!H50</f>
        <v>GS 1000-4999kW</v>
      </c>
      <c r="I13" s="243" t="str">
        <f>'1.  LRAMVA Summary'!I50</f>
        <v>Large Use</v>
      </c>
      <c r="J13" s="243" t="str">
        <f>'1.  LRAMVA Summary'!J50</f>
        <v/>
      </c>
      <c r="K13" s="243" t="str">
        <f>'1.  LRAMVA Summary'!K50</f>
        <v/>
      </c>
      <c r="L13" s="243" t="str">
        <f>'1.  LRAMVA Summary'!L50</f>
        <v/>
      </c>
      <c r="M13" s="243" t="str">
        <f>'1.  LRAMVA Summary'!M50</f>
        <v/>
      </c>
      <c r="N13" s="243" t="str">
        <f>'1.  LRAMVA Summary'!N50</f>
        <v/>
      </c>
      <c r="O13" s="243" t="str">
        <f>'1.  LRAMVA Summary'!O50</f>
        <v/>
      </c>
      <c r="P13" s="243" t="str">
        <f>'1.  LRAMVA Summary'!P50</f>
        <v/>
      </c>
      <c r="Q13" s="243" t="str">
        <f>'1.  LRAMVA Summary'!Q50</f>
        <v/>
      </c>
    </row>
    <row r="14" spans="2:17" s="2" customFormat="1" ht="15.75" customHeight="1">
      <c r="B14" s="83"/>
      <c r="C14" s="577"/>
      <c r="D14" s="578" t="str">
        <f>'1.  LRAMVA Summary'!D51</f>
        <v>kWh</v>
      </c>
      <c r="E14" s="578" t="str">
        <f>'1.  LRAMVA Summary'!E51</f>
        <v>kWh</v>
      </c>
      <c r="F14" s="578" t="str">
        <f>'1.  LRAMVA Summary'!F51</f>
        <v>kWh</v>
      </c>
      <c r="G14" s="578" t="str">
        <f>'1.  LRAMVA Summary'!G51</f>
        <v>kW</v>
      </c>
      <c r="H14" s="578" t="str">
        <f>'1.  LRAMVA Summary'!H51</f>
        <v>kW</v>
      </c>
      <c r="I14" s="578" t="str">
        <f>'1.  LRAMVA Summary'!I51</f>
        <v>kW</v>
      </c>
      <c r="J14" s="578">
        <f>'1.  LRAMVA Summary'!J51</f>
        <v>0</v>
      </c>
      <c r="K14" s="578">
        <f>'1.  LRAMVA Summary'!K51</f>
        <v>0</v>
      </c>
      <c r="L14" s="578">
        <f>'1.  LRAMVA Summary'!L51</f>
        <v>0</v>
      </c>
      <c r="M14" s="578">
        <f>'1.  LRAMVA Summary'!M51</f>
        <v>0</v>
      </c>
      <c r="N14" s="578">
        <f>'1.  LRAMVA Summary'!N51</f>
        <v>0</v>
      </c>
      <c r="O14" s="578">
        <f>'1.  LRAMVA Summary'!O51</f>
        <v>0</v>
      </c>
      <c r="P14" s="578">
        <f>'1.  LRAMVA Summary'!P51</f>
        <v>0</v>
      </c>
      <c r="Q14" s="579">
        <f>'1.  LRAMVA Summary'!Q51</f>
        <v>0</v>
      </c>
    </row>
    <row r="15" spans="2:17" s="456" customFormat="1" ht="15.75" customHeight="1">
      <c r="B15" s="461" t="s">
        <v>27</v>
      </c>
      <c r="C15" s="625">
        <f>SUM(D15:Q15)</f>
        <v>55893405.053282365</v>
      </c>
      <c r="D15" s="451">
        <v>17641528.116579864</v>
      </c>
      <c r="E15" s="451">
        <v>359473.49543287617</v>
      </c>
      <c r="F15" s="451">
        <v>37892403.441269629</v>
      </c>
      <c r="G15" s="451"/>
      <c r="H15" s="451"/>
      <c r="I15" s="451"/>
      <c r="J15" s="451"/>
      <c r="K15" s="451"/>
      <c r="L15" s="451"/>
      <c r="M15" s="451"/>
      <c r="N15" s="451"/>
      <c r="O15" s="451"/>
      <c r="P15" s="452"/>
      <c r="Q15" s="452"/>
    </row>
    <row r="16" spans="2:17" s="456" customFormat="1" ht="15.75" customHeight="1">
      <c r="B16" s="461" t="s">
        <v>28</v>
      </c>
      <c r="C16" s="625">
        <f>SUM(D16:Q16)</f>
        <v>238029.22238318415</v>
      </c>
      <c r="D16" s="450"/>
      <c r="E16" s="450"/>
      <c r="F16" s="450"/>
      <c r="G16" s="763">
        <v>155436.48755892806</v>
      </c>
      <c r="H16" s="763">
        <v>42036.591221405048</v>
      </c>
      <c r="I16" s="763">
        <v>40556.143602851043</v>
      </c>
      <c r="J16" s="450"/>
      <c r="K16" s="452"/>
      <c r="L16" s="452"/>
      <c r="M16" s="452"/>
      <c r="N16" s="452"/>
      <c r="O16" s="452"/>
      <c r="P16" s="452"/>
      <c r="Q16" s="452"/>
    </row>
    <row r="17" spans="2:17" s="17" customFormat="1" ht="15.75" customHeight="1"/>
    <row r="18" spans="2:17" s="25" customFormat="1" ht="15.75" customHeight="1">
      <c r="B18" s="191" t="s">
        <v>453</v>
      </c>
      <c r="C18" s="192"/>
      <c r="D18" s="764">
        <f t="shared" ref="D18:E18" si="0">IF(D14="kw",HLOOKUP(D14,D14:D16,3,FALSE),HLOOKUP(D14,D14:D16,2,FALSE))</f>
        <v>17641528.116579864</v>
      </c>
      <c r="E18" s="764">
        <f t="shared" si="0"/>
        <v>359473.49543287617</v>
      </c>
      <c r="F18" s="764">
        <f>IF(F14="kw",HLOOKUP(F14,F14:F16,3,FALSE),HLOOKUP(F14,F14:F16,2,FALSE))</f>
        <v>37892403.441269629</v>
      </c>
      <c r="G18" s="764">
        <f t="shared" ref="G18:Q18" si="1">IF(G14="kw",HLOOKUP(G14,G14:G16,3,FALSE),HLOOKUP(G14,G14:G16,2,FALSE))</f>
        <v>155436.48755892806</v>
      </c>
      <c r="H18" s="764">
        <f t="shared" si="1"/>
        <v>42036.591221405048</v>
      </c>
      <c r="I18" s="764">
        <f t="shared" si="1"/>
        <v>40556.143602851043</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4"/>
      <c r="D19" s="94"/>
      <c r="E19" s="94"/>
      <c r="F19" s="94"/>
      <c r="G19" s="94"/>
      <c r="H19" s="94"/>
      <c r="I19" s="94"/>
      <c r="J19" s="94"/>
      <c r="K19" s="94"/>
      <c r="L19" s="94"/>
      <c r="M19" s="94"/>
      <c r="N19" s="94"/>
      <c r="O19" s="94"/>
      <c r="P19" s="94"/>
      <c r="Q19" s="94"/>
    </row>
    <row r="20" spans="2:17" s="438" customFormat="1" ht="21" customHeight="1">
      <c r="B20" s="460" t="s">
        <v>367</v>
      </c>
      <c r="C20" s="453"/>
      <c r="D20" s="454"/>
    </row>
    <row r="21" spans="2:17" s="438" customFormat="1" ht="21" customHeight="1">
      <c r="B21" s="460" t="s">
        <v>368</v>
      </c>
      <c r="C21" s="814" t="s">
        <v>772</v>
      </c>
      <c r="D21" s="454"/>
    </row>
    <row r="22" spans="2:17" s="17" customFormat="1" ht="15.75" customHeight="1">
      <c r="B22" s="166"/>
      <c r="C22" s="167"/>
      <c r="D22" s="163"/>
    </row>
    <row r="23" spans="2:17" s="17" customFormat="1" ht="23.25" customHeight="1">
      <c r="B23" s="168"/>
      <c r="C23" s="168"/>
      <c r="D23" s="163"/>
    </row>
    <row r="24" spans="2:17" s="17" customFormat="1" ht="22.5" hidden="1" customHeight="1" outlineLevel="1">
      <c r="B24" s="118" t="s">
        <v>414</v>
      </c>
      <c r="C24" s="118"/>
      <c r="D24" s="455"/>
    </row>
    <row r="25" spans="2:17" s="2" customFormat="1" ht="15.75" hidden="1" customHeight="1" outlineLevel="1">
      <c r="D25" s="20"/>
    </row>
    <row r="26" spans="2:17" s="2" customFormat="1" ht="42" hidden="1" customHeight="1" outlineLevel="1">
      <c r="B26" s="857" t="s">
        <v>564</v>
      </c>
      <c r="C26" s="857"/>
      <c r="D26" s="857"/>
      <c r="E26" s="857"/>
      <c r="F26" s="857"/>
      <c r="G26" s="857"/>
      <c r="H26" s="857"/>
      <c r="I26" s="857"/>
      <c r="J26" s="857"/>
      <c r="K26" s="857"/>
      <c r="L26" s="857"/>
      <c r="M26" s="857"/>
      <c r="N26" s="613"/>
      <c r="O26" s="613"/>
      <c r="P26" s="613"/>
      <c r="Q26" s="613"/>
    </row>
    <row r="27" spans="2:17" s="2" customFormat="1" ht="15.75" hidden="1" customHeight="1" outlineLevel="1">
      <c r="D27" s="20"/>
    </row>
    <row r="28" spans="2:17" s="17" customFormat="1" ht="44.25" hidden="1" customHeight="1" outlineLevel="1">
      <c r="C28" s="243" t="str">
        <f>'1.  LRAMVA Summary'!R50</f>
        <v>Total</v>
      </c>
      <c r="D28" s="243" t="str">
        <f>'1.  LRAMVA Summary'!D50</f>
        <v>Residential</v>
      </c>
      <c r="E28" s="243" t="str">
        <f>'1.  LRAMVA Summary'!E50</f>
        <v>Competitive Sector Multi-Unit Residential Service</v>
      </c>
      <c r="F28" s="243" t="str">
        <f>'1.  LRAMVA Summary'!F50</f>
        <v>GS &lt;50kW</v>
      </c>
      <c r="G28" s="243" t="str">
        <f>'1.  LRAMVA Summary'!G50</f>
        <v>GS 50-999kW</v>
      </c>
      <c r="H28" s="243" t="str">
        <f>'1.  LRAMVA Summary'!H50</f>
        <v>GS 1000-4999kW</v>
      </c>
      <c r="I28" s="243" t="str">
        <f>'1.  LRAMVA Summary'!I50</f>
        <v>Large Use</v>
      </c>
      <c r="J28" s="243" t="str">
        <f>'1.  LRAMVA Summary'!J50</f>
        <v/>
      </c>
      <c r="K28" s="243" t="str">
        <f>'1.  LRAMVA Summary'!K50</f>
        <v/>
      </c>
      <c r="L28" s="243" t="str">
        <f>'1.  LRAMVA Summary'!L50</f>
        <v/>
      </c>
      <c r="M28" s="243" t="str">
        <f>'1.  LRAMVA Summary'!M50</f>
        <v/>
      </c>
      <c r="N28" s="243" t="str">
        <f>'1.  LRAMVA Summary'!N50</f>
        <v/>
      </c>
      <c r="O28" s="243" t="str">
        <f>'1.  LRAMVA Summary'!O50</f>
        <v/>
      </c>
      <c r="P28" s="243" t="str">
        <f>'1.  LRAMVA Summary'!P50</f>
        <v/>
      </c>
      <c r="Q28" s="243" t="str">
        <f>'1.  LRAMVA Summary'!Q50</f>
        <v/>
      </c>
    </row>
    <row r="29" spans="2:17" s="2" customFormat="1" ht="15.75" hidden="1" customHeight="1" outlineLevel="1">
      <c r="B29" s="83"/>
      <c r="C29" s="577"/>
      <c r="D29" s="578" t="str">
        <f>'1.  LRAMVA Summary'!D51</f>
        <v>kWh</v>
      </c>
      <c r="E29" s="578" t="str">
        <f>'1.  LRAMVA Summary'!E51</f>
        <v>kWh</v>
      </c>
      <c r="F29" s="578" t="str">
        <f>'1.  LRAMVA Summary'!F51</f>
        <v>kWh</v>
      </c>
      <c r="G29" s="578" t="str">
        <f>'1.  LRAMVA Summary'!G51</f>
        <v>kW</v>
      </c>
      <c r="H29" s="578" t="str">
        <f>'1.  LRAMVA Summary'!H51</f>
        <v>kW</v>
      </c>
      <c r="I29" s="578" t="str">
        <f>'1.  LRAMVA Summary'!I51</f>
        <v>kW</v>
      </c>
      <c r="J29" s="578">
        <f>'1.  LRAMVA Summary'!J51</f>
        <v>0</v>
      </c>
      <c r="K29" s="578">
        <f>'1.  LRAMVA Summary'!K51</f>
        <v>0</v>
      </c>
      <c r="L29" s="578">
        <f>'1.  LRAMVA Summary'!L51</f>
        <v>0</v>
      </c>
      <c r="M29" s="578">
        <f>'1.  LRAMVA Summary'!M51</f>
        <v>0</v>
      </c>
      <c r="N29" s="578">
        <f>'1.  LRAMVA Summary'!N51</f>
        <v>0</v>
      </c>
      <c r="O29" s="578">
        <f>'1.  LRAMVA Summary'!O51</f>
        <v>0</v>
      </c>
      <c r="P29" s="578">
        <f>'1.  LRAMVA Summary'!P51</f>
        <v>0</v>
      </c>
      <c r="Q29" s="579">
        <f>'1.  LRAMVA Summary'!Q51</f>
        <v>0</v>
      </c>
    </row>
    <row r="30" spans="2:17" s="456" customFormat="1" ht="15.75" hidden="1" customHeight="1" outlineLevel="1">
      <c r="B30" s="461" t="s">
        <v>27</v>
      </c>
      <c r="C30" s="625">
        <f>SUM(D30:Q30)</f>
        <v>0</v>
      </c>
      <c r="D30" s="451"/>
      <c r="E30" s="451"/>
      <c r="F30" s="451"/>
      <c r="G30" s="451"/>
      <c r="H30" s="451"/>
      <c r="I30" s="451"/>
      <c r="J30" s="462"/>
      <c r="K30" s="462"/>
      <c r="L30" s="462"/>
      <c r="M30" s="462"/>
      <c r="N30" s="462"/>
      <c r="O30" s="462"/>
      <c r="P30" s="462"/>
      <c r="Q30" s="452"/>
    </row>
    <row r="31" spans="2:17" s="463" customFormat="1" ht="15" hidden="1" customHeight="1" outlineLevel="1">
      <c r="B31" s="461" t="s">
        <v>28</v>
      </c>
      <c r="C31" s="625">
        <f>SUM(D31:Q31)</f>
        <v>0</v>
      </c>
      <c r="D31" s="450"/>
      <c r="E31" s="450"/>
      <c r="F31" s="450"/>
      <c r="G31" s="763"/>
      <c r="H31" s="763"/>
      <c r="I31" s="763"/>
      <c r="J31" s="450"/>
      <c r="K31" s="452"/>
      <c r="L31" s="452"/>
      <c r="M31" s="452"/>
      <c r="N31" s="452"/>
      <c r="O31" s="452"/>
      <c r="P31" s="452"/>
      <c r="Q31" s="452"/>
    </row>
    <row r="32" spans="2:17" s="17" customFormat="1" ht="15.75" hidden="1" customHeight="1" outlineLevel="1"/>
    <row r="33" spans="2:32" s="25" customFormat="1" ht="15.75" hidden="1" customHeight="1" outlineLevel="1">
      <c r="B33" s="191" t="s">
        <v>453</v>
      </c>
      <c r="C33" s="192"/>
      <c r="D33" s="764">
        <f>IF(D29="kw",HLOOKUP(D29,D29:D31,3,FALSE),HLOOKUP(D29,D29:D31,2,FALSE))</f>
        <v>0</v>
      </c>
      <c r="E33" s="764">
        <f>IF(E29="kw",HLOOKUP(E29,E29:E31,3,FALSE),HLOOKUP(E29,E29:E31,2,FALSE))</f>
        <v>0</v>
      </c>
      <c r="F33" s="764">
        <f>IF(F29="kw",HLOOKUP(F29,F29:F31,3,FALSE),HLOOKUP(F29,F29:F31,2,FALSE))</f>
        <v>0</v>
      </c>
      <c r="G33" s="764">
        <f>IF(G29="kw",HLOOKUP(G29,G29:G31,3,FALSE),HLOOKUP(G29,G29:G31,2,FALSE))</f>
        <v>0</v>
      </c>
      <c r="H33" s="764">
        <f t="shared" ref="H33:Q33" si="2">IF(H29="kw",HLOOKUP(H29,H29:H31,3,FALSE),HLOOKUP(H29,H29:H31,2,FALSE))</f>
        <v>0</v>
      </c>
      <c r="I33" s="764">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hidden="1" customHeight="1" outlineLevel="1">
      <c r="B34" s="94"/>
      <c r="C34" s="94"/>
      <c r="D34" s="94"/>
      <c r="E34" s="94"/>
      <c r="F34" s="94"/>
      <c r="G34" s="94"/>
      <c r="H34" s="94"/>
      <c r="I34" s="94"/>
      <c r="J34" s="94"/>
      <c r="K34" s="94"/>
      <c r="L34" s="94"/>
      <c r="M34" s="94"/>
      <c r="N34" s="94"/>
      <c r="O34" s="94"/>
      <c r="P34" s="94"/>
      <c r="Q34" s="94"/>
    </row>
    <row r="35" spans="2:32" s="20" customFormat="1" ht="15.75" hidden="1" customHeight="1" outlineLevel="1">
      <c r="B35" s="460" t="s">
        <v>367</v>
      </c>
      <c r="C35" s="453"/>
      <c r="D35" s="454"/>
      <c r="E35" s="94"/>
      <c r="F35" s="94"/>
      <c r="G35" s="94"/>
      <c r="H35" s="94"/>
      <c r="I35" s="94"/>
      <c r="J35" s="94"/>
      <c r="K35" s="94"/>
      <c r="L35" s="94"/>
      <c r="M35" s="94"/>
      <c r="N35" s="94"/>
      <c r="O35" s="94"/>
      <c r="P35" s="94"/>
      <c r="Q35" s="94"/>
    </row>
    <row r="36" spans="2:32" s="438" customFormat="1" ht="21" hidden="1" customHeight="1" outlineLevel="1">
      <c r="B36" s="460" t="s">
        <v>368</v>
      </c>
      <c r="C36" s="453" t="s">
        <v>415</v>
      </c>
      <c r="D36" s="454"/>
    </row>
    <row r="37" spans="2:32" s="17" customFormat="1" ht="15.75" hidden="1" customHeight="1" outlineLevel="1">
      <c r="B37" s="166"/>
      <c r="C37" s="167"/>
      <c r="D37" s="163"/>
      <c r="R37" s="163"/>
    </row>
    <row r="38" spans="2:32" s="17" customFormat="1" ht="15.75" customHeight="1" collapsed="1">
      <c r="B38" s="166"/>
      <c r="C38" s="166"/>
      <c r="D38" s="163"/>
      <c r="R38" s="163"/>
    </row>
    <row r="39" spans="2:32" s="20" customFormat="1" ht="15.75">
      <c r="B39" s="118" t="s">
        <v>455</v>
      </c>
      <c r="C39" s="35"/>
      <c r="D39" s="34"/>
      <c r="E39" s="39"/>
      <c r="F39" s="40"/>
    </row>
    <row r="40" spans="2:32" s="71" customFormat="1" ht="39" customHeight="1">
      <c r="B40" s="857" t="s">
        <v>620</v>
      </c>
      <c r="C40" s="857"/>
      <c r="D40" s="857"/>
      <c r="E40" s="857"/>
      <c r="F40" s="857"/>
      <c r="G40" s="857"/>
      <c r="H40" s="857"/>
      <c r="I40" s="857"/>
      <c r="J40" s="857"/>
      <c r="K40" s="857"/>
      <c r="L40" s="857"/>
      <c r="M40" s="857"/>
      <c r="N40" s="613"/>
      <c r="O40" s="613"/>
      <c r="P40" s="613"/>
      <c r="Q40" s="613"/>
    </row>
    <row r="41" spans="2:32" s="2" customFormat="1" ht="16.5" customHeight="1">
      <c r="B41" s="10"/>
      <c r="C41" s="10"/>
      <c r="D41" s="22"/>
      <c r="E41" s="20"/>
      <c r="F41" s="20"/>
      <c r="G41" s="20"/>
      <c r="R41" s="20"/>
    </row>
    <row r="42" spans="2:32" s="17" customFormat="1" ht="56.25" customHeight="1">
      <c r="B42" s="243" t="s">
        <v>235</v>
      </c>
      <c r="C42" s="243" t="s">
        <v>617</v>
      </c>
      <c r="D42" s="243" t="str">
        <f>'1.  LRAMVA Summary'!D50</f>
        <v>Residential</v>
      </c>
      <c r="E42" s="243" t="str">
        <f>'1.  LRAMVA Summary'!E50</f>
        <v>Competitive Sector Multi-Unit Residential Service</v>
      </c>
      <c r="F42" s="243" t="str">
        <f>'1.  LRAMVA Summary'!F50</f>
        <v>GS &lt;50kW</v>
      </c>
      <c r="G42" s="243" t="str">
        <f>'1.  LRAMVA Summary'!G50</f>
        <v>GS 50-999kW</v>
      </c>
      <c r="H42" s="243" t="str">
        <f>'1.  LRAMVA Summary'!H50</f>
        <v>GS 1000-4999kW</v>
      </c>
      <c r="I42" s="243" t="str">
        <f>'1.  LRAMVA Summary'!I50</f>
        <v>Large Use</v>
      </c>
      <c r="J42" s="243" t="str">
        <f>'1.  LRAMVA Summary'!J50</f>
        <v/>
      </c>
      <c r="K42" s="243" t="str">
        <f>'1.  LRAMVA Summary'!K50</f>
        <v/>
      </c>
      <c r="L42" s="243" t="str">
        <f>'1.  LRAMVA Summary'!L50</f>
        <v/>
      </c>
      <c r="M42" s="243" t="str">
        <f>'1.  LRAMVA Summary'!M50</f>
        <v/>
      </c>
      <c r="N42" s="243" t="str">
        <f>'1.  LRAMVA Summary'!N50</f>
        <v/>
      </c>
      <c r="O42" s="243" t="str">
        <f>'1.  LRAMVA Summary'!O50</f>
        <v/>
      </c>
      <c r="P42" s="243" t="str">
        <f>'1.  LRAMVA Summary'!P50</f>
        <v/>
      </c>
      <c r="Q42" s="243" t="str">
        <f>'1.  LRAMVA Summary'!Q50</f>
        <v/>
      </c>
      <c r="R42" s="193"/>
    </row>
    <row r="43" spans="2:32" s="146" customFormat="1" ht="18" customHeight="1">
      <c r="B43" s="580"/>
      <c r="C43" s="581"/>
      <c r="D43" s="582" t="str">
        <f>'1.  LRAMVA Summary'!D51</f>
        <v>kWh</v>
      </c>
      <c r="E43" s="582" t="str">
        <f>'1.  LRAMVA Summary'!E51</f>
        <v>kWh</v>
      </c>
      <c r="F43" s="582" t="str">
        <f>'1.  LRAMVA Summary'!F51</f>
        <v>kWh</v>
      </c>
      <c r="G43" s="582" t="str">
        <f>'1.  LRAMVA Summary'!G51</f>
        <v>kW</v>
      </c>
      <c r="H43" s="582" t="str">
        <f>'1.  LRAMVA Summary'!H51</f>
        <v>kW</v>
      </c>
      <c r="I43" s="582" t="str">
        <f>'1.  LRAMVA Summary'!I51</f>
        <v>kW</v>
      </c>
      <c r="J43" s="582">
        <f>'1.  LRAMVA Summary'!J51</f>
        <v>0</v>
      </c>
      <c r="K43" s="582">
        <f>'1.  LRAMVA Summary'!K51</f>
        <v>0</v>
      </c>
      <c r="L43" s="582">
        <f>'1.  LRAMVA Summary'!L51</f>
        <v>0</v>
      </c>
      <c r="M43" s="582">
        <f>'1.  LRAMVA Summary'!M51</f>
        <v>0</v>
      </c>
      <c r="N43" s="582">
        <f>'1.  LRAMVA Summary'!N51</f>
        <v>0</v>
      </c>
      <c r="O43" s="582">
        <f>'1.  LRAMVA Summary'!O51</f>
        <v>0</v>
      </c>
      <c r="P43" s="582">
        <f>'1.  LRAMVA Summary'!P51</f>
        <v>0</v>
      </c>
      <c r="Q43" s="583">
        <f>'1.  LRAMVA Summary'!Q51</f>
        <v>0</v>
      </c>
      <c r="R43" s="169"/>
    </row>
    <row r="44" spans="2:32" s="17" customFormat="1" ht="15.75">
      <c r="B44" s="170">
        <v>2011</v>
      </c>
      <c r="C44" s="533"/>
      <c r="D44" s="190">
        <f t="shared" ref="D44:Q44" si="3">IF(ISBLANK($C$44),0,IF($C44=$D$9,HLOOKUP(D43,D14:D18,5,FALSE),HLOOKUP(D43,D29:D33,5,FALSE)))</f>
        <v>0</v>
      </c>
      <c r="E44" s="190">
        <f>IF(ISBLANK($C$44),0,IF($C44=$D$9,HLOOKUP(E43,E14:E18,5,FALSE),HLOOKUP(E43,E29:E33,5,FALSE)))</f>
        <v>0</v>
      </c>
      <c r="F44" s="190">
        <f t="shared" si="3"/>
        <v>0</v>
      </c>
      <c r="G44" s="190">
        <f>IF(ISBLANK($C$44),0,IF($C44=$D$9,HLOOKUP(G43,G14:G18,5,FALSE),HLOOKUP(G43,G29:G33,5,FALSE)))</f>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3"/>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3"/>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3"/>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3">
        <v>2015</v>
      </c>
      <c r="D48" s="190">
        <f t="shared" ref="D48:Q48" si="7">IF(ISBLANK($C$48),0,IF($C$48=$D$9,HLOOKUP(D43,D14:D18,5,FALSE),HLOOKUP(D43,D29:D33,5,FALSE)))</f>
        <v>17641528.116579864</v>
      </c>
      <c r="E48" s="190">
        <f t="shared" si="7"/>
        <v>359473.49543287617</v>
      </c>
      <c r="F48" s="190">
        <f t="shared" si="7"/>
        <v>37892403.441269629</v>
      </c>
      <c r="G48" s="190">
        <f>IF(ISBLANK($C$48),0,IF($C$48=$D$9,HLOOKUP(G43,G14:G18,5,FALSE),HLOOKUP(G43,G29:G33,5,FALSE)))</f>
        <v>155436.48755892806</v>
      </c>
      <c r="H48" s="190">
        <f t="shared" si="7"/>
        <v>42036.591221405048</v>
      </c>
      <c r="I48" s="190">
        <f t="shared" si="7"/>
        <v>40556.143602851043</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3">
        <v>2015</v>
      </c>
      <c r="D49" s="190">
        <f t="shared" ref="D49:Q49" si="8">IF(ISBLANK($C$49),0,IF($C$49=$D$9,HLOOKUP(D43,D14:D18,5,FALSE),HLOOKUP(D43,D29:D33,5,FALSE)))</f>
        <v>17641528.116579864</v>
      </c>
      <c r="E49" s="190">
        <f t="shared" si="8"/>
        <v>359473.49543287617</v>
      </c>
      <c r="F49" s="190">
        <f t="shared" si="8"/>
        <v>37892403.441269629</v>
      </c>
      <c r="G49" s="190">
        <f t="shared" si="8"/>
        <v>155436.48755892806</v>
      </c>
      <c r="H49" s="190">
        <f t="shared" si="8"/>
        <v>42036.591221405048</v>
      </c>
      <c r="I49" s="190">
        <f t="shared" si="8"/>
        <v>40556.143602851043</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hidden="1">
      <c r="B50" s="171">
        <v>2017</v>
      </c>
      <c r="C50" s="533"/>
      <c r="D50" s="190">
        <f t="shared" ref="D50:Q50" si="9">IF(ISBLANK($C$50),0,IF($C$50=$D$9,HLOOKUP(D43,D14:D18,5,FALSE),HLOOKUP(D43,D29:D33,5,FALSE)))</f>
        <v>0</v>
      </c>
      <c r="E50" s="190">
        <f t="shared" si="9"/>
        <v>0</v>
      </c>
      <c r="F50" s="190">
        <f t="shared" si="9"/>
        <v>0</v>
      </c>
      <c r="G50" s="190">
        <f t="shared" si="9"/>
        <v>0</v>
      </c>
      <c r="H50" s="190">
        <f t="shared" si="9"/>
        <v>0</v>
      </c>
      <c r="I50" s="190">
        <f t="shared" si="9"/>
        <v>0</v>
      </c>
      <c r="J50" s="190">
        <f t="shared" si="9"/>
        <v>0</v>
      </c>
      <c r="K50" s="190">
        <f t="shared" si="9"/>
        <v>0</v>
      </c>
      <c r="L50" s="190">
        <f t="shared" si="9"/>
        <v>0</v>
      </c>
      <c r="M50" s="190">
        <f t="shared" si="9"/>
        <v>0</v>
      </c>
      <c r="N50" s="190">
        <f t="shared" si="9"/>
        <v>0</v>
      </c>
      <c r="O50" s="190">
        <f t="shared" si="9"/>
        <v>0</v>
      </c>
      <c r="P50" s="190">
        <f t="shared" si="9"/>
        <v>0</v>
      </c>
      <c r="Q50" s="190">
        <f t="shared" si="9"/>
        <v>0</v>
      </c>
      <c r="R50" s="163"/>
      <c r="AF50" s="163"/>
    </row>
    <row r="51" spans="2:32" s="17" customFormat="1" ht="15.75" hidden="1">
      <c r="B51" s="171">
        <v>2018</v>
      </c>
      <c r="C51" s="533"/>
      <c r="D51" s="190">
        <f t="shared" ref="D51:Q51" si="10">IF(ISBLANK($C$51),0,IF($C$51=$D$9,HLOOKUP(D43,D14:D18,5,FALSE),HLOOKUP(D43,D29:D33,5,FALSE)))</f>
        <v>0</v>
      </c>
      <c r="E51" s="190">
        <f t="shared" si="10"/>
        <v>0</v>
      </c>
      <c r="F51" s="190">
        <f t="shared" si="10"/>
        <v>0</v>
      </c>
      <c r="G51" s="190">
        <f t="shared" si="10"/>
        <v>0</v>
      </c>
      <c r="H51" s="190">
        <f t="shared" si="10"/>
        <v>0</v>
      </c>
      <c r="I51" s="190">
        <f t="shared" si="10"/>
        <v>0</v>
      </c>
      <c r="J51" s="190">
        <f t="shared" si="10"/>
        <v>0</v>
      </c>
      <c r="K51" s="190">
        <f t="shared" si="10"/>
        <v>0</v>
      </c>
      <c r="L51" s="190">
        <f t="shared" si="10"/>
        <v>0</v>
      </c>
      <c r="M51" s="190">
        <f t="shared" si="10"/>
        <v>0</v>
      </c>
      <c r="N51" s="190">
        <f t="shared" si="10"/>
        <v>0</v>
      </c>
      <c r="O51" s="190">
        <f t="shared" si="10"/>
        <v>0</v>
      </c>
      <c r="P51" s="190">
        <f t="shared" si="10"/>
        <v>0</v>
      </c>
      <c r="Q51" s="190">
        <f t="shared" si="10"/>
        <v>0</v>
      </c>
      <c r="R51" s="163"/>
      <c r="AF51" s="163"/>
    </row>
    <row r="52" spans="2:32" s="17" customFormat="1" ht="15.75" hidden="1">
      <c r="B52" s="171">
        <v>2019</v>
      </c>
      <c r="C52" s="533"/>
      <c r="D52" s="190">
        <f t="shared" ref="D52:Q52" si="11">IF(ISBLANK($C$52),0,IF($C$52=$D$9,HLOOKUP(D43,D14:D18,5,FALSE),HLOOKUP(D43,D29:D33,5,FALSE)))</f>
        <v>0</v>
      </c>
      <c r="E52" s="190">
        <f t="shared" si="11"/>
        <v>0</v>
      </c>
      <c r="F52" s="190">
        <f t="shared" si="11"/>
        <v>0</v>
      </c>
      <c r="G52" s="190">
        <f t="shared" si="11"/>
        <v>0</v>
      </c>
      <c r="H52" s="190">
        <f t="shared" si="11"/>
        <v>0</v>
      </c>
      <c r="I52" s="190">
        <f t="shared" si="11"/>
        <v>0</v>
      </c>
      <c r="J52" s="190">
        <f t="shared" si="11"/>
        <v>0</v>
      </c>
      <c r="K52" s="190">
        <f t="shared" si="11"/>
        <v>0</v>
      </c>
      <c r="L52" s="190">
        <f t="shared" si="11"/>
        <v>0</v>
      </c>
      <c r="M52" s="190">
        <f t="shared" si="11"/>
        <v>0</v>
      </c>
      <c r="N52" s="190">
        <f t="shared" si="11"/>
        <v>0</v>
      </c>
      <c r="O52" s="190">
        <f t="shared" si="11"/>
        <v>0</v>
      </c>
      <c r="P52" s="190">
        <f t="shared" si="11"/>
        <v>0</v>
      </c>
      <c r="Q52" s="190">
        <f t="shared" si="11"/>
        <v>0</v>
      </c>
      <c r="R52" s="163"/>
      <c r="AF52" s="163"/>
    </row>
    <row r="53" spans="2:32" s="17" customFormat="1" ht="15.75" hidden="1">
      <c r="B53" s="171">
        <v>2020</v>
      </c>
      <c r="C53" s="533"/>
      <c r="D53" s="190">
        <f t="shared" ref="D53:Q53" si="12">IF(ISBLANK($C$53),0,IF($C$53=$D$9,HLOOKUP(D43,D14:D18,5,FALSE),HLOOKUP(D43,D29:D33,5,FALSE)))</f>
        <v>0</v>
      </c>
      <c r="E53" s="190">
        <f t="shared" si="12"/>
        <v>0</v>
      </c>
      <c r="F53" s="190">
        <f t="shared" si="12"/>
        <v>0</v>
      </c>
      <c r="G53" s="190">
        <f t="shared" si="12"/>
        <v>0</v>
      </c>
      <c r="H53" s="190">
        <f t="shared" si="12"/>
        <v>0</v>
      </c>
      <c r="I53" s="190">
        <f t="shared" si="12"/>
        <v>0</v>
      </c>
      <c r="J53" s="190">
        <f t="shared" si="12"/>
        <v>0</v>
      </c>
      <c r="K53" s="190">
        <f t="shared" si="12"/>
        <v>0</v>
      </c>
      <c r="L53" s="190">
        <f t="shared" si="12"/>
        <v>0</v>
      </c>
      <c r="M53" s="190">
        <f t="shared" si="12"/>
        <v>0</v>
      </c>
      <c r="N53" s="190">
        <f t="shared" si="12"/>
        <v>0</v>
      </c>
      <c r="O53" s="190">
        <f t="shared" si="12"/>
        <v>0</v>
      </c>
      <c r="P53" s="190">
        <f t="shared" si="12"/>
        <v>0</v>
      </c>
      <c r="Q53" s="190">
        <f t="shared" si="12"/>
        <v>0</v>
      </c>
      <c r="R53" s="163"/>
      <c r="AF53" s="163"/>
    </row>
    <row r="54" spans="2:32" s="438" customFormat="1" ht="21" customHeight="1">
      <c r="B54" s="453" t="s">
        <v>538</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3"/>
      <c r="C57" s="83"/>
      <c r="D57" s="20"/>
    </row>
    <row r="58" spans="2:32" s="2" customFormat="1" ht="15.75" customHeight="1">
      <c r="B58" s="83"/>
      <c r="C58" s="83"/>
      <c r="D58" s="20"/>
    </row>
    <row r="59" spans="2:32" s="2" customFormat="1" ht="15.75" customHeight="1">
      <c r="B59" s="83"/>
      <c r="C59" s="83"/>
      <c r="D59" s="20"/>
    </row>
    <row r="60" spans="2:32" s="2" customFormat="1" ht="15.75" customHeight="1">
      <c r="B60" s="83"/>
      <c r="C60" s="83"/>
      <c r="D60" s="20"/>
    </row>
    <row r="61" spans="2:32" s="2" customFormat="1" ht="15.75" customHeight="1">
      <c r="B61" s="83"/>
      <c r="C61" s="83"/>
      <c r="D61" s="20"/>
    </row>
    <row r="62" spans="2:32" s="2" customFormat="1" ht="15.75" customHeight="1">
      <c r="B62" s="83"/>
      <c r="C62" s="83"/>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1.3385826771653544" bottom="0.74803149606299213" header="0.31496062992125984" footer="0.31496062992125984"/>
  <pageSetup paperSize="17" scale="50" fitToHeight="0" orientation="landscape" horizontalDpi="1200" verticalDpi="1200" r:id="rId1"/>
  <headerFooter>
    <oddHeader>&amp;RToronto Hydro-Electric System Limited
EB-2017-0077
Tab 4, Schedule 1
Page &amp;P of &amp;N</oddHeader>
  </headerFooter>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55"/>
  <sheetViews>
    <sheetView view="pageBreakPreview" zoomScale="70" zoomScaleNormal="70" zoomScaleSheetLayoutView="70" workbookViewId="0">
      <selection activeCell="B11" sqref="B11"/>
    </sheetView>
  </sheetViews>
  <sheetFormatPr defaultRowHeight="15" outlineLevelRow="1"/>
  <cols>
    <col min="1" max="1" width="6.5703125" style="4" customWidth="1"/>
    <col min="2" max="2" width="36.5703125" style="5" customWidth="1"/>
    <col min="3" max="3" width="16.85546875" style="79"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5"/>
      <c r="C2" s="85"/>
      <c r="D2" s="85"/>
      <c r="E2" s="85"/>
      <c r="F2" s="85"/>
      <c r="G2" s="85"/>
      <c r="H2" s="85"/>
      <c r="I2" s="85"/>
      <c r="J2" s="85"/>
      <c r="K2" s="85"/>
      <c r="L2" s="85"/>
      <c r="M2" s="85"/>
      <c r="N2" s="85"/>
      <c r="O2" s="85"/>
    </row>
    <row r="3" spans="1:26" s="18" customFormat="1" ht="16.5" hidden="1" customHeight="1" outlineLevel="1" thickBot="1">
      <c r="A3" s="4"/>
      <c r="B3" s="48"/>
      <c r="C3" s="80"/>
      <c r="D3" s="48"/>
      <c r="E3" s="48"/>
      <c r="F3" s="48"/>
      <c r="G3" s="48"/>
      <c r="H3" s="48"/>
      <c r="I3" s="48"/>
      <c r="J3" s="48"/>
      <c r="K3" s="48"/>
    </row>
    <row r="4" spans="1:26" s="18" customFormat="1" ht="26.25" hidden="1" customHeight="1" outlineLevel="1" thickBot="1">
      <c r="A4" s="4"/>
      <c r="B4" s="858" t="s">
        <v>172</v>
      </c>
      <c r="C4" s="86" t="s">
        <v>176</v>
      </c>
      <c r="D4" s="86"/>
      <c r="E4" s="50"/>
    </row>
    <row r="5" spans="1:26" s="18" customFormat="1" ht="26.25" hidden="1" customHeight="1" outlineLevel="1" thickBot="1">
      <c r="A5" s="4"/>
      <c r="B5" s="858"/>
      <c r="C5" s="87" t="s">
        <v>173</v>
      </c>
      <c r="D5" s="87"/>
      <c r="E5" s="50"/>
    </row>
    <row r="6" spans="1:26" ht="26.25" hidden="1" customHeight="1" outlineLevel="1" thickBot="1">
      <c r="B6" s="858"/>
      <c r="C6" s="867" t="s">
        <v>553</v>
      </c>
      <c r="D6" s="868"/>
      <c r="F6" s="18"/>
      <c r="M6" s="6"/>
      <c r="N6" s="6"/>
      <c r="O6" s="6"/>
      <c r="P6" s="6"/>
      <c r="Q6" s="6"/>
      <c r="R6" s="6"/>
      <c r="S6" s="6"/>
      <c r="T6" s="6"/>
      <c r="U6" s="6"/>
      <c r="V6" s="6"/>
      <c r="W6" s="6"/>
      <c r="X6" s="6"/>
      <c r="Y6" s="6"/>
      <c r="Z6" s="6"/>
    </row>
    <row r="7" spans="1:26" s="18" customFormat="1" ht="26.25" hidden="1" customHeight="1" outlineLevel="1">
      <c r="A7" s="4"/>
      <c r="B7" s="539"/>
      <c r="M7" s="6"/>
      <c r="N7" s="6"/>
      <c r="O7" s="6"/>
      <c r="P7" s="6"/>
      <c r="Q7" s="6"/>
      <c r="R7" s="6"/>
      <c r="S7" s="6"/>
      <c r="T7" s="6"/>
      <c r="U7" s="6"/>
      <c r="V7" s="6"/>
      <c r="W7" s="6"/>
      <c r="X7" s="6"/>
      <c r="Y7" s="6"/>
      <c r="Z7" s="6"/>
    </row>
    <row r="8" spans="1:26" s="18" customFormat="1" ht="19.5" hidden="1" customHeight="1" outlineLevel="1">
      <c r="A8" s="4"/>
      <c r="B8" s="539" t="s">
        <v>529</v>
      </c>
      <c r="C8" s="593" t="s">
        <v>484</v>
      </c>
      <c r="D8" s="592"/>
      <c r="M8" s="6"/>
      <c r="N8" s="6"/>
      <c r="O8" s="6"/>
      <c r="P8" s="6"/>
      <c r="Q8" s="6"/>
      <c r="R8" s="6"/>
      <c r="S8" s="6"/>
      <c r="T8" s="6"/>
      <c r="U8" s="6"/>
      <c r="V8" s="6"/>
      <c r="W8" s="6"/>
      <c r="X8" s="6"/>
      <c r="Y8" s="6"/>
      <c r="Z8" s="6"/>
    </row>
    <row r="9" spans="1:26" s="18" customFormat="1" ht="19.5" hidden="1" customHeight="1" outlineLevel="1">
      <c r="A9" s="4"/>
      <c r="B9" s="539"/>
      <c r="C9" s="593" t="s">
        <v>530</v>
      </c>
      <c r="D9" s="592"/>
      <c r="M9" s="6"/>
      <c r="N9" s="6"/>
      <c r="O9" s="6"/>
      <c r="P9" s="6"/>
      <c r="Q9" s="6"/>
      <c r="R9" s="6"/>
      <c r="S9" s="6"/>
      <c r="T9" s="6"/>
      <c r="U9" s="6"/>
      <c r="V9" s="6"/>
      <c r="W9" s="6"/>
      <c r="X9" s="6"/>
      <c r="Y9" s="6"/>
      <c r="Z9" s="6"/>
    </row>
    <row r="10" spans="1:26" s="18" customFormat="1" hidden="1" outlineLevel="1">
      <c r="A10" s="4"/>
      <c r="B10" s="101"/>
      <c r="C10" s="88"/>
      <c r="D10" s="88"/>
      <c r="E10" s="88"/>
      <c r="M10" s="6"/>
      <c r="N10" s="6"/>
      <c r="O10" s="6"/>
      <c r="P10" s="6"/>
      <c r="Q10" s="6"/>
      <c r="R10" s="6"/>
      <c r="S10" s="6"/>
      <c r="T10" s="6"/>
      <c r="U10" s="6"/>
      <c r="V10" s="6"/>
      <c r="W10" s="6"/>
      <c r="X10" s="6"/>
      <c r="Y10" s="6"/>
      <c r="Z10" s="6"/>
    </row>
    <row r="11" spans="1:26" s="18" customFormat="1" ht="32.25" customHeight="1" collapsed="1">
      <c r="A11" s="15"/>
      <c r="B11" s="118" t="s">
        <v>485</v>
      </c>
      <c r="O11" s="551"/>
    </row>
    <row r="12" spans="1:26" ht="58.5" customHeight="1">
      <c r="B12" s="869" t="s">
        <v>628</v>
      </c>
      <c r="C12" s="869"/>
      <c r="D12" s="869"/>
      <c r="E12" s="869"/>
      <c r="F12" s="869"/>
      <c r="G12" s="869"/>
      <c r="H12" s="869"/>
      <c r="I12" s="869"/>
      <c r="J12" s="869"/>
      <c r="K12" s="869"/>
      <c r="L12" s="869"/>
      <c r="M12" s="869"/>
      <c r="N12" s="869"/>
      <c r="O12" s="869"/>
    </row>
    <row r="13" spans="1:26" s="14" customFormat="1" ht="15.75" customHeight="1">
      <c r="A13" s="41"/>
      <c r="O13" s="18"/>
      <c r="P13" s="7"/>
      <c r="Q13" s="41"/>
      <c r="R13" s="41"/>
      <c r="S13" s="41"/>
      <c r="T13" s="41"/>
      <c r="U13" s="41"/>
      <c r="V13" s="41"/>
      <c r="W13" s="41"/>
      <c r="X13" s="41"/>
      <c r="Y13" s="41"/>
      <c r="Z13" s="41"/>
    </row>
    <row r="14" spans="1:26" s="56" customFormat="1" ht="46.5" customHeight="1">
      <c r="A14" s="55"/>
      <c r="B14" s="552"/>
      <c r="C14" s="471" t="s">
        <v>41</v>
      </c>
      <c r="D14" s="472" t="s">
        <v>570</v>
      </c>
      <c r="E14" s="472" t="s">
        <v>571</v>
      </c>
      <c r="F14" s="472" t="s">
        <v>572</v>
      </c>
      <c r="G14" s="472" t="s">
        <v>573</v>
      </c>
      <c r="H14" s="472" t="s">
        <v>753</v>
      </c>
      <c r="I14" s="472" t="s">
        <v>753</v>
      </c>
      <c r="J14" s="472" t="s">
        <v>754</v>
      </c>
      <c r="K14" s="472" t="s">
        <v>574</v>
      </c>
      <c r="L14" s="472" t="s">
        <v>575</v>
      </c>
      <c r="M14" s="472" t="s">
        <v>576</v>
      </c>
      <c r="N14" s="472" t="s">
        <v>577</v>
      </c>
      <c r="O14" s="472" t="s">
        <v>578</v>
      </c>
      <c r="P14" s="7"/>
    </row>
    <row r="15" spans="1:26" s="7" customFormat="1" ht="18.75" customHeight="1">
      <c r="A15" s="7">
        <v>1</v>
      </c>
      <c r="B15" s="473" t="s">
        <v>189</v>
      </c>
      <c r="C15" s="859"/>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A16" s="111">
        <v>2</v>
      </c>
      <c r="B16" s="476" t="s">
        <v>561</v>
      </c>
      <c r="C16" s="860"/>
      <c r="D16" s="477"/>
      <c r="E16" s="477"/>
      <c r="F16" s="477"/>
      <c r="G16" s="477"/>
      <c r="H16" s="477">
        <v>12</v>
      </c>
      <c r="I16" s="477">
        <v>4</v>
      </c>
      <c r="J16" s="477">
        <v>2</v>
      </c>
      <c r="K16" s="477"/>
      <c r="L16" s="477"/>
      <c r="M16" s="477"/>
      <c r="N16" s="477"/>
      <c r="O16" s="478"/>
    </row>
    <row r="17" spans="1:15" s="111" customFormat="1" ht="17.25" customHeight="1">
      <c r="A17" s="7">
        <v>3</v>
      </c>
      <c r="B17" s="479" t="s">
        <v>562</v>
      </c>
      <c r="C17" s="861"/>
      <c r="D17" s="112">
        <f>12-D16</f>
        <v>12</v>
      </c>
      <c r="E17" s="112">
        <f>12-E16</f>
        <v>12</v>
      </c>
      <c r="F17" s="112">
        <f t="shared" ref="F17:K17" si="0">12-F16</f>
        <v>12</v>
      </c>
      <c r="G17" s="112">
        <f t="shared" si="0"/>
        <v>12</v>
      </c>
      <c r="H17" s="112">
        <f t="shared" si="0"/>
        <v>0</v>
      </c>
      <c r="I17" s="112">
        <f t="shared" si="0"/>
        <v>8</v>
      </c>
      <c r="J17" s="112">
        <f t="shared" si="0"/>
        <v>10</v>
      </c>
      <c r="K17" s="112">
        <f t="shared" si="0"/>
        <v>12</v>
      </c>
      <c r="L17" s="112">
        <f t="shared" ref="L17:O17" si="1">12-L16</f>
        <v>12</v>
      </c>
      <c r="M17" s="112">
        <f t="shared" si="1"/>
        <v>12</v>
      </c>
      <c r="N17" s="112">
        <f t="shared" si="1"/>
        <v>12</v>
      </c>
      <c r="O17" s="113">
        <f t="shared" si="1"/>
        <v>12</v>
      </c>
    </row>
    <row r="18" spans="1:15" s="7" customFormat="1" ht="17.25" customHeight="1">
      <c r="A18" s="111">
        <v>4</v>
      </c>
      <c r="B18" s="480" t="str">
        <f>'1.  LRAMVA Summary'!B27</f>
        <v>Residential</v>
      </c>
      <c r="C18" s="865" t="str">
        <f>'2. LRAMVA Threshold'!D43</f>
        <v>kWh</v>
      </c>
      <c r="D18" s="47"/>
      <c r="E18" s="47"/>
      <c r="F18" s="47"/>
      <c r="G18" s="47"/>
      <c r="H18" s="758">
        <v>1.538E-2</v>
      </c>
      <c r="I18" s="758">
        <v>1.538E-2</v>
      </c>
      <c r="J18" s="758">
        <v>1.8800000000000001E-2</v>
      </c>
      <c r="K18" s="47"/>
      <c r="L18" s="47"/>
      <c r="M18" s="47"/>
      <c r="N18" s="47"/>
      <c r="O18" s="70"/>
    </row>
    <row r="19" spans="1:15" s="7" customFormat="1" ht="15" customHeight="1" outlineLevel="1">
      <c r="A19" s="784">
        <v>5</v>
      </c>
      <c r="B19" s="781" t="s">
        <v>513</v>
      </c>
      <c r="C19" s="860"/>
      <c r="D19" s="47"/>
      <c r="E19" s="47"/>
      <c r="F19" s="47"/>
      <c r="G19" s="47"/>
      <c r="H19" s="758"/>
      <c r="I19" s="758"/>
      <c r="J19" s="758"/>
      <c r="K19" s="47"/>
      <c r="L19" s="47"/>
      <c r="M19" s="47"/>
      <c r="N19" s="47"/>
      <c r="O19" s="70"/>
    </row>
    <row r="20" spans="1:15" s="7" customFormat="1" ht="15" customHeight="1" outlineLevel="1">
      <c r="A20" s="785">
        <v>6</v>
      </c>
      <c r="B20" s="782" t="s">
        <v>755</v>
      </c>
      <c r="C20" s="860"/>
      <c r="D20" s="47"/>
      <c r="E20" s="47"/>
      <c r="F20" s="47"/>
      <c r="G20" s="47"/>
      <c r="H20" s="758">
        <v>5.0000000000000002E-5</v>
      </c>
      <c r="I20" s="758"/>
      <c r="J20" s="758"/>
      <c r="K20" s="47"/>
      <c r="L20" s="47"/>
      <c r="M20" s="47"/>
      <c r="N20" s="47"/>
      <c r="O20" s="70"/>
    </row>
    <row r="21" spans="1:15" s="7" customFormat="1" ht="15" customHeight="1" outlineLevel="1">
      <c r="A21" s="784">
        <v>7</v>
      </c>
      <c r="B21" s="782" t="s">
        <v>756</v>
      </c>
      <c r="C21" s="860"/>
      <c r="D21" s="47"/>
      <c r="E21" s="47"/>
      <c r="F21" s="47"/>
      <c r="G21" s="47"/>
      <c r="H21" s="758"/>
      <c r="I21" s="758"/>
      <c r="J21" s="758"/>
      <c r="K21" s="47"/>
      <c r="L21" s="47"/>
      <c r="M21" s="47"/>
      <c r="N21" s="47"/>
      <c r="O21" s="70"/>
    </row>
    <row r="22" spans="1:15" s="7" customFormat="1" ht="14.25" customHeight="1">
      <c r="A22" s="785">
        <v>8</v>
      </c>
      <c r="B22" s="535" t="s">
        <v>515</v>
      </c>
      <c r="C22" s="866"/>
      <c r="D22" s="66">
        <f t="shared" ref="D22:N22" si="2">SUM(D18:D21)</f>
        <v>0</v>
      </c>
      <c r="E22" s="66">
        <f t="shared" si="2"/>
        <v>0</v>
      </c>
      <c r="F22" s="66">
        <f t="shared" si="2"/>
        <v>0</v>
      </c>
      <c r="G22" s="66">
        <f t="shared" si="2"/>
        <v>0</v>
      </c>
      <c r="H22" s="759">
        <f t="shared" si="2"/>
        <v>1.5429999999999999E-2</v>
      </c>
      <c r="I22" s="759">
        <f t="shared" si="2"/>
        <v>1.538E-2</v>
      </c>
      <c r="J22" s="759">
        <f t="shared" si="2"/>
        <v>1.8800000000000001E-2</v>
      </c>
      <c r="K22" s="66">
        <f t="shared" si="2"/>
        <v>0</v>
      </c>
      <c r="L22" s="66">
        <f t="shared" si="2"/>
        <v>0</v>
      </c>
      <c r="M22" s="66">
        <f t="shared" si="2"/>
        <v>0</v>
      </c>
      <c r="N22" s="66">
        <f t="shared" si="2"/>
        <v>0</v>
      </c>
      <c r="O22" s="77"/>
    </row>
    <row r="23" spans="1:15" s="64" customFormat="1">
      <c r="A23" s="784">
        <v>9</v>
      </c>
      <c r="B23" s="492" t="s">
        <v>516</v>
      </c>
      <c r="C23" s="482"/>
      <c r="D23" s="483"/>
      <c r="E23" s="484">
        <f>ROUND(SUM(D22*E16+E22*E17)/12,4)</f>
        <v>0</v>
      </c>
      <c r="F23" s="484">
        <f>ROUND(SUM(E22*F16+F22*F17)/12,4)</f>
        <v>0</v>
      </c>
      <c r="G23" s="484">
        <f>ROUND(SUM(F22*G16+G22*G17)/12,4)</f>
        <v>0</v>
      </c>
      <c r="H23" s="760">
        <f>ROUND(SUM(G22*H16+H22*H17)/12,4)</f>
        <v>0</v>
      </c>
      <c r="I23" s="798">
        <f>ROUND(SUM(H22*I16+I22*I17)/12,5)</f>
        <v>1.54E-2</v>
      </c>
      <c r="J23" s="798">
        <f>ROUND(SUM(I22*J16+J22*J17)/12,5)</f>
        <v>1.823E-2</v>
      </c>
      <c r="K23" s="484">
        <f>ROUND(SUM(J22*K16+K22*K17)/12,4)</f>
        <v>0</v>
      </c>
      <c r="L23" s="484">
        <f>ROUND(SUM(K22*L16+L22*L17)/12,4)</f>
        <v>0</v>
      </c>
      <c r="M23" s="484">
        <f>ROUND(SUM(L22*M16+M22*M17)/12,4)</f>
        <v>0</v>
      </c>
      <c r="N23" s="484">
        <f>ROUND(SUM(M22*N16+N22*N17)/12,4)</f>
        <v>0</v>
      </c>
      <c r="O23" s="485"/>
    </row>
    <row r="24" spans="1:15" s="64" customFormat="1">
      <c r="A24" s="785">
        <v>10</v>
      </c>
      <c r="B24" s="481"/>
      <c r="C24" s="486"/>
      <c r="D24" s="483"/>
      <c r="E24" s="484"/>
      <c r="F24" s="484"/>
      <c r="G24" s="484"/>
      <c r="H24" s="484"/>
      <c r="I24" s="484"/>
      <c r="J24" s="484"/>
      <c r="K24" s="484"/>
      <c r="L24" s="487"/>
      <c r="M24" s="487"/>
      <c r="N24" s="487"/>
      <c r="O24" s="485"/>
    </row>
    <row r="25" spans="1:15" s="64" customFormat="1" ht="31.5" customHeight="1">
      <c r="A25" s="784">
        <v>11</v>
      </c>
      <c r="B25" s="603" t="str">
        <f>'1.  LRAMVA Summary'!B28</f>
        <v>Competitive Sector Multi-Unit Residential Service</v>
      </c>
      <c r="C25" s="865" t="str">
        <f>'2. LRAMVA Threshold'!E43</f>
        <v>kWh</v>
      </c>
      <c r="D25" s="47"/>
      <c r="E25" s="47"/>
      <c r="F25" s="47"/>
      <c r="G25" s="47"/>
      <c r="H25" s="758">
        <v>2.6169999999999999E-2</v>
      </c>
      <c r="I25" s="758">
        <v>2.6169999999999999E-2</v>
      </c>
      <c r="J25" s="758">
        <v>2.877E-2</v>
      </c>
      <c r="K25" s="47"/>
      <c r="L25" s="47"/>
      <c r="M25" s="47"/>
      <c r="N25" s="47"/>
      <c r="O25" s="70"/>
    </row>
    <row r="26" spans="1:15" s="18" customFormat="1" outlineLevel="1">
      <c r="A26" s="785">
        <v>12</v>
      </c>
      <c r="B26" s="781" t="s">
        <v>513</v>
      </c>
      <c r="C26" s="860"/>
      <c r="D26" s="47"/>
      <c r="E26" s="47"/>
      <c r="F26" s="47"/>
      <c r="G26" s="47"/>
      <c r="H26" s="758"/>
      <c r="I26" s="758"/>
      <c r="J26" s="758"/>
      <c r="K26" s="47"/>
      <c r="L26" s="47"/>
      <c r="M26" s="47"/>
      <c r="N26" s="47"/>
      <c r="O26" s="70"/>
    </row>
    <row r="27" spans="1:15" s="18" customFormat="1" outlineLevel="1">
      <c r="A27" s="784">
        <v>13</v>
      </c>
      <c r="B27" s="782" t="s">
        <v>755</v>
      </c>
      <c r="C27" s="860"/>
      <c r="D27" s="47"/>
      <c r="E27" s="47"/>
      <c r="F27" s="47"/>
      <c r="G27" s="47"/>
      <c r="H27" s="758">
        <v>9.0000000000000006E-5</v>
      </c>
      <c r="I27" s="758"/>
      <c r="J27" s="758"/>
      <c r="K27" s="47"/>
      <c r="L27" s="47"/>
      <c r="M27" s="47"/>
      <c r="N27" s="47"/>
      <c r="O27" s="70"/>
    </row>
    <row r="28" spans="1:15" s="18" customFormat="1" outlineLevel="1">
      <c r="A28" s="785">
        <v>14</v>
      </c>
      <c r="B28" s="782" t="s">
        <v>756</v>
      </c>
      <c r="C28" s="860"/>
      <c r="D28" s="47"/>
      <c r="E28" s="47"/>
      <c r="F28" s="47"/>
      <c r="G28" s="47"/>
      <c r="H28" s="758"/>
      <c r="I28" s="758"/>
      <c r="J28" s="758"/>
      <c r="K28" s="47"/>
      <c r="L28" s="47"/>
      <c r="M28" s="47"/>
      <c r="N28" s="47"/>
      <c r="O28" s="70"/>
    </row>
    <row r="29" spans="1:15" s="18" customFormat="1">
      <c r="A29" s="784">
        <v>15</v>
      </c>
      <c r="B29" s="535" t="s">
        <v>515</v>
      </c>
      <c r="C29" s="866"/>
      <c r="D29" s="66">
        <f>SUM(D25:D28)</f>
        <v>0</v>
      </c>
      <c r="E29" s="66">
        <f t="shared" ref="E29:N29" si="3">SUM(E25:E28)</f>
        <v>0</v>
      </c>
      <c r="F29" s="66">
        <f t="shared" si="3"/>
        <v>0</v>
      </c>
      <c r="G29" s="66">
        <f t="shared" si="3"/>
        <v>0</v>
      </c>
      <c r="H29" s="759">
        <f t="shared" si="3"/>
        <v>2.6259999999999999E-2</v>
      </c>
      <c r="I29" s="759">
        <f t="shared" si="3"/>
        <v>2.6169999999999999E-2</v>
      </c>
      <c r="J29" s="759">
        <f t="shared" si="3"/>
        <v>2.877E-2</v>
      </c>
      <c r="K29" s="66">
        <f t="shared" si="3"/>
        <v>0</v>
      </c>
      <c r="L29" s="66">
        <f t="shared" si="3"/>
        <v>0</v>
      </c>
      <c r="M29" s="66">
        <f t="shared" si="3"/>
        <v>0</v>
      </c>
      <c r="N29" s="66">
        <f t="shared" si="3"/>
        <v>0</v>
      </c>
      <c r="O29" s="77"/>
    </row>
    <row r="30" spans="1:15" s="18" customFormat="1">
      <c r="A30" s="785">
        <v>16</v>
      </c>
      <c r="B30" s="492" t="s">
        <v>516</v>
      </c>
      <c r="C30" s="488"/>
      <c r="D30" s="72"/>
      <c r="E30" s="484">
        <f>ROUND(SUM(D29*E16+E29*E17)/12,4)</f>
        <v>0</v>
      </c>
      <c r="F30" s="484">
        <f>ROUND(SUM(E29*F16+F29*F17)/12,4)</f>
        <v>0</v>
      </c>
      <c r="G30" s="484">
        <f>ROUND(SUM(F29*G16+G29*G17)/12,4)</f>
        <v>0</v>
      </c>
      <c r="H30" s="760">
        <f>ROUND(SUM(G29*H16+H29*H17)/12,4)</f>
        <v>0</v>
      </c>
      <c r="I30" s="798">
        <f>ROUND(SUM(H29*I16+I29*I17)/12,5)</f>
        <v>2.6200000000000001E-2</v>
      </c>
      <c r="J30" s="798">
        <f>ROUND(SUM(I29*J16+J29*J17)/12,5)</f>
        <v>2.8340000000000001E-2</v>
      </c>
      <c r="K30" s="484">
        <f>ROUND(SUM(J29*K16+K29*K17)/12,4)</f>
        <v>0</v>
      </c>
      <c r="L30" s="484">
        <f>ROUND(SUM(K29*L16+L29*L17)/12,4)</f>
        <v>0</v>
      </c>
      <c r="M30" s="484">
        <f>ROUND(SUM(L29*M16+M29*M17)/12,4)</f>
        <v>0</v>
      </c>
      <c r="N30" s="484">
        <f>ROUND(SUM(M29*N16+N29*N17)/12,4)</f>
        <v>0</v>
      </c>
      <c r="O30" s="489"/>
    </row>
    <row r="31" spans="1:15" s="18" customFormat="1">
      <c r="A31" s="784">
        <v>17</v>
      </c>
      <c r="B31" s="481"/>
      <c r="C31" s="490"/>
      <c r="D31" s="491"/>
      <c r="E31" s="491"/>
      <c r="F31" s="491"/>
      <c r="G31" s="491"/>
      <c r="H31" s="491"/>
      <c r="I31" s="491"/>
      <c r="J31" s="491"/>
      <c r="K31" s="491"/>
      <c r="L31" s="491"/>
      <c r="M31" s="491"/>
      <c r="N31" s="487"/>
      <c r="O31" s="489"/>
    </row>
    <row r="32" spans="1:15" s="65" customFormat="1">
      <c r="A32" s="785">
        <v>18</v>
      </c>
      <c r="B32" s="603" t="str">
        <f>'1.  LRAMVA Summary'!B29</f>
        <v>GS &lt;50kW</v>
      </c>
      <c r="C32" s="865" t="str">
        <f>'2. LRAMVA Threshold'!F43</f>
        <v>kWh</v>
      </c>
      <c r="D32" s="47"/>
      <c r="E32" s="47"/>
      <c r="F32" s="47"/>
      <c r="G32" s="47"/>
      <c r="H32" s="758">
        <v>2.2929999999999999E-2</v>
      </c>
      <c r="I32" s="758">
        <v>2.2929999999999999E-2</v>
      </c>
      <c r="J32" s="758">
        <v>2.818E-2</v>
      </c>
      <c r="K32" s="47"/>
      <c r="L32" s="47"/>
      <c r="M32" s="47"/>
      <c r="N32" s="47"/>
      <c r="O32" s="70"/>
    </row>
    <row r="33" spans="1:15" s="18" customFormat="1" outlineLevel="1">
      <c r="A33" s="784">
        <v>19</v>
      </c>
      <c r="B33" s="781" t="s">
        <v>513</v>
      </c>
      <c r="C33" s="860"/>
      <c r="D33" s="47"/>
      <c r="E33" s="47"/>
      <c r="F33" s="47"/>
      <c r="G33" s="47"/>
      <c r="H33" s="758"/>
      <c r="I33" s="758"/>
      <c r="J33" s="758"/>
      <c r="K33" s="47"/>
      <c r="L33" s="47"/>
      <c r="M33" s="47"/>
      <c r="N33" s="47"/>
      <c r="O33" s="70"/>
    </row>
    <row r="34" spans="1:15" s="18" customFormat="1" outlineLevel="1">
      <c r="A34" s="785">
        <v>20</v>
      </c>
      <c r="B34" s="782" t="s">
        <v>755</v>
      </c>
      <c r="C34" s="860"/>
      <c r="D34" s="47"/>
      <c r="E34" s="47"/>
      <c r="F34" s="47"/>
      <c r="G34" s="47"/>
      <c r="H34" s="758">
        <v>8.0000000000000007E-5</v>
      </c>
      <c r="I34" s="758"/>
      <c r="J34" s="758">
        <v>7.6000000000000004E-4</v>
      </c>
      <c r="K34" s="47"/>
      <c r="L34" s="47"/>
      <c r="M34" s="47"/>
      <c r="N34" s="47"/>
      <c r="O34" s="70"/>
    </row>
    <row r="35" spans="1:15" s="18" customFormat="1" outlineLevel="1">
      <c r="A35" s="784">
        <v>21</v>
      </c>
      <c r="B35" s="782" t="s">
        <v>756</v>
      </c>
      <c r="C35" s="860"/>
      <c r="D35" s="47"/>
      <c r="E35" s="47"/>
      <c r="F35" s="47"/>
      <c r="G35" s="47"/>
      <c r="H35" s="758"/>
      <c r="I35" s="758"/>
      <c r="J35" s="758">
        <v>2.4000000000000001E-4</v>
      </c>
      <c r="K35" s="47"/>
      <c r="L35" s="47"/>
      <c r="M35" s="47"/>
      <c r="N35" s="47"/>
      <c r="O35" s="70"/>
    </row>
    <row r="36" spans="1:15" s="18" customFormat="1" outlineLevel="1">
      <c r="A36" s="785">
        <v>22</v>
      </c>
      <c r="B36" s="786" t="s">
        <v>770</v>
      </c>
      <c r="C36" s="860"/>
      <c r="D36" s="47"/>
      <c r="E36" s="47"/>
      <c r="F36" s="47"/>
      <c r="G36" s="47"/>
      <c r="H36" s="758"/>
      <c r="I36" s="758"/>
      <c r="J36" s="758">
        <v>1.2999999999999999E-4</v>
      </c>
      <c r="K36" s="47"/>
      <c r="L36" s="47"/>
      <c r="M36" s="47"/>
      <c r="N36" s="47"/>
      <c r="O36" s="70"/>
    </row>
    <row r="37" spans="1:15" s="18" customFormat="1" outlineLevel="1">
      <c r="A37" s="784">
        <v>23</v>
      </c>
      <c r="B37" s="786" t="s">
        <v>768</v>
      </c>
      <c r="C37" s="860"/>
      <c r="D37" s="47"/>
      <c r="E37" s="47"/>
      <c r="F37" s="47"/>
      <c r="G37" s="47"/>
      <c r="H37" s="758"/>
      <c r="I37" s="758"/>
      <c r="J37" s="758">
        <v>-9.0000000000000006E-5</v>
      </c>
      <c r="K37" s="47"/>
      <c r="L37" s="47"/>
      <c r="M37" s="47"/>
      <c r="N37" s="47"/>
      <c r="O37" s="70"/>
    </row>
    <row r="38" spans="1:15" s="18" customFormat="1" outlineLevel="1">
      <c r="A38" s="785">
        <v>24</v>
      </c>
      <c r="B38" s="786" t="s">
        <v>771</v>
      </c>
      <c r="C38" s="860"/>
      <c r="D38" s="47"/>
      <c r="E38" s="47"/>
      <c r="F38" s="47"/>
      <c r="G38" s="47"/>
      <c r="H38" s="758"/>
      <c r="I38" s="758"/>
      <c r="J38" s="758">
        <v>3.0000000000000001E-5</v>
      </c>
      <c r="K38" s="47"/>
      <c r="L38" s="47"/>
      <c r="M38" s="47"/>
      <c r="N38" s="47"/>
      <c r="O38" s="70"/>
    </row>
    <row r="39" spans="1:15" s="18" customFormat="1" outlineLevel="1">
      <c r="A39" s="784">
        <v>25</v>
      </c>
      <c r="B39" s="786" t="s">
        <v>769</v>
      </c>
      <c r="C39" s="860"/>
      <c r="D39" s="47"/>
      <c r="E39" s="47"/>
      <c r="F39" s="47"/>
      <c r="G39" s="47"/>
      <c r="H39" s="758"/>
      <c r="I39" s="758"/>
      <c r="J39" s="758">
        <v>4.8999999999999998E-4</v>
      </c>
      <c r="K39" s="47"/>
      <c r="L39" s="47"/>
      <c r="M39" s="47"/>
      <c r="N39" s="47"/>
      <c r="O39" s="70"/>
    </row>
    <row r="40" spans="1:15" s="18" customFormat="1">
      <c r="A40" s="785">
        <v>26</v>
      </c>
      <c r="B40" s="535" t="s">
        <v>515</v>
      </c>
      <c r="C40" s="866"/>
      <c r="D40" s="66">
        <f t="shared" ref="D40:N40" si="4">SUM(D32:D39)</f>
        <v>0</v>
      </c>
      <c r="E40" s="66">
        <f t="shared" si="4"/>
        <v>0</v>
      </c>
      <c r="F40" s="66">
        <f t="shared" si="4"/>
        <v>0</v>
      </c>
      <c r="G40" s="66">
        <f t="shared" si="4"/>
        <v>0</v>
      </c>
      <c r="H40" s="759">
        <f t="shared" si="4"/>
        <v>2.3009999999999999E-2</v>
      </c>
      <c r="I40" s="759">
        <f t="shared" si="4"/>
        <v>2.2929999999999999E-2</v>
      </c>
      <c r="J40" s="759">
        <f t="shared" si="4"/>
        <v>2.9740000000000003E-2</v>
      </c>
      <c r="K40" s="66">
        <f t="shared" si="4"/>
        <v>0</v>
      </c>
      <c r="L40" s="66">
        <f t="shared" si="4"/>
        <v>0</v>
      </c>
      <c r="M40" s="66">
        <f t="shared" si="4"/>
        <v>0</v>
      </c>
      <c r="N40" s="66">
        <f t="shared" si="4"/>
        <v>0</v>
      </c>
      <c r="O40" s="77"/>
    </row>
    <row r="41" spans="1:15" s="18" customFormat="1">
      <c r="A41" s="784">
        <v>27</v>
      </c>
      <c r="B41" s="492" t="s">
        <v>516</v>
      </c>
      <c r="C41" s="488"/>
      <c r="D41" s="72"/>
      <c r="E41" s="484">
        <f>ROUND(SUM(D40*E16+E40*E17)/12,4)</f>
        <v>0</v>
      </c>
      <c r="F41" s="484">
        <f>ROUND(SUM(E40*F16+F40*F17)/12,4)</f>
        <v>0</v>
      </c>
      <c r="G41" s="484">
        <f>ROUND(SUM(F40*G16+G40*G17)/12,4)</f>
        <v>0</v>
      </c>
      <c r="H41" s="760">
        <f>ROUND(SUM(G40*H16+H40*H17)/12,4)</f>
        <v>0</v>
      </c>
      <c r="I41" s="798">
        <f>ROUND(SUM(H40*I16+I40*I17)/12,5)</f>
        <v>2.2960000000000001E-2</v>
      </c>
      <c r="J41" s="798">
        <f>ROUND(SUM(I40*J16+J40*J17)/12,5)</f>
        <v>2.861E-2</v>
      </c>
      <c r="K41" s="484">
        <f>ROUND(SUM(J40*K16+K40*K17)/12,4)</f>
        <v>0</v>
      </c>
      <c r="L41" s="484">
        <f>ROUND(SUM(K40*L16+L40*L17)/12,4)</f>
        <v>0</v>
      </c>
      <c r="M41" s="484">
        <f>ROUND(SUM(L40*M16+M40*M17)/12,4)</f>
        <v>0</v>
      </c>
      <c r="N41" s="484">
        <f>ROUND(SUM(M40*N16+N40*N17)/12,4)</f>
        <v>0</v>
      </c>
      <c r="O41" s="489"/>
    </row>
    <row r="42" spans="1:15" s="71" customFormat="1" ht="15.75" customHeight="1">
      <c r="A42" s="785">
        <v>28</v>
      </c>
      <c r="B42" s="492"/>
      <c r="C42" s="488"/>
      <c r="D42" s="72"/>
      <c r="E42" s="72"/>
      <c r="F42" s="72"/>
      <c r="G42" s="72"/>
      <c r="H42" s="72"/>
      <c r="I42" s="72"/>
      <c r="J42" s="72"/>
      <c r="K42" s="72"/>
      <c r="L42" s="487"/>
      <c r="M42" s="487"/>
      <c r="N42" s="487"/>
      <c r="O42" s="493"/>
    </row>
    <row r="43" spans="1:15" s="65" customFormat="1">
      <c r="A43" s="784">
        <v>29</v>
      </c>
      <c r="B43" s="603" t="str">
        <f>'1.  LRAMVA Summary'!B30</f>
        <v>GS 50-999kW</v>
      </c>
      <c r="C43" s="862" t="s">
        <v>752</v>
      </c>
      <c r="D43" s="47"/>
      <c r="E43" s="47"/>
      <c r="F43" s="47"/>
      <c r="G43" s="47"/>
      <c r="H43" s="47">
        <v>5.7115999999999998</v>
      </c>
      <c r="I43" s="47">
        <v>5.7115999999999998</v>
      </c>
      <c r="J43" s="47">
        <v>6.8970000000000002</v>
      </c>
      <c r="K43" s="47"/>
      <c r="L43" s="47"/>
      <c r="M43" s="47"/>
      <c r="N43" s="47"/>
      <c r="O43" s="70"/>
    </row>
    <row r="44" spans="1:15" s="18" customFormat="1" outlineLevel="1">
      <c r="A44" s="785">
        <v>30</v>
      </c>
      <c r="B44" s="781" t="s">
        <v>513</v>
      </c>
      <c r="C44" s="863"/>
      <c r="D44" s="47"/>
      <c r="E44" s="47"/>
      <c r="F44" s="47"/>
      <c r="G44" s="47"/>
      <c r="H44" s="47"/>
      <c r="I44" s="47"/>
      <c r="J44" s="47"/>
      <c r="K44" s="47"/>
      <c r="L44" s="47"/>
      <c r="M44" s="47"/>
      <c r="N44" s="47"/>
      <c r="O44" s="70"/>
    </row>
    <row r="45" spans="1:15" s="18" customFormat="1" outlineLevel="1">
      <c r="A45" s="784">
        <v>31</v>
      </c>
      <c r="B45" s="782" t="s">
        <v>755</v>
      </c>
      <c r="C45" s="863"/>
      <c r="D45" s="47"/>
      <c r="E45" s="47"/>
      <c r="F45" s="47"/>
      <c r="G45" s="47"/>
      <c r="H45" s="47">
        <v>2.0199999999999999E-2</v>
      </c>
      <c r="I45" s="47"/>
      <c r="J45" s="47">
        <v>0.16589999999999999</v>
      </c>
      <c r="K45" s="47"/>
      <c r="L45" s="47"/>
      <c r="M45" s="47"/>
      <c r="N45" s="47"/>
      <c r="O45" s="70"/>
    </row>
    <row r="46" spans="1:15" s="18" customFormat="1" outlineLevel="1">
      <c r="A46" s="785">
        <v>32</v>
      </c>
      <c r="B46" s="782" t="s">
        <v>756</v>
      </c>
      <c r="C46" s="863"/>
      <c r="D46" s="47"/>
      <c r="E46" s="47"/>
      <c r="F46" s="47"/>
      <c r="G46" s="47"/>
      <c r="H46" s="47"/>
      <c r="I46" s="47"/>
      <c r="J46" s="47">
        <v>4.9799999999999997E-2</v>
      </c>
      <c r="K46" s="47"/>
      <c r="L46" s="47"/>
      <c r="M46" s="47"/>
      <c r="N46" s="47"/>
      <c r="O46" s="70"/>
    </row>
    <row r="47" spans="1:15" s="18" customFormat="1" outlineLevel="1">
      <c r="A47" s="784">
        <v>33</v>
      </c>
      <c r="B47" s="786" t="s">
        <v>770</v>
      </c>
      <c r="C47" s="863"/>
      <c r="D47" s="47"/>
      <c r="E47" s="47"/>
      <c r="F47" s="47"/>
      <c r="G47" s="47"/>
      <c r="H47" s="47"/>
      <c r="I47" s="47"/>
      <c r="J47" s="47">
        <v>1.14E-2</v>
      </c>
      <c r="K47" s="47"/>
      <c r="L47" s="47"/>
      <c r="M47" s="47"/>
      <c r="N47" s="47"/>
      <c r="O47" s="70"/>
    </row>
    <row r="48" spans="1:15" s="18" customFormat="1" outlineLevel="1">
      <c r="A48" s="785">
        <v>34</v>
      </c>
      <c r="B48" s="786" t="s">
        <v>768</v>
      </c>
      <c r="C48" s="863"/>
      <c r="D48" s="47"/>
      <c r="E48" s="47"/>
      <c r="F48" s="47"/>
      <c r="G48" s="47"/>
      <c r="H48" s="47"/>
      <c r="I48" s="47"/>
      <c r="J48" s="47">
        <v>-1.38E-2</v>
      </c>
      <c r="K48" s="47"/>
      <c r="L48" s="47"/>
      <c r="M48" s="47"/>
      <c r="N48" s="47"/>
      <c r="O48" s="70"/>
    </row>
    <row r="49" spans="1:15" s="18" customFormat="1" outlineLevel="1">
      <c r="A49" s="784">
        <v>35</v>
      </c>
      <c r="B49" s="786" t="s">
        <v>771</v>
      </c>
      <c r="C49" s="863"/>
      <c r="D49" s="47"/>
      <c r="E49" s="47"/>
      <c r="F49" s="47"/>
      <c r="G49" s="47"/>
      <c r="H49" s="47"/>
      <c r="I49" s="47"/>
      <c r="J49" s="47">
        <v>4.7000000000000002E-3</v>
      </c>
      <c r="K49" s="47"/>
      <c r="L49" s="47"/>
      <c r="M49" s="47"/>
      <c r="N49" s="47"/>
      <c r="O49" s="70"/>
    </row>
    <row r="50" spans="1:15" s="18" customFormat="1" outlineLevel="1">
      <c r="A50" s="785">
        <v>36</v>
      </c>
      <c r="B50" s="786" t="s">
        <v>769</v>
      </c>
      <c r="C50" s="863"/>
      <c r="D50" s="47"/>
      <c r="E50" s="47"/>
      <c r="F50" s="47"/>
      <c r="G50" s="47"/>
      <c r="H50" s="47"/>
      <c r="I50" s="47"/>
      <c r="J50" s="47">
        <v>7.8100000000000003E-2</v>
      </c>
      <c r="K50" s="47"/>
      <c r="L50" s="47"/>
      <c r="M50" s="47"/>
      <c r="N50" s="47"/>
      <c r="O50" s="70"/>
    </row>
    <row r="51" spans="1:15" s="18" customFormat="1">
      <c r="A51" s="784">
        <v>37</v>
      </c>
      <c r="B51" s="535" t="s">
        <v>515</v>
      </c>
      <c r="C51" s="864"/>
      <c r="D51" s="66">
        <f>SUM(D43:D50)</f>
        <v>0</v>
      </c>
      <c r="E51" s="66">
        <f t="shared" ref="E51:N51" si="5">SUM(E43:E50)</f>
        <v>0</v>
      </c>
      <c r="F51" s="66">
        <f t="shared" si="5"/>
        <v>0</v>
      </c>
      <c r="G51" s="66">
        <f t="shared" si="5"/>
        <v>0</v>
      </c>
      <c r="H51" s="66">
        <f t="shared" si="5"/>
        <v>5.7317999999999998</v>
      </c>
      <c r="I51" s="66">
        <f t="shared" si="5"/>
        <v>5.7115999999999998</v>
      </c>
      <c r="J51" s="66">
        <f t="shared" si="5"/>
        <v>7.1931000000000003</v>
      </c>
      <c r="K51" s="66">
        <f t="shared" si="5"/>
        <v>0</v>
      </c>
      <c r="L51" s="66">
        <f t="shared" si="5"/>
        <v>0</v>
      </c>
      <c r="M51" s="66">
        <f t="shared" si="5"/>
        <v>0</v>
      </c>
      <c r="N51" s="66">
        <f t="shared" si="5"/>
        <v>0</v>
      </c>
      <c r="O51" s="77"/>
    </row>
    <row r="52" spans="1:15" s="14" customFormat="1">
      <c r="A52" s="784">
        <v>38</v>
      </c>
      <c r="B52" s="492" t="s">
        <v>516</v>
      </c>
      <c r="C52" s="488"/>
      <c r="D52" s="72"/>
      <c r="E52" s="484">
        <f t="shared" ref="E52:N52" si="6">ROUND(SUM(D51*E16+E51*E17)/12,4)</f>
        <v>0</v>
      </c>
      <c r="F52" s="484">
        <f t="shared" si="6"/>
        <v>0</v>
      </c>
      <c r="G52" s="484">
        <f t="shared" si="6"/>
        <v>0</v>
      </c>
      <c r="H52" s="484">
        <f t="shared" si="6"/>
        <v>0</v>
      </c>
      <c r="I52" s="484">
        <f t="shared" si="6"/>
        <v>5.7183000000000002</v>
      </c>
      <c r="J52" s="484">
        <f t="shared" si="6"/>
        <v>6.9462000000000002</v>
      </c>
      <c r="K52" s="484">
        <f t="shared" si="6"/>
        <v>0</v>
      </c>
      <c r="L52" s="484">
        <f t="shared" si="6"/>
        <v>0</v>
      </c>
      <c r="M52" s="484">
        <f t="shared" si="6"/>
        <v>0</v>
      </c>
      <c r="N52" s="484">
        <f t="shared" si="6"/>
        <v>0</v>
      </c>
      <c r="O52" s="489"/>
    </row>
    <row r="53" spans="1:15" s="71" customFormat="1" ht="14.25">
      <c r="A53" s="785">
        <v>39</v>
      </c>
      <c r="B53" s="492"/>
      <c r="C53" s="488"/>
      <c r="D53" s="72"/>
      <c r="E53" s="72"/>
      <c r="F53" s="72"/>
      <c r="G53" s="72"/>
      <c r="H53" s="72"/>
      <c r="I53" s="72"/>
      <c r="J53" s="72"/>
      <c r="K53" s="72"/>
      <c r="L53" s="487"/>
      <c r="M53" s="487"/>
      <c r="N53" s="487"/>
      <c r="O53" s="493"/>
    </row>
    <row r="54" spans="1:15" s="65" customFormat="1">
      <c r="A54" s="784">
        <v>40</v>
      </c>
      <c r="B54" s="603" t="str">
        <f>'1.  LRAMVA Summary'!B31</f>
        <v>GS 1000-4999kW</v>
      </c>
      <c r="C54" s="862" t="s">
        <v>752</v>
      </c>
      <c r="D54" s="47"/>
      <c r="E54" s="47"/>
      <c r="F54" s="47"/>
      <c r="G54" s="47"/>
      <c r="H54" s="47">
        <v>4.5419</v>
      </c>
      <c r="I54" s="47">
        <v>4.5419</v>
      </c>
      <c r="J54" s="47">
        <v>5.4261999999999997</v>
      </c>
      <c r="K54" s="47"/>
      <c r="L54" s="47"/>
      <c r="M54" s="47"/>
      <c r="N54" s="47"/>
      <c r="O54" s="70"/>
    </row>
    <row r="55" spans="1:15" s="18" customFormat="1" outlineLevel="1">
      <c r="A55" s="784">
        <v>41</v>
      </c>
      <c r="B55" s="781" t="s">
        <v>513</v>
      </c>
      <c r="C55" s="863"/>
      <c r="D55" s="47"/>
      <c r="E55" s="47"/>
      <c r="F55" s="47"/>
      <c r="G55" s="47"/>
      <c r="H55" s="47"/>
      <c r="I55" s="47"/>
      <c r="J55" s="47"/>
      <c r="K55" s="47"/>
      <c r="L55" s="47"/>
      <c r="M55" s="47"/>
      <c r="N55" s="47"/>
      <c r="O55" s="70"/>
    </row>
    <row r="56" spans="1:15" s="18" customFormat="1" outlineLevel="1">
      <c r="A56" s="785">
        <v>42</v>
      </c>
      <c r="B56" s="782" t="s">
        <v>755</v>
      </c>
      <c r="C56" s="863"/>
      <c r="D56" s="47"/>
      <c r="E56" s="47"/>
      <c r="F56" s="47"/>
      <c r="G56" s="47"/>
      <c r="H56" s="47">
        <v>1.61E-2</v>
      </c>
      <c r="I56" s="47"/>
      <c r="J56" s="47">
        <v>0.1226</v>
      </c>
      <c r="K56" s="47"/>
      <c r="L56" s="47"/>
      <c r="M56" s="47"/>
      <c r="N56" s="47"/>
      <c r="O56" s="70"/>
    </row>
    <row r="57" spans="1:15" s="18" customFormat="1" outlineLevel="1">
      <c r="A57" s="784">
        <v>43</v>
      </c>
      <c r="B57" s="782" t="s">
        <v>756</v>
      </c>
      <c r="C57" s="863"/>
      <c r="D57" s="47"/>
      <c r="E57" s="47"/>
      <c r="F57" s="47"/>
      <c r="G57" s="47"/>
      <c r="H57" s="47"/>
      <c r="I57" s="47"/>
      <c r="J57" s="47">
        <v>3.56E-2</v>
      </c>
      <c r="K57" s="47"/>
      <c r="L57" s="47"/>
      <c r="M57" s="47"/>
      <c r="N57" s="47"/>
      <c r="O57" s="70"/>
    </row>
    <row r="58" spans="1:15" s="18" customFormat="1" outlineLevel="1">
      <c r="A58" s="784">
        <v>44</v>
      </c>
      <c r="B58" s="786" t="s">
        <v>770</v>
      </c>
      <c r="C58" s="863"/>
      <c r="D58" s="47"/>
      <c r="E58" s="47"/>
      <c r="F58" s="47"/>
      <c r="G58" s="47"/>
      <c r="H58" s="47"/>
      <c r="I58" s="47"/>
      <c r="J58" s="47">
        <v>5.5999999999999999E-3</v>
      </c>
      <c r="K58" s="47"/>
      <c r="L58" s="47"/>
      <c r="M58" s="47"/>
      <c r="N58" s="47"/>
      <c r="O58" s="70"/>
    </row>
    <row r="59" spans="1:15" s="18" customFormat="1" outlineLevel="1">
      <c r="A59" s="785">
        <v>45</v>
      </c>
      <c r="B59" s="786" t="s">
        <v>768</v>
      </c>
      <c r="C59" s="863"/>
      <c r="D59" s="47"/>
      <c r="E59" s="47"/>
      <c r="F59" s="47"/>
      <c r="G59" s="47"/>
      <c r="H59" s="47"/>
      <c r="I59" s="47"/>
      <c r="J59" s="47">
        <v>-1.0999999999999999E-2</v>
      </c>
      <c r="K59" s="47"/>
      <c r="L59" s="47"/>
      <c r="M59" s="47"/>
      <c r="N59" s="47"/>
      <c r="O59" s="70"/>
    </row>
    <row r="60" spans="1:15" s="18" customFormat="1" outlineLevel="1">
      <c r="A60" s="784">
        <v>46</v>
      </c>
      <c r="B60" s="786" t="s">
        <v>771</v>
      </c>
      <c r="C60" s="863"/>
      <c r="D60" s="47"/>
      <c r="E60" s="47"/>
      <c r="F60" s="47"/>
      <c r="G60" s="47"/>
      <c r="H60" s="47"/>
      <c r="I60" s="47"/>
      <c r="J60" s="47">
        <v>3.8E-3</v>
      </c>
      <c r="K60" s="47"/>
      <c r="L60" s="47"/>
      <c r="M60" s="47"/>
      <c r="N60" s="47"/>
      <c r="O60" s="70"/>
    </row>
    <row r="61" spans="1:15" s="18" customFormat="1" outlineLevel="1">
      <c r="A61" s="784">
        <v>47</v>
      </c>
      <c r="B61" s="786" t="s">
        <v>769</v>
      </c>
      <c r="C61" s="863"/>
      <c r="D61" s="47"/>
      <c r="E61" s="47"/>
      <c r="F61" s="47"/>
      <c r="G61" s="47"/>
      <c r="H61" s="47"/>
      <c r="I61" s="47"/>
      <c r="J61" s="47">
        <v>6.2700000000000006E-2</v>
      </c>
      <c r="K61" s="47"/>
      <c r="L61" s="47"/>
      <c r="M61" s="47"/>
      <c r="N61" s="47"/>
      <c r="O61" s="70"/>
    </row>
    <row r="62" spans="1:15" s="18" customFormat="1">
      <c r="A62" s="785">
        <v>48</v>
      </c>
      <c r="B62" s="535" t="s">
        <v>515</v>
      </c>
      <c r="C62" s="864"/>
      <c r="D62" s="66">
        <f>SUM(D54:D61)</f>
        <v>0</v>
      </c>
      <c r="E62" s="66">
        <f t="shared" ref="E62:N62" si="7">SUM(E54:E61)</f>
        <v>0</v>
      </c>
      <c r="F62" s="66">
        <f t="shared" si="7"/>
        <v>0</v>
      </c>
      <c r="G62" s="66">
        <f t="shared" si="7"/>
        <v>0</v>
      </c>
      <c r="H62" s="66">
        <f t="shared" si="7"/>
        <v>4.5579999999999998</v>
      </c>
      <c r="I62" s="66">
        <f t="shared" si="7"/>
        <v>4.5419</v>
      </c>
      <c r="J62" s="66">
        <f t="shared" si="7"/>
        <v>5.6455000000000002</v>
      </c>
      <c r="K62" s="66">
        <f t="shared" si="7"/>
        <v>0</v>
      </c>
      <c r="L62" s="66">
        <f t="shared" si="7"/>
        <v>0</v>
      </c>
      <c r="M62" s="66">
        <f t="shared" si="7"/>
        <v>0</v>
      </c>
      <c r="N62" s="66">
        <f t="shared" si="7"/>
        <v>0</v>
      </c>
      <c r="O62" s="77"/>
    </row>
    <row r="63" spans="1:15" s="14" customFormat="1">
      <c r="A63" s="784">
        <v>49</v>
      </c>
      <c r="B63" s="492" t="s">
        <v>516</v>
      </c>
      <c r="C63" s="488"/>
      <c r="D63" s="72"/>
      <c r="E63" s="484">
        <f t="shared" ref="E63:N63" si="8">ROUND(SUM(D62*E16+E62*E17)/12,4)</f>
        <v>0</v>
      </c>
      <c r="F63" s="484">
        <f t="shared" si="8"/>
        <v>0</v>
      </c>
      <c r="G63" s="484">
        <f t="shared" si="8"/>
        <v>0</v>
      </c>
      <c r="H63" s="484">
        <f t="shared" si="8"/>
        <v>0</v>
      </c>
      <c r="I63" s="484">
        <f t="shared" si="8"/>
        <v>4.5472999999999999</v>
      </c>
      <c r="J63" s="484">
        <f t="shared" si="8"/>
        <v>5.4615999999999998</v>
      </c>
      <c r="K63" s="484">
        <f t="shared" si="8"/>
        <v>0</v>
      </c>
      <c r="L63" s="484">
        <f t="shared" si="8"/>
        <v>0</v>
      </c>
      <c r="M63" s="484">
        <f t="shared" si="8"/>
        <v>0</v>
      </c>
      <c r="N63" s="484">
        <f t="shared" si="8"/>
        <v>0</v>
      </c>
      <c r="O63" s="489"/>
    </row>
    <row r="64" spans="1:15" s="71" customFormat="1" ht="14.25">
      <c r="A64" s="785">
        <v>50</v>
      </c>
      <c r="B64" s="492"/>
      <c r="C64" s="488"/>
      <c r="D64" s="72"/>
      <c r="E64" s="72"/>
      <c r="F64" s="72"/>
      <c r="G64" s="72"/>
      <c r="H64" s="72"/>
      <c r="I64" s="72"/>
      <c r="J64" s="72"/>
      <c r="K64" s="72"/>
      <c r="L64" s="494"/>
      <c r="M64" s="494"/>
      <c r="N64" s="494"/>
      <c r="O64" s="493"/>
    </row>
    <row r="65" spans="1:15" s="65" customFormat="1">
      <c r="A65" s="784">
        <v>51</v>
      </c>
      <c r="B65" s="603" t="str">
        <f>'1.  LRAMVA Summary'!B32</f>
        <v>Large Use</v>
      </c>
      <c r="C65" s="862" t="s">
        <v>752</v>
      </c>
      <c r="D65" s="47"/>
      <c r="E65" s="47"/>
      <c r="F65" s="47"/>
      <c r="G65" s="47"/>
      <c r="H65" s="47">
        <v>4.8388</v>
      </c>
      <c r="I65" s="47">
        <v>4.8388</v>
      </c>
      <c r="J65" s="47">
        <v>5.8209999999999997</v>
      </c>
      <c r="K65" s="47"/>
      <c r="L65" s="47"/>
      <c r="M65" s="47"/>
      <c r="N65" s="47"/>
      <c r="O65" s="70"/>
    </row>
    <row r="66" spans="1:15" s="18" customFormat="1" outlineLevel="1">
      <c r="A66" s="785">
        <v>52</v>
      </c>
      <c r="B66" s="781" t="s">
        <v>513</v>
      </c>
      <c r="C66" s="863"/>
      <c r="D66" s="47"/>
      <c r="E66" s="47"/>
      <c r="F66" s="47"/>
      <c r="G66" s="47"/>
      <c r="H66" s="47"/>
      <c r="I66" s="47"/>
      <c r="J66" s="47"/>
      <c r="K66" s="47"/>
      <c r="L66" s="47"/>
      <c r="M66" s="47"/>
      <c r="N66" s="47"/>
      <c r="O66" s="70"/>
    </row>
    <row r="67" spans="1:15" s="18" customFormat="1" outlineLevel="1">
      <c r="A67" s="784">
        <v>53</v>
      </c>
      <c r="B67" s="782" t="s">
        <v>755</v>
      </c>
      <c r="C67" s="863"/>
      <c r="D67" s="47"/>
      <c r="E67" s="47"/>
      <c r="F67" s="47"/>
      <c r="G67" s="47"/>
      <c r="H67" s="47">
        <v>1.72E-2</v>
      </c>
      <c r="I67" s="47"/>
      <c r="J67" s="47">
        <v>0.13819999999999999</v>
      </c>
      <c r="K67" s="47"/>
      <c r="L67" s="47"/>
      <c r="M67" s="47"/>
      <c r="N67" s="47"/>
      <c r="O67" s="70"/>
    </row>
    <row r="68" spans="1:15" s="18" customFormat="1" outlineLevel="1">
      <c r="A68" s="785">
        <v>54</v>
      </c>
      <c r="B68" s="782" t="s">
        <v>756</v>
      </c>
      <c r="C68" s="863"/>
      <c r="D68" s="47"/>
      <c r="E68" s="47"/>
      <c r="F68" s="47"/>
      <c r="G68" s="47"/>
      <c r="H68" s="47"/>
      <c r="I68" s="47"/>
      <c r="J68" s="47">
        <v>4.0599999999999997E-2</v>
      </c>
      <c r="K68" s="47"/>
      <c r="L68" s="47"/>
      <c r="M68" s="47"/>
      <c r="N68" s="47"/>
      <c r="O68" s="70"/>
    </row>
    <row r="69" spans="1:15" s="18" customFormat="1" outlineLevel="1">
      <c r="A69" s="784">
        <v>55</v>
      </c>
      <c r="B69" s="786" t="s">
        <v>770</v>
      </c>
      <c r="C69" s="863"/>
      <c r="D69" s="47"/>
      <c r="E69" s="47"/>
      <c r="F69" s="47"/>
      <c r="G69" s="47"/>
      <c r="H69" s="47"/>
      <c r="I69" s="47"/>
      <c r="J69" s="47">
        <v>4.4000000000000003E-3</v>
      </c>
      <c r="K69" s="47"/>
      <c r="L69" s="47"/>
      <c r="M69" s="47"/>
      <c r="N69" s="47"/>
      <c r="O69" s="70"/>
    </row>
    <row r="70" spans="1:15" s="18" customFormat="1" outlineLevel="1">
      <c r="A70" s="785">
        <v>56</v>
      </c>
      <c r="B70" s="786" t="s">
        <v>768</v>
      </c>
      <c r="C70" s="863"/>
      <c r="D70" s="47"/>
      <c r="E70" s="47"/>
      <c r="F70" s="47"/>
      <c r="G70" s="47"/>
      <c r="H70" s="47"/>
      <c r="I70" s="47"/>
      <c r="J70" s="47">
        <v>-1.14E-2</v>
      </c>
      <c r="K70" s="47"/>
      <c r="L70" s="47"/>
      <c r="M70" s="47"/>
      <c r="N70" s="47"/>
      <c r="O70" s="70"/>
    </row>
    <row r="71" spans="1:15" s="18" customFormat="1" outlineLevel="1">
      <c r="A71" s="784">
        <v>57</v>
      </c>
      <c r="B71" s="786" t="s">
        <v>771</v>
      </c>
      <c r="C71" s="863"/>
      <c r="D71" s="47"/>
      <c r="E71" s="47"/>
      <c r="F71" s="47"/>
      <c r="G71" s="47"/>
      <c r="H71" s="47"/>
      <c r="I71" s="47"/>
      <c r="J71" s="47">
        <v>3.8999999999999998E-3</v>
      </c>
      <c r="K71" s="47"/>
      <c r="L71" s="47"/>
      <c r="M71" s="47"/>
      <c r="N71" s="47"/>
      <c r="O71" s="70"/>
    </row>
    <row r="72" spans="1:15" s="18" customFormat="1" outlineLevel="1">
      <c r="A72" s="785">
        <v>58</v>
      </c>
      <c r="B72" s="786" t="s">
        <v>769</v>
      </c>
      <c r="C72" s="863"/>
      <c r="D72" s="47"/>
      <c r="E72" s="47"/>
      <c r="F72" s="47"/>
      <c r="G72" s="47"/>
      <c r="H72" s="47"/>
      <c r="I72" s="47"/>
      <c r="J72" s="47">
        <v>6.4799999999999996E-2</v>
      </c>
      <c r="K72" s="47"/>
      <c r="L72" s="47"/>
      <c r="M72" s="47"/>
      <c r="N72" s="47"/>
      <c r="O72" s="70"/>
    </row>
    <row r="73" spans="1:15" s="18" customFormat="1">
      <c r="A73" s="7">
        <v>59</v>
      </c>
      <c r="B73" s="535" t="s">
        <v>515</v>
      </c>
      <c r="C73" s="864"/>
      <c r="D73" s="66">
        <f>SUM(D65:D72)</f>
        <v>0</v>
      </c>
      <c r="E73" s="66">
        <f t="shared" ref="E73:N73" si="9">SUM(E65:E72)</f>
        <v>0</v>
      </c>
      <c r="F73" s="66">
        <f t="shared" si="9"/>
        <v>0</v>
      </c>
      <c r="G73" s="66">
        <f t="shared" si="9"/>
        <v>0</v>
      </c>
      <c r="H73" s="66">
        <f t="shared" si="9"/>
        <v>4.8559999999999999</v>
      </c>
      <c r="I73" s="66">
        <f t="shared" si="9"/>
        <v>4.8388</v>
      </c>
      <c r="J73" s="66">
        <f t="shared" si="9"/>
        <v>6.0615000000000006</v>
      </c>
      <c r="K73" s="66">
        <f t="shared" si="9"/>
        <v>0</v>
      </c>
      <c r="L73" s="66">
        <f t="shared" si="9"/>
        <v>0</v>
      </c>
      <c r="M73" s="66">
        <f t="shared" si="9"/>
        <v>0</v>
      </c>
      <c r="N73" s="66">
        <f t="shared" si="9"/>
        <v>0</v>
      </c>
      <c r="O73" s="78"/>
    </row>
    <row r="74" spans="1:15" s="14" customFormat="1">
      <c r="A74" s="111">
        <v>60</v>
      </c>
      <c r="B74" s="492" t="s">
        <v>516</v>
      </c>
      <c r="C74" s="488"/>
      <c r="D74" s="72"/>
      <c r="E74" s="484">
        <f t="shared" ref="E74:N74" si="10">ROUND(SUM(D73*E16+E73*E17)/12,4)</f>
        <v>0</v>
      </c>
      <c r="F74" s="484">
        <f t="shared" si="10"/>
        <v>0</v>
      </c>
      <c r="G74" s="484">
        <f t="shared" si="10"/>
        <v>0</v>
      </c>
      <c r="H74" s="484">
        <f t="shared" si="10"/>
        <v>0</v>
      </c>
      <c r="I74" s="484">
        <f t="shared" si="10"/>
        <v>4.8445</v>
      </c>
      <c r="J74" s="484">
        <f t="shared" si="10"/>
        <v>5.8577000000000004</v>
      </c>
      <c r="K74" s="484">
        <f t="shared" si="10"/>
        <v>0</v>
      </c>
      <c r="L74" s="484">
        <f t="shared" si="10"/>
        <v>0</v>
      </c>
      <c r="M74" s="484">
        <f t="shared" si="10"/>
        <v>0</v>
      </c>
      <c r="N74" s="484">
        <f t="shared" si="10"/>
        <v>0</v>
      </c>
      <c r="O74" s="489"/>
    </row>
    <row r="75" spans="1:15" s="71" customFormat="1" ht="14.25" hidden="1">
      <c r="A75" s="785">
        <v>61</v>
      </c>
      <c r="B75" s="492"/>
      <c r="C75" s="488"/>
      <c r="D75" s="72"/>
      <c r="E75" s="72"/>
      <c r="F75" s="72"/>
      <c r="G75" s="72"/>
      <c r="H75" s="72"/>
      <c r="I75" s="72"/>
      <c r="J75" s="72"/>
      <c r="K75" s="72"/>
      <c r="L75" s="494"/>
      <c r="M75" s="494"/>
      <c r="N75" s="494"/>
      <c r="O75" s="493"/>
    </row>
    <row r="76" spans="1:15" s="65" customFormat="1" hidden="1">
      <c r="A76" s="7">
        <v>62</v>
      </c>
      <c r="B76" s="603">
        <f>'1.  LRAMVA Summary'!B33</f>
        <v>0</v>
      </c>
      <c r="C76" s="865">
        <f>'2. LRAMVA Threshold'!J43</f>
        <v>0</v>
      </c>
      <c r="D76" s="47"/>
      <c r="E76" s="47"/>
      <c r="F76" s="47"/>
      <c r="G76" s="47"/>
      <c r="H76" s="47"/>
      <c r="I76" s="47"/>
      <c r="J76" s="47"/>
      <c r="K76" s="47"/>
      <c r="L76" s="47"/>
      <c r="M76" s="47"/>
      <c r="N76" s="47"/>
      <c r="O76" s="70"/>
    </row>
    <row r="77" spans="1:15" s="18" customFormat="1" hidden="1" outlineLevel="1">
      <c r="A77" s="111">
        <v>63</v>
      </c>
      <c r="B77" s="535" t="s">
        <v>513</v>
      </c>
      <c r="C77" s="860"/>
      <c r="D77" s="47"/>
      <c r="E77" s="47"/>
      <c r="F77" s="47"/>
      <c r="G77" s="47"/>
      <c r="H77" s="47"/>
      <c r="I77" s="47"/>
      <c r="J77" s="47"/>
      <c r="K77" s="47"/>
      <c r="L77" s="47"/>
      <c r="M77" s="47"/>
      <c r="N77" s="47"/>
      <c r="O77" s="70"/>
    </row>
    <row r="78" spans="1:15" s="18" customFormat="1" hidden="1" outlineLevel="1">
      <c r="A78" s="785">
        <v>64</v>
      </c>
      <c r="B78" s="535" t="s">
        <v>514</v>
      </c>
      <c r="C78" s="860"/>
      <c r="D78" s="47"/>
      <c r="E78" s="47"/>
      <c r="F78" s="47"/>
      <c r="G78" s="47"/>
      <c r="H78" s="47"/>
      <c r="I78" s="47"/>
      <c r="J78" s="47"/>
      <c r="K78" s="47"/>
      <c r="L78" s="47"/>
      <c r="M78" s="47"/>
      <c r="N78" s="47"/>
      <c r="O78" s="70"/>
    </row>
    <row r="79" spans="1:15" s="18" customFormat="1" hidden="1" outlineLevel="1">
      <c r="A79" s="7">
        <v>65</v>
      </c>
      <c r="B79" s="535" t="s">
        <v>492</v>
      </c>
      <c r="C79" s="860"/>
      <c r="D79" s="47"/>
      <c r="E79" s="47"/>
      <c r="F79" s="47"/>
      <c r="G79" s="47"/>
      <c r="H79" s="47"/>
      <c r="I79" s="47"/>
      <c r="J79" s="47"/>
      <c r="K79" s="47"/>
      <c r="L79" s="47"/>
      <c r="M79" s="47"/>
      <c r="N79" s="47"/>
      <c r="O79" s="70"/>
    </row>
    <row r="80" spans="1:15" s="18" customFormat="1" hidden="1">
      <c r="A80" s="111">
        <v>66</v>
      </c>
      <c r="B80" s="535" t="s">
        <v>515</v>
      </c>
      <c r="C80" s="866"/>
      <c r="D80" s="66">
        <f>SUM(D76:D79)</f>
        <v>0</v>
      </c>
      <c r="E80" s="66">
        <f t="shared" ref="E80:N80" si="11">SUM(E76:E79)</f>
        <v>0</v>
      </c>
      <c r="F80" s="66">
        <f t="shared" si="11"/>
        <v>0</v>
      </c>
      <c r="G80" s="66">
        <f t="shared" si="11"/>
        <v>0</v>
      </c>
      <c r="H80" s="66">
        <f t="shared" si="11"/>
        <v>0</v>
      </c>
      <c r="I80" s="66">
        <f t="shared" si="11"/>
        <v>0</v>
      </c>
      <c r="J80" s="66">
        <f t="shared" si="11"/>
        <v>0</v>
      </c>
      <c r="K80" s="66">
        <f t="shared" si="11"/>
        <v>0</v>
      </c>
      <c r="L80" s="66">
        <f t="shared" si="11"/>
        <v>0</v>
      </c>
      <c r="M80" s="66">
        <f t="shared" si="11"/>
        <v>0</v>
      </c>
      <c r="N80" s="66">
        <f t="shared" si="11"/>
        <v>0</v>
      </c>
      <c r="O80" s="78"/>
    </row>
    <row r="81" spans="1:15" s="14" customFormat="1" hidden="1">
      <c r="A81" s="796">
        <v>67</v>
      </c>
      <c r="B81" s="492" t="s">
        <v>516</v>
      </c>
      <c r="C81" s="488"/>
      <c r="D81" s="72"/>
      <c r="E81" s="484">
        <f t="shared" ref="E81:N81" si="12">ROUND(SUM(D80*E16+E80*E17)/12,4)</f>
        <v>0</v>
      </c>
      <c r="F81" s="484">
        <f t="shared" si="12"/>
        <v>0</v>
      </c>
      <c r="G81" s="484">
        <f t="shared" si="12"/>
        <v>0</v>
      </c>
      <c r="H81" s="484">
        <f t="shared" si="12"/>
        <v>0</v>
      </c>
      <c r="I81" s="484">
        <f t="shared" si="12"/>
        <v>0</v>
      </c>
      <c r="J81" s="484">
        <f t="shared" si="12"/>
        <v>0</v>
      </c>
      <c r="K81" s="484">
        <f t="shared" si="12"/>
        <v>0</v>
      </c>
      <c r="L81" s="484">
        <f t="shared" si="12"/>
        <v>0</v>
      </c>
      <c r="M81" s="484">
        <f t="shared" si="12"/>
        <v>0</v>
      </c>
      <c r="N81" s="484">
        <f t="shared" si="12"/>
        <v>0</v>
      </c>
      <c r="O81" s="489"/>
    </row>
    <row r="82" spans="1:15" s="14" customFormat="1" hidden="1">
      <c r="A82" s="7">
        <v>68</v>
      </c>
      <c r="B82" s="74"/>
      <c r="C82" s="81"/>
      <c r="D82" s="72"/>
      <c r="E82" s="72"/>
      <c r="F82" s="72"/>
      <c r="G82" s="72"/>
      <c r="H82" s="72"/>
      <c r="I82" s="72"/>
      <c r="J82" s="72"/>
      <c r="K82" s="72"/>
      <c r="L82" s="487"/>
      <c r="M82" s="487"/>
      <c r="N82" s="487"/>
      <c r="O82" s="489"/>
    </row>
    <row r="83" spans="1:15" s="65" customFormat="1" hidden="1">
      <c r="A83" s="111">
        <v>69</v>
      </c>
      <c r="B83" s="603">
        <f>'1.  LRAMVA Summary'!B34</f>
        <v>0</v>
      </c>
      <c r="C83" s="865">
        <f>'2. LRAMVA Threshold'!K43</f>
        <v>0</v>
      </c>
      <c r="D83" s="47"/>
      <c r="E83" s="47"/>
      <c r="F83" s="47"/>
      <c r="G83" s="47"/>
      <c r="H83" s="47"/>
      <c r="I83" s="47"/>
      <c r="J83" s="47"/>
      <c r="K83" s="47"/>
      <c r="L83" s="47"/>
      <c r="M83" s="47"/>
      <c r="N83" s="47"/>
      <c r="O83" s="70"/>
    </row>
    <row r="84" spans="1:15" s="18" customFormat="1" hidden="1" outlineLevel="1">
      <c r="A84" s="785">
        <v>70</v>
      </c>
      <c r="B84" s="535" t="s">
        <v>513</v>
      </c>
      <c r="C84" s="860"/>
      <c r="D84" s="47"/>
      <c r="E84" s="47"/>
      <c r="F84" s="47"/>
      <c r="G84" s="47"/>
      <c r="H84" s="47"/>
      <c r="I84" s="47"/>
      <c r="J84" s="47"/>
      <c r="K84" s="47"/>
      <c r="L84" s="47"/>
      <c r="M84" s="47"/>
      <c r="N84" s="47"/>
      <c r="O84" s="70"/>
    </row>
    <row r="85" spans="1:15" s="18" customFormat="1" hidden="1" outlineLevel="1">
      <c r="A85" s="7">
        <v>71</v>
      </c>
      <c r="B85" s="535" t="s">
        <v>514</v>
      </c>
      <c r="C85" s="860"/>
      <c r="D85" s="47"/>
      <c r="E85" s="47"/>
      <c r="F85" s="47"/>
      <c r="G85" s="47"/>
      <c r="H85" s="47"/>
      <c r="I85" s="47"/>
      <c r="J85" s="47"/>
      <c r="K85" s="47"/>
      <c r="L85" s="47"/>
      <c r="M85" s="47"/>
      <c r="N85" s="47"/>
      <c r="O85" s="70"/>
    </row>
    <row r="86" spans="1:15" s="18" customFormat="1" hidden="1" outlineLevel="1">
      <c r="A86" s="111">
        <v>72</v>
      </c>
      <c r="B86" s="535" t="s">
        <v>492</v>
      </c>
      <c r="C86" s="860"/>
      <c r="D86" s="47"/>
      <c r="E86" s="47"/>
      <c r="F86" s="47"/>
      <c r="G86" s="47"/>
      <c r="H86" s="47"/>
      <c r="I86" s="47"/>
      <c r="J86" s="47"/>
      <c r="K86" s="47"/>
      <c r="L86" s="47"/>
      <c r="M86" s="47"/>
      <c r="N86" s="47"/>
      <c r="O86" s="70"/>
    </row>
    <row r="87" spans="1:15" s="18" customFormat="1" hidden="1">
      <c r="A87" s="785">
        <v>73</v>
      </c>
      <c r="B87" s="535" t="s">
        <v>515</v>
      </c>
      <c r="C87" s="866"/>
      <c r="D87" s="66">
        <f>SUM(D83:D86)</f>
        <v>0</v>
      </c>
      <c r="E87" s="66">
        <f t="shared" ref="E87:N87" si="13">SUM(E83:E86)</f>
        <v>0</v>
      </c>
      <c r="F87" s="66">
        <f>SUM(F83:F86)</f>
        <v>0</v>
      </c>
      <c r="G87" s="66">
        <f t="shared" si="13"/>
        <v>0</v>
      </c>
      <c r="H87" s="66">
        <f t="shared" si="13"/>
        <v>0</v>
      </c>
      <c r="I87" s="66">
        <f t="shared" si="13"/>
        <v>0</v>
      </c>
      <c r="J87" s="66">
        <f t="shared" si="13"/>
        <v>0</v>
      </c>
      <c r="K87" s="66">
        <f t="shared" si="13"/>
        <v>0</v>
      </c>
      <c r="L87" s="66">
        <f t="shared" si="13"/>
        <v>0</v>
      </c>
      <c r="M87" s="66">
        <f t="shared" si="13"/>
        <v>0</v>
      </c>
      <c r="N87" s="66">
        <f t="shared" si="13"/>
        <v>0</v>
      </c>
      <c r="O87" s="78"/>
    </row>
    <row r="88" spans="1:15" s="14" customFormat="1" hidden="1">
      <c r="A88" s="797">
        <v>74</v>
      </c>
      <c r="B88" s="492" t="s">
        <v>516</v>
      </c>
      <c r="C88" s="488"/>
      <c r="D88" s="72"/>
      <c r="E88" s="484">
        <f t="shared" ref="E88:N88" si="14">ROUND(SUM(D87*E16+E87*E17)/12,4)</f>
        <v>0</v>
      </c>
      <c r="F88" s="484">
        <f t="shared" si="14"/>
        <v>0</v>
      </c>
      <c r="G88" s="484">
        <f t="shared" si="14"/>
        <v>0</v>
      </c>
      <c r="H88" s="484">
        <f t="shared" si="14"/>
        <v>0</v>
      </c>
      <c r="I88" s="484">
        <f t="shared" si="14"/>
        <v>0</v>
      </c>
      <c r="J88" s="484">
        <f t="shared" si="14"/>
        <v>0</v>
      </c>
      <c r="K88" s="484">
        <f t="shared" si="14"/>
        <v>0</v>
      </c>
      <c r="L88" s="484">
        <f t="shared" si="14"/>
        <v>0</v>
      </c>
      <c r="M88" s="484">
        <f t="shared" si="14"/>
        <v>0</v>
      </c>
      <c r="N88" s="484">
        <f t="shared" si="14"/>
        <v>0</v>
      </c>
      <c r="O88" s="489"/>
    </row>
    <row r="89" spans="1:15" s="14" customFormat="1" hidden="1">
      <c r="A89" s="111">
        <v>75</v>
      </c>
      <c r="B89" s="481"/>
      <c r="C89" s="488"/>
      <c r="D89" s="72"/>
      <c r="E89" s="484"/>
      <c r="F89" s="484"/>
      <c r="G89" s="484"/>
      <c r="H89" s="484"/>
      <c r="I89" s="484"/>
      <c r="J89" s="484"/>
      <c r="K89" s="484"/>
      <c r="L89" s="484"/>
      <c r="M89" s="484"/>
      <c r="N89" s="484"/>
      <c r="O89" s="489"/>
    </row>
    <row r="90" spans="1:15" s="65" customFormat="1" hidden="1">
      <c r="A90" s="785">
        <v>76</v>
      </c>
      <c r="B90" s="603">
        <f>'1.  LRAMVA Summary'!B35</f>
        <v>0</v>
      </c>
      <c r="C90" s="865">
        <f>'2. LRAMVA Threshold'!L43</f>
        <v>0</v>
      </c>
      <c r="D90" s="47"/>
      <c r="E90" s="47"/>
      <c r="F90" s="47"/>
      <c r="G90" s="47"/>
      <c r="H90" s="47"/>
      <c r="I90" s="47"/>
      <c r="J90" s="47"/>
      <c r="K90" s="47"/>
      <c r="L90" s="47"/>
      <c r="M90" s="47"/>
      <c r="N90" s="47"/>
      <c r="O90" s="70"/>
    </row>
    <row r="91" spans="1:15" s="18" customFormat="1" hidden="1" outlineLevel="1">
      <c r="A91" s="7">
        <v>77</v>
      </c>
      <c r="B91" s="535" t="s">
        <v>513</v>
      </c>
      <c r="C91" s="860"/>
      <c r="D91" s="47"/>
      <c r="E91" s="47"/>
      <c r="F91" s="47"/>
      <c r="G91" s="47"/>
      <c r="H91" s="47"/>
      <c r="I91" s="47"/>
      <c r="J91" s="47"/>
      <c r="K91" s="47"/>
      <c r="L91" s="47"/>
      <c r="M91" s="47"/>
      <c r="N91" s="47"/>
      <c r="O91" s="70"/>
    </row>
    <row r="92" spans="1:15" s="18" customFormat="1" hidden="1" outlineLevel="1">
      <c r="A92" s="111">
        <v>78</v>
      </c>
      <c r="B92" s="535" t="s">
        <v>514</v>
      </c>
      <c r="C92" s="860"/>
      <c r="D92" s="47"/>
      <c r="E92" s="47"/>
      <c r="F92" s="47"/>
      <c r="G92" s="47"/>
      <c r="H92" s="47"/>
      <c r="I92" s="47"/>
      <c r="J92" s="47"/>
      <c r="K92" s="47"/>
      <c r="L92" s="47"/>
      <c r="M92" s="47"/>
      <c r="N92" s="47"/>
      <c r="O92" s="70"/>
    </row>
    <row r="93" spans="1:15" s="18" customFormat="1" hidden="1" outlineLevel="1">
      <c r="A93" s="785">
        <v>79</v>
      </c>
      <c r="B93" s="535" t="s">
        <v>492</v>
      </c>
      <c r="C93" s="860"/>
      <c r="D93" s="47"/>
      <c r="E93" s="47"/>
      <c r="F93" s="47"/>
      <c r="G93" s="47"/>
      <c r="H93" s="47"/>
      <c r="I93" s="47"/>
      <c r="J93" s="47"/>
      <c r="K93" s="47"/>
      <c r="L93" s="47"/>
      <c r="M93" s="47"/>
      <c r="N93" s="47"/>
      <c r="O93" s="70"/>
    </row>
    <row r="94" spans="1:15" s="18" customFormat="1" hidden="1">
      <c r="A94" s="7">
        <v>80</v>
      </c>
      <c r="B94" s="535" t="s">
        <v>515</v>
      </c>
      <c r="C94" s="866"/>
      <c r="D94" s="66">
        <f>SUM(D90:D93)</f>
        <v>0</v>
      </c>
      <c r="E94" s="66">
        <f>SUM(E90:E93)</f>
        <v>0</v>
      </c>
      <c r="F94" s="66">
        <f t="shared" ref="F94:N94" si="15">SUM(F90:F93)</f>
        <v>0</v>
      </c>
      <c r="G94" s="66">
        <f t="shared" si="15"/>
        <v>0</v>
      </c>
      <c r="H94" s="66">
        <f t="shared" si="15"/>
        <v>0</v>
      </c>
      <c r="I94" s="66">
        <f t="shared" si="15"/>
        <v>0</v>
      </c>
      <c r="J94" s="66">
        <f t="shared" si="15"/>
        <v>0</v>
      </c>
      <c r="K94" s="66">
        <f t="shared" si="15"/>
        <v>0</v>
      </c>
      <c r="L94" s="66">
        <f t="shared" si="15"/>
        <v>0</v>
      </c>
      <c r="M94" s="66">
        <f t="shared" si="15"/>
        <v>0</v>
      </c>
      <c r="N94" s="66">
        <f t="shared" si="15"/>
        <v>0</v>
      </c>
      <c r="O94" s="78"/>
    </row>
    <row r="95" spans="1:15" s="14" customFormat="1" hidden="1">
      <c r="A95" s="111">
        <v>81</v>
      </c>
      <c r="B95" s="492" t="s">
        <v>516</v>
      </c>
      <c r="C95" s="488"/>
      <c r="D95" s="72"/>
      <c r="E95" s="484">
        <f t="shared" ref="E95:N95" si="16">ROUND(SUM(D94*E16+E94*E17)/12,4)</f>
        <v>0</v>
      </c>
      <c r="F95" s="484">
        <f t="shared" si="16"/>
        <v>0</v>
      </c>
      <c r="G95" s="484">
        <f t="shared" si="16"/>
        <v>0</v>
      </c>
      <c r="H95" s="484">
        <f t="shared" si="16"/>
        <v>0</v>
      </c>
      <c r="I95" s="484">
        <f t="shared" si="16"/>
        <v>0</v>
      </c>
      <c r="J95" s="484">
        <f t="shared" si="16"/>
        <v>0</v>
      </c>
      <c r="K95" s="484">
        <f t="shared" si="16"/>
        <v>0</v>
      </c>
      <c r="L95" s="484">
        <f t="shared" si="16"/>
        <v>0</v>
      </c>
      <c r="M95" s="484">
        <f t="shared" si="16"/>
        <v>0</v>
      </c>
      <c r="N95" s="484">
        <f t="shared" si="16"/>
        <v>0</v>
      </c>
      <c r="O95" s="489"/>
    </row>
    <row r="96" spans="1:15" s="14" customFormat="1" hidden="1">
      <c r="A96" s="785">
        <v>82</v>
      </c>
      <c r="B96" s="481"/>
      <c r="C96" s="488"/>
      <c r="D96" s="72"/>
      <c r="E96" s="484"/>
      <c r="F96" s="484"/>
      <c r="G96" s="484"/>
      <c r="H96" s="484"/>
      <c r="I96" s="484"/>
      <c r="J96" s="484"/>
      <c r="K96" s="484"/>
      <c r="L96" s="484"/>
      <c r="M96" s="484"/>
      <c r="N96" s="484"/>
      <c r="O96" s="489"/>
    </row>
    <row r="97" spans="1:15" s="65" customFormat="1" hidden="1">
      <c r="A97" s="7">
        <v>83</v>
      </c>
      <c r="B97" s="603">
        <f>'1.  LRAMVA Summary'!B36</f>
        <v>0</v>
      </c>
      <c r="C97" s="865">
        <f>'2. LRAMVA Threshold'!M43</f>
        <v>0</v>
      </c>
      <c r="D97" s="47"/>
      <c r="E97" s="47"/>
      <c r="F97" s="47"/>
      <c r="G97" s="47"/>
      <c r="H97" s="47"/>
      <c r="I97" s="47"/>
      <c r="J97" s="47"/>
      <c r="K97" s="47"/>
      <c r="L97" s="47"/>
      <c r="M97" s="47"/>
      <c r="N97" s="47"/>
      <c r="O97" s="70"/>
    </row>
    <row r="98" spans="1:15" s="18" customFormat="1" hidden="1" outlineLevel="1">
      <c r="A98" s="111">
        <v>84</v>
      </c>
      <c r="B98" s="535" t="s">
        <v>513</v>
      </c>
      <c r="C98" s="860"/>
      <c r="D98" s="47"/>
      <c r="E98" s="47"/>
      <c r="F98" s="47"/>
      <c r="G98" s="47"/>
      <c r="H98" s="47"/>
      <c r="I98" s="47"/>
      <c r="J98" s="47"/>
      <c r="K98" s="47"/>
      <c r="L98" s="47"/>
      <c r="M98" s="47"/>
      <c r="N98" s="47"/>
      <c r="O98" s="70"/>
    </row>
    <row r="99" spans="1:15" s="18" customFormat="1" hidden="1" outlineLevel="1">
      <c r="A99" s="785">
        <v>85</v>
      </c>
      <c r="B99" s="535" t="s">
        <v>514</v>
      </c>
      <c r="C99" s="860"/>
      <c r="D99" s="47"/>
      <c r="E99" s="47"/>
      <c r="F99" s="47"/>
      <c r="G99" s="47"/>
      <c r="H99" s="47"/>
      <c r="I99" s="47"/>
      <c r="J99" s="47"/>
      <c r="K99" s="47"/>
      <c r="L99" s="47"/>
      <c r="M99" s="47"/>
      <c r="N99" s="47"/>
      <c r="O99" s="70"/>
    </row>
    <row r="100" spans="1:15" s="18" customFormat="1" hidden="1" outlineLevel="1">
      <c r="A100" s="7">
        <v>86</v>
      </c>
      <c r="B100" s="535" t="s">
        <v>492</v>
      </c>
      <c r="C100" s="860"/>
      <c r="D100" s="47"/>
      <c r="E100" s="47"/>
      <c r="F100" s="47"/>
      <c r="G100" s="47"/>
      <c r="H100" s="47"/>
      <c r="I100" s="47"/>
      <c r="J100" s="47"/>
      <c r="K100" s="47"/>
      <c r="L100" s="47"/>
      <c r="M100" s="47"/>
      <c r="N100" s="47"/>
      <c r="O100" s="70"/>
    </row>
    <row r="101" spans="1:15" s="18" customFormat="1" hidden="1">
      <c r="A101" s="111">
        <v>87</v>
      </c>
      <c r="B101" s="535" t="s">
        <v>515</v>
      </c>
      <c r="C101" s="866"/>
      <c r="D101" s="66">
        <f>SUM(D97:D100)</f>
        <v>0</v>
      </c>
      <c r="E101" s="66">
        <f>SUM(E97:E100)</f>
        <v>0</v>
      </c>
      <c r="F101" s="66">
        <f t="shared" ref="F101:N101" si="17">SUM(F97:F100)</f>
        <v>0</v>
      </c>
      <c r="G101" s="66">
        <f t="shared" si="17"/>
        <v>0</v>
      </c>
      <c r="H101" s="66">
        <f t="shared" si="17"/>
        <v>0</v>
      </c>
      <c r="I101" s="66">
        <f t="shared" si="17"/>
        <v>0</v>
      </c>
      <c r="J101" s="66">
        <f t="shared" si="17"/>
        <v>0</v>
      </c>
      <c r="K101" s="66">
        <f t="shared" si="17"/>
        <v>0</v>
      </c>
      <c r="L101" s="66">
        <f t="shared" si="17"/>
        <v>0</v>
      </c>
      <c r="M101" s="66">
        <f t="shared" si="17"/>
        <v>0</v>
      </c>
      <c r="N101" s="66">
        <f t="shared" si="17"/>
        <v>0</v>
      </c>
      <c r="O101" s="78"/>
    </row>
    <row r="102" spans="1:15" s="14" customFormat="1" hidden="1">
      <c r="A102" s="785">
        <v>88</v>
      </c>
      <c r="B102" s="492" t="s">
        <v>516</v>
      </c>
      <c r="C102" s="488"/>
      <c r="D102" s="72"/>
      <c r="E102" s="484">
        <f t="shared" ref="E102:N102" si="18">ROUND(SUM(D101*E16+E101*E17)/12,4)</f>
        <v>0</v>
      </c>
      <c r="F102" s="484">
        <f t="shared" si="18"/>
        <v>0</v>
      </c>
      <c r="G102" s="484">
        <f t="shared" si="18"/>
        <v>0</v>
      </c>
      <c r="H102" s="484">
        <f t="shared" si="18"/>
        <v>0</v>
      </c>
      <c r="I102" s="484">
        <f t="shared" si="18"/>
        <v>0</v>
      </c>
      <c r="J102" s="484">
        <f t="shared" si="18"/>
        <v>0</v>
      </c>
      <c r="K102" s="484">
        <f t="shared" si="18"/>
        <v>0</v>
      </c>
      <c r="L102" s="484">
        <f t="shared" si="18"/>
        <v>0</v>
      </c>
      <c r="M102" s="484">
        <f t="shared" si="18"/>
        <v>0</v>
      </c>
      <c r="N102" s="484">
        <f t="shared" si="18"/>
        <v>0</v>
      </c>
      <c r="O102" s="489"/>
    </row>
    <row r="103" spans="1:15" s="14" customFormat="1" hidden="1">
      <c r="A103" s="7">
        <v>89</v>
      </c>
      <c r="B103" s="481"/>
      <c r="C103" s="488"/>
      <c r="D103" s="72"/>
      <c r="E103" s="484"/>
      <c r="F103" s="484"/>
      <c r="G103" s="484"/>
      <c r="H103" s="484"/>
      <c r="I103" s="484"/>
      <c r="J103" s="484"/>
      <c r="K103" s="484"/>
      <c r="L103" s="484"/>
      <c r="M103" s="484"/>
      <c r="N103" s="484"/>
      <c r="O103" s="489"/>
    </row>
    <row r="104" spans="1:15" s="65" customFormat="1" hidden="1">
      <c r="A104" s="111">
        <v>90</v>
      </c>
      <c r="B104" s="603">
        <f>'1.  LRAMVA Summary'!B37</f>
        <v>0</v>
      </c>
      <c r="C104" s="865">
        <f>'2. LRAMVA Threshold'!N43</f>
        <v>0</v>
      </c>
      <c r="D104" s="47"/>
      <c r="E104" s="47"/>
      <c r="F104" s="47"/>
      <c r="G104" s="47"/>
      <c r="H104" s="47"/>
      <c r="I104" s="47"/>
      <c r="J104" s="47"/>
      <c r="K104" s="47"/>
      <c r="L104" s="47"/>
      <c r="M104" s="47"/>
      <c r="N104" s="47"/>
      <c r="O104" s="70"/>
    </row>
    <row r="105" spans="1:15" s="18" customFormat="1" hidden="1" outlineLevel="1">
      <c r="A105" s="785">
        <v>91</v>
      </c>
      <c r="B105" s="535" t="s">
        <v>513</v>
      </c>
      <c r="C105" s="860"/>
      <c r="D105" s="47"/>
      <c r="E105" s="47"/>
      <c r="F105" s="47"/>
      <c r="G105" s="47"/>
      <c r="H105" s="47"/>
      <c r="I105" s="47"/>
      <c r="J105" s="47"/>
      <c r="K105" s="47"/>
      <c r="L105" s="47"/>
      <c r="M105" s="47"/>
      <c r="N105" s="47"/>
      <c r="O105" s="70"/>
    </row>
    <row r="106" spans="1:15" s="18" customFormat="1" hidden="1" outlineLevel="1">
      <c r="A106" s="7">
        <v>92</v>
      </c>
      <c r="B106" s="535" t="s">
        <v>514</v>
      </c>
      <c r="C106" s="860"/>
      <c r="D106" s="47"/>
      <c r="E106" s="47"/>
      <c r="F106" s="47"/>
      <c r="G106" s="47"/>
      <c r="H106" s="47"/>
      <c r="I106" s="47"/>
      <c r="J106" s="47"/>
      <c r="K106" s="47"/>
      <c r="L106" s="47"/>
      <c r="M106" s="47"/>
      <c r="N106" s="47"/>
      <c r="O106" s="70"/>
    </row>
    <row r="107" spans="1:15" s="18" customFormat="1" hidden="1" outlineLevel="1">
      <c r="A107" s="111">
        <v>93</v>
      </c>
      <c r="B107" s="535" t="s">
        <v>492</v>
      </c>
      <c r="C107" s="860"/>
      <c r="D107" s="47"/>
      <c r="E107" s="47"/>
      <c r="F107" s="47"/>
      <c r="G107" s="47"/>
      <c r="H107" s="47"/>
      <c r="I107" s="47"/>
      <c r="J107" s="47"/>
      <c r="K107" s="47"/>
      <c r="L107" s="47"/>
      <c r="M107" s="47"/>
      <c r="N107" s="47"/>
      <c r="O107" s="70"/>
    </row>
    <row r="108" spans="1:15" s="18" customFormat="1" hidden="1">
      <c r="A108" s="785">
        <v>94</v>
      </c>
      <c r="B108" s="535" t="s">
        <v>515</v>
      </c>
      <c r="C108" s="866"/>
      <c r="D108" s="66">
        <f>SUM(D104:D107)</f>
        <v>0</v>
      </c>
      <c r="E108" s="66">
        <f>SUM(E104:E107)</f>
        <v>0</v>
      </c>
      <c r="F108" s="66">
        <f t="shared" ref="F108:N108" si="19">SUM(F104:F107)</f>
        <v>0</v>
      </c>
      <c r="G108" s="66">
        <f t="shared" si="19"/>
        <v>0</v>
      </c>
      <c r="H108" s="66">
        <f t="shared" si="19"/>
        <v>0</v>
      </c>
      <c r="I108" s="66">
        <f t="shared" si="19"/>
        <v>0</v>
      </c>
      <c r="J108" s="66">
        <f t="shared" si="19"/>
        <v>0</v>
      </c>
      <c r="K108" s="66">
        <f t="shared" si="19"/>
        <v>0</v>
      </c>
      <c r="L108" s="66">
        <f t="shared" si="19"/>
        <v>0</v>
      </c>
      <c r="M108" s="66">
        <f t="shared" si="19"/>
        <v>0</v>
      </c>
      <c r="N108" s="66">
        <f t="shared" si="19"/>
        <v>0</v>
      </c>
      <c r="O108" s="78"/>
    </row>
    <row r="109" spans="1:15" s="14" customFormat="1" hidden="1">
      <c r="A109" s="7">
        <v>95</v>
      </c>
      <c r="B109" s="492" t="s">
        <v>516</v>
      </c>
      <c r="C109" s="488"/>
      <c r="D109" s="72"/>
      <c r="E109" s="484">
        <f t="shared" ref="E109:N109" si="20">ROUND(SUM(D108*E16+E108*E17)/12,4)</f>
        <v>0</v>
      </c>
      <c r="F109" s="484">
        <f t="shared" si="20"/>
        <v>0</v>
      </c>
      <c r="G109" s="484">
        <f t="shared" si="20"/>
        <v>0</v>
      </c>
      <c r="H109" s="484">
        <f t="shared" si="20"/>
        <v>0</v>
      </c>
      <c r="I109" s="484">
        <f t="shared" si="20"/>
        <v>0</v>
      </c>
      <c r="J109" s="484">
        <f t="shared" si="20"/>
        <v>0</v>
      </c>
      <c r="K109" s="484">
        <f t="shared" si="20"/>
        <v>0</v>
      </c>
      <c r="L109" s="484">
        <f t="shared" si="20"/>
        <v>0</v>
      </c>
      <c r="M109" s="484">
        <f t="shared" si="20"/>
        <v>0</v>
      </c>
      <c r="N109" s="484">
        <f t="shared" si="20"/>
        <v>0</v>
      </c>
      <c r="O109" s="489"/>
    </row>
    <row r="110" spans="1:15" s="14" customFormat="1" hidden="1">
      <c r="A110" s="111">
        <v>96</v>
      </c>
      <c r="B110" s="481"/>
      <c r="C110" s="488"/>
      <c r="D110" s="72"/>
      <c r="E110" s="484"/>
      <c r="F110" s="484"/>
      <c r="G110" s="484"/>
      <c r="H110" s="484"/>
      <c r="I110" s="484"/>
      <c r="J110" s="484"/>
      <c r="K110" s="484"/>
      <c r="L110" s="484"/>
      <c r="M110" s="484"/>
      <c r="N110" s="484"/>
      <c r="O110" s="489"/>
    </row>
    <row r="111" spans="1:15" s="65" customFormat="1" hidden="1">
      <c r="A111" s="785">
        <v>97</v>
      </c>
      <c r="B111" s="603">
        <f>'1.  LRAMVA Summary'!B38</f>
        <v>0</v>
      </c>
      <c r="C111" s="865">
        <f>'2. LRAMVA Threshold'!O43</f>
        <v>0</v>
      </c>
      <c r="D111" s="47"/>
      <c r="E111" s="47"/>
      <c r="F111" s="47"/>
      <c r="G111" s="47"/>
      <c r="H111" s="47"/>
      <c r="I111" s="47"/>
      <c r="J111" s="47"/>
      <c r="K111" s="47"/>
      <c r="L111" s="47"/>
      <c r="M111" s="47"/>
      <c r="N111" s="47"/>
      <c r="O111" s="70"/>
    </row>
    <row r="112" spans="1:15" s="18" customFormat="1" hidden="1" outlineLevel="1">
      <c r="A112" s="7">
        <v>98</v>
      </c>
      <c r="B112" s="535" t="s">
        <v>513</v>
      </c>
      <c r="C112" s="860"/>
      <c r="D112" s="47"/>
      <c r="E112" s="47"/>
      <c r="F112" s="47"/>
      <c r="G112" s="47"/>
      <c r="H112" s="47"/>
      <c r="I112" s="47"/>
      <c r="J112" s="47"/>
      <c r="K112" s="47"/>
      <c r="L112" s="47"/>
      <c r="M112" s="47"/>
      <c r="N112" s="47"/>
      <c r="O112" s="70"/>
    </row>
    <row r="113" spans="1:15" s="18" customFormat="1" hidden="1" outlineLevel="1">
      <c r="A113" s="111">
        <v>99</v>
      </c>
      <c r="B113" s="535" t="s">
        <v>514</v>
      </c>
      <c r="C113" s="860"/>
      <c r="D113" s="47"/>
      <c r="E113" s="47"/>
      <c r="F113" s="47"/>
      <c r="G113" s="47"/>
      <c r="H113" s="47"/>
      <c r="I113" s="47"/>
      <c r="J113" s="47"/>
      <c r="K113" s="47"/>
      <c r="L113" s="47"/>
      <c r="M113" s="47"/>
      <c r="N113" s="47"/>
      <c r="O113" s="70"/>
    </row>
    <row r="114" spans="1:15" s="18" customFormat="1" hidden="1" outlineLevel="1">
      <c r="A114" s="785">
        <v>100</v>
      </c>
      <c r="B114" s="535" t="s">
        <v>492</v>
      </c>
      <c r="C114" s="860"/>
      <c r="D114" s="47"/>
      <c r="E114" s="47"/>
      <c r="F114" s="47"/>
      <c r="G114" s="47"/>
      <c r="H114" s="47"/>
      <c r="I114" s="47"/>
      <c r="J114" s="47"/>
      <c r="K114" s="47"/>
      <c r="L114" s="47"/>
      <c r="M114" s="47"/>
      <c r="N114" s="47"/>
      <c r="O114" s="70"/>
    </row>
    <row r="115" spans="1:15" s="18" customFormat="1" hidden="1">
      <c r="A115" s="7">
        <v>101</v>
      </c>
      <c r="B115" s="535" t="s">
        <v>515</v>
      </c>
      <c r="C115" s="866"/>
      <c r="D115" s="66">
        <f>SUM(D111:D114)</f>
        <v>0</v>
      </c>
      <c r="E115" s="66">
        <f>SUM(E111:E114)</f>
        <v>0</v>
      </c>
      <c r="F115" s="66">
        <f t="shared" ref="F115:N115" si="21">SUM(F111:F114)</f>
        <v>0</v>
      </c>
      <c r="G115" s="66">
        <f t="shared" si="21"/>
        <v>0</v>
      </c>
      <c r="H115" s="66">
        <f t="shared" si="21"/>
        <v>0</v>
      </c>
      <c r="I115" s="66">
        <f t="shared" si="21"/>
        <v>0</v>
      </c>
      <c r="J115" s="66">
        <f t="shared" si="21"/>
        <v>0</v>
      </c>
      <c r="K115" s="66">
        <f t="shared" si="21"/>
        <v>0</v>
      </c>
      <c r="L115" s="66">
        <f t="shared" si="21"/>
        <v>0</v>
      </c>
      <c r="M115" s="66">
        <f t="shared" si="21"/>
        <v>0</v>
      </c>
      <c r="N115" s="66">
        <f t="shared" si="21"/>
        <v>0</v>
      </c>
      <c r="O115" s="78"/>
    </row>
    <row r="116" spans="1:15" s="14" customFormat="1" hidden="1">
      <c r="A116" s="111">
        <v>102</v>
      </c>
      <c r="B116" s="492" t="s">
        <v>516</v>
      </c>
      <c r="C116" s="488"/>
      <c r="D116" s="72"/>
      <c r="E116" s="484">
        <f t="shared" ref="E116:N116" si="22">ROUND(SUM(D115*E16+E115*E17)/12,4)</f>
        <v>0</v>
      </c>
      <c r="F116" s="484">
        <f t="shared" si="22"/>
        <v>0</v>
      </c>
      <c r="G116" s="484">
        <f t="shared" si="22"/>
        <v>0</v>
      </c>
      <c r="H116" s="484">
        <f t="shared" si="22"/>
        <v>0</v>
      </c>
      <c r="I116" s="484">
        <f t="shared" si="22"/>
        <v>0</v>
      </c>
      <c r="J116" s="484">
        <f t="shared" si="22"/>
        <v>0</v>
      </c>
      <c r="K116" s="484">
        <f t="shared" si="22"/>
        <v>0</v>
      </c>
      <c r="L116" s="484">
        <f t="shared" si="22"/>
        <v>0</v>
      </c>
      <c r="M116" s="484">
        <f t="shared" si="22"/>
        <v>0</v>
      </c>
      <c r="N116" s="484">
        <f t="shared" si="22"/>
        <v>0</v>
      </c>
      <c r="O116" s="489"/>
    </row>
    <row r="117" spans="1:15" s="14" customFormat="1" hidden="1">
      <c r="A117" s="785">
        <v>103</v>
      </c>
      <c r="B117" s="481"/>
      <c r="C117" s="488"/>
      <c r="D117" s="72"/>
      <c r="E117" s="484"/>
      <c r="F117" s="484"/>
      <c r="G117" s="484"/>
      <c r="H117" s="484"/>
      <c r="I117" s="484"/>
      <c r="J117" s="484"/>
      <c r="K117" s="484"/>
      <c r="L117" s="484"/>
      <c r="M117" s="484"/>
      <c r="N117" s="484"/>
      <c r="O117" s="489"/>
    </row>
    <row r="118" spans="1:15" s="65" customFormat="1" hidden="1">
      <c r="A118" s="7">
        <v>104</v>
      </c>
      <c r="B118" s="603">
        <f>'1.  LRAMVA Summary'!B39</f>
        <v>0</v>
      </c>
      <c r="C118" s="865">
        <f>'2. LRAMVA Threshold'!P43</f>
        <v>0</v>
      </c>
      <c r="D118" s="47"/>
      <c r="E118" s="47"/>
      <c r="F118" s="47"/>
      <c r="G118" s="47"/>
      <c r="H118" s="47"/>
      <c r="I118" s="47"/>
      <c r="J118" s="47"/>
      <c r="K118" s="47"/>
      <c r="L118" s="47"/>
      <c r="M118" s="47"/>
      <c r="N118" s="47"/>
      <c r="O118" s="70"/>
    </row>
    <row r="119" spans="1:15" s="18" customFormat="1" hidden="1" outlineLevel="1">
      <c r="A119" s="111">
        <v>105</v>
      </c>
      <c r="B119" s="535" t="s">
        <v>513</v>
      </c>
      <c r="C119" s="860"/>
      <c r="D119" s="47"/>
      <c r="E119" s="47"/>
      <c r="F119" s="47"/>
      <c r="G119" s="47"/>
      <c r="H119" s="47"/>
      <c r="I119" s="47"/>
      <c r="J119" s="47"/>
      <c r="K119" s="47"/>
      <c r="L119" s="47"/>
      <c r="M119" s="47"/>
      <c r="N119" s="47"/>
      <c r="O119" s="70"/>
    </row>
    <row r="120" spans="1:15" s="18" customFormat="1" hidden="1" outlineLevel="1">
      <c r="A120" s="785">
        <v>106</v>
      </c>
      <c r="B120" s="535" t="s">
        <v>514</v>
      </c>
      <c r="C120" s="860"/>
      <c r="D120" s="47"/>
      <c r="E120" s="47"/>
      <c r="F120" s="47"/>
      <c r="G120" s="47"/>
      <c r="H120" s="47"/>
      <c r="I120" s="47"/>
      <c r="J120" s="47"/>
      <c r="K120" s="47"/>
      <c r="L120" s="47"/>
      <c r="M120" s="47"/>
      <c r="N120" s="47"/>
      <c r="O120" s="70"/>
    </row>
    <row r="121" spans="1:15" s="18" customFormat="1" hidden="1" outlineLevel="1">
      <c r="A121" s="7">
        <v>107</v>
      </c>
      <c r="B121" s="535" t="s">
        <v>492</v>
      </c>
      <c r="C121" s="860"/>
      <c r="D121" s="47"/>
      <c r="E121" s="47"/>
      <c r="F121" s="47"/>
      <c r="G121" s="47"/>
      <c r="H121" s="47"/>
      <c r="I121" s="47"/>
      <c r="J121" s="47"/>
      <c r="K121" s="47"/>
      <c r="L121" s="47"/>
      <c r="M121" s="47"/>
      <c r="N121" s="47"/>
      <c r="O121" s="70"/>
    </row>
    <row r="122" spans="1:15" s="18" customFormat="1" hidden="1">
      <c r="A122" s="111">
        <v>108</v>
      </c>
      <c r="B122" s="535" t="s">
        <v>515</v>
      </c>
      <c r="C122" s="866"/>
      <c r="D122" s="66">
        <f>SUM(D118:D121)</f>
        <v>0</v>
      </c>
      <c r="E122" s="66">
        <f>SUM(E118:E121)</f>
        <v>0</v>
      </c>
      <c r="F122" s="66">
        <f>SUM(F118:F121)</f>
        <v>0</v>
      </c>
      <c r="G122" s="66">
        <f t="shared" ref="G122:N122" si="23">SUM(G118:G121)</f>
        <v>0</v>
      </c>
      <c r="H122" s="66">
        <f t="shared" si="23"/>
        <v>0</v>
      </c>
      <c r="I122" s="66">
        <f t="shared" si="23"/>
        <v>0</v>
      </c>
      <c r="J122" s="66">
        <f t="shared" si="23"/>
        <v>0</v>
      </c>
      <c r="K122" s="66">
        <f t="shared" si="23"/>
        <v>0</v>
      </c>
      <c r="L122" s="66">
        <f t="shared" si="23"/>
        <v>0</v>
      </c>
      <c r="M122" s="66">
        <f t="shared" si="23"/>
        <v>0</v>
      </c>
      <c r="N122" s="66">
        <f t="shared" si="23"/>
        <v>0</v>
      </c>
      <c r="O122" s="78"/>
    </row>
    <row r="123" spans="1:15" s="14" customFormat="1" hidden="1">
      <c r="A123" s="785">
        <v>109</v>
      </c>
      <c r="B123" s="492" t="s">
        <v>516</v>
      </c>
      <c r="C123" s="488"/>
      <c r="D123" s="72"/>
      <c r="E123" s="484">
        <f t="shared" ref="E123:N123" si="24">ROUND(SUM(D122*E16+E122*E17)/12,4)</f>
        <v>0</v>
      </c>
      <c r="F123" s="484">
        <f t="shared" si="24"/>
        <v>0</v>
      </c>
      <c r="G123" s="484">
        <f t="shared" si="24"/>
        <v>0</v>
      </c>
      <c r="H123" s="484">
        <f t="shared" si="24"/>
        <v>0</v>
      </c>
      <c r="I123" s="484">
        <f t="shared" si="24"/>
        <v>0</v>
      </c>
      <c r="J123" s="484">
        <f t="shared" si="24"/>
        <v>0</v>
      </c>
      <c r="K123" s="484">
        <f t="shared" si="24"/>
        <v>0</v>
      </c>
      <c r="L123" s="484">
        <f t="shared" si="24"/>
        <v>0</v>
      </c>
      <c r="M123" s="484">
        <f t="shared" si="24"/>
        <v>0</v>
      </c>
      <c r="N123" s="484">
        <f t="shared" si="24"/>
        <v>0</v>
      </c>
      <c r="O123" s="489"/>
    </row>
    <row r="124" spans="1:15" s="14" customFormat="1" hidden="1">
      <c r="A124" s="7">
        <v>110</v>
      </c>
      <c r="B124" s="481"/>
      <c r="C124" s="488"/>
      <c r="D124" s="72"/>
      <c r="E124" s="484"/>
      <c r="F124" s="484"/>
      <c r="G124" s="484"/>
      <c r="H124" s="484"/>
      <c r="I124" s="484"/>
      <c r="J124" s="484"/>
      <c r="K124" s="484"/>
      <c r="L124" s="484"/>
      <c r="M124" s="484"/>
      <c r="N124" s="484"/>
      <c r="O124" s="489"/>
    </row>
    <row r="125" spans="1:15" s="65" customFormat="1" hidden="1">
      <c r="A125" s="111">
        <v>111</v>
      </c>
      <c r="B125" s="603">
        <f>'1.  LRAMVA Summary'!B40</f>
        <v>0</v>
      </c>
      <c r="C125" s="865">
        <f>'2. LRAMVA Threshold'!Q43</f>
        <v>0</v>
      </c>
      <c r="D125" s="47"/>
      <c r="E125" s="47"/>
      <c r="F125" s="47"/>
      <c r="G125" s="47"/>
      <c r="H125" s="47"/>
      <c r="I125" s="47"/>
      <c r="J125" s="47"/>
      <c r="K125" s="47"/>
      <c r="L125" s="47"/>
      <c r="M125" s="47"/>
      <c r="N125" s="47"/>
      <c r="O125" s="70"/>
    </row>
    <row r="126" spans="1:15" s="18" customFormat="1" hidden="1" outlineLevel="1">
      <c r="A126" s="785">
        <v>112</v>
      </c>
      <c r="B126" s="535" t="s">
        <v>513</v>
      </c>
      <c r="C126" s="860"/>
      <c r="D126" s="47"/>
      <c r="E126" s="47"/>
      <c r="F126" s="47"/>
      <c r="G126" s="47"/>
      <c r="H126" s="47"/>
      <c r="I126" s="47"/>
      <c r="J126" s="47"/>
      <c r="K126" s="47"/>
      <c r="L126" s="47"/>
      <c r="M126" s="47"/>
      <c r="N126" s="47"/>
      <c r="O126" s="70"/>
    </row>
    <row r="127" spans="1:15" s="18" customFormat="1" hidden="1" outlineLevel="1">
      <c r="A127" s="7">
        <v>113</v>
      </c>
      <c r="B127" s="535" t="s">
        <v>514</v>
      </c>
      <c r="C127" s="860"/>
      <c r="D127" s="47"/>
      <c r="E127" s="47"/>
      <c r="F127" s="47"/>
      <c r="G127" s="47"/>
      <c r="H127" s="47"/>
      <c r="I127" s="47"/>
      <c r="J127" s="47"/>
      <c r="K127" s="47"/>
      <c r="L127" s="47"/>
      <c r="M127" s="47"/>
      <c r="N127" s="47"/>
      <c r="O127" s="70"/>
    </row>
    <row r="128" spans="1:15" s="18" customFormat="1" hidden="1" outlineLevel="1">
      <c r="A128" s="111">
        <v>114</v>
      </c>
      <c r="B128" s="535" t="s">
        <v>492</v>
      </c>
      <c r="C128" s="860"/>
      <c r="D128" s="47"/>
      <c r="E128" s="47"/>
      <c r="F128" s="47"/>
      <c r="G128" s="47"/>
      <c r="H128" s="47"/>
      <c r="I128" s="47"/>
      <c r="J128" s="47"/>
      <c r="K128" s="47"/>
      <c r="L128" s="47"/>
      <c r="M128" s="47"/>
      <c r="N128" s="47"/>
      <c r="O128" s="70"/>
    </row>
    <row r="129" spans="1:17" s="18" customFormat="1" hidden="1">
      <c r="A129" s="785">
        <v>115</v>
      </c>
      <c r="B129" s="535" t="s">
        <v>515</v>
      </c>
      <c r="C129" s="866"/>
      <c r="D129" s="66">
        <f>SUM(D125:D128)</f>
        <v>0</v>
      </c>
      <c r="E129" s="66">
        <f>SUM(E125:E128)</f>
        <v>0</v>
      </c>
      <c r="F129" s="66">
        <f>SUM(F125:F128)</f>
        <v>0</v>
      </c>
      <c r="G129" s="66">
        <f>SUM(G125:G128)</f>
        <v>0</v>
      </c>
      <c r="H129" s="66">
        <f t="shared" ref="H129:N129" si="25">SUM(H125:H128)</f>
        <v>0</v>
      </c>
      <c r="I129" s="66">
        <f t="shared" si="25"/>
        <v>0</v>
      </c>
      <c r="J129" s="66">
        <f t="shared" si="25"/>
        <v>0</v>
      </c>
      <c r="K129" s="66">
        <f t="shared" si="25"/>
        <v>0</v>
      </c>
      <c r="L129" s="66">
        <f t="shared" si="25"/>
        <v>0</v>
      </c>
      <c r="M129" s="66">
        <f t="shared" si="25"/>
        <v>0</v>
      </c>
      <c r="N129" s="66">
        <f t="shared" si="25"/>
        <v>0</v>
      </c>
      <c r="O129" s="78"/>
    </row>
    <row r="130" spans="1:17" s="14" customFormat="1" hidden="1">
      <c r="A130" s="7">
        <v>116</v>
      </c>
      <c r="B130" s="492" t="s">
        <v>516</v>
      </c>
      <c r="C130" s="488"/>
      <c r="D130" s="72"/>
      <c r="E130" s="484">
        <f t="shared" ref="E130:N130" si="26">ROUND(SUM(D129*E16+E129*E17)/12,4)</f>
        <v>0</v>
      </c>
      <c r="F130" s="484">
        <f t="shared" si="26"/>
        <v>0</v>
      </c>
      <c r="G130" s="484">
        <f t="shared" si="26"/>
        <v>0</v>
      </c>
      <c r="H130" s="484">
        <f t="shared" si="26"/>
        <v>0</v>
      </c>
      <c r="I130" s="484">
        <f t="shared" si="26"/>
        <v>0</v>
      </c>
      <c r="J130" s="484">
        <f t="shared" si="26"/>
        <v>0</v>
      </c>
      <c r="K130" s="484">
        <f t="shared" si="26"/>
        <v>0</v>
      </c>
      <c r="L130" s="484">
        <f t="shared" si="26"/>
        <v>0</v>
      </c>
      <c r="M130" s="484">
        <f t="shared" si="26"/>
        <v>0</v>
      </c>
      <c r="N130" s="484">
        <f t="shared" si="26"/>
        <v>0</v>
      </c>
      <c r="O130" s="489"/>
    </row>
    <row r="131" spans="1:17" s="71" customFormat="1" ht="14.25" hidden="1">
      <c r="A131" s="111">
        <v>117</v>
      </c>
      <c r="B131" s="75"/>
      <c r="C131" s="82"/>
      <c r="D131" s="76"/>
      <c r="E131" s="76"/>
      <c r="F131" s="76"/>
      <c r="G131" s="76"/>
      <c r="H131" s="76"/>
      <c r="I131" s="76"/>
      <c r="J131" s="76"/>
      <c r="K131" s="495"/>
      <c r="L131" s="496"/>
      <c r="M131" s="496"/>
      <c r="N131" s="496"/>
      <c r="O131" s="497"/>
    </row>
    <row r="132" spans="1:17" s="3" customFormat="1" ht="21" customHeight="1">
      <c r="A132" s="4"/>
      <c r="B132" s="498" t="s">
        <v>773</v>
      </c>
      <c r="C132" s="98"/>
      <c r="D132" s="499"/>
      <c r="E132" s="499"/>
      <c r="F132" s="499"/>
      <c r="G132" s="499"/>
      <c r="H132" s="499"/>
      <c r="I132" s="499"/>
      <c r="J132" s="499"/>
      <c r="K132" s="499"/>
      <c r="L132" s="499"/>
      <c r="M132" s="499"/>
      <c r="N132" s="499"/>
      <c r="O132" s="499"/>
    </row>
    <row r="135" spans="1:17" ht="15.75">
      <c r="B135" s="118" t="s">
        <v>486</v>
      </c>
      <c r="J135" s="18"/>
    </row>
    <row r="136" spans="1:17" s="14" customFormat="1" ht="55.5" customHeight="1">
      <c r="A136" s="73"/>
      <c r="B136" s="870" t="s">
        <v>625</v>
      </c>
      <c r="C136" s="870"/>
      <c r="D136" s="870"/>
      <c r="E136" s="870"/>
      <c r="F136" s="870"/>
      <c r="G136" s="870"/>
      <c r="H136" s="870"/>
      <c r="I136" s="870"/>
      <c r="J136" s="870"/>
      <c r="K136" s="870"/>
      <c r="L136" s="870"/>
      <c r="M136" s="870"/>
      <c r="N136" s="870"/>
      <c r="O136" s="870"/>
      <c r="P136" s="870"/>
    </row>
    <row r="137" spans="1:17" s="18" customFormat="1" ht="9" customHeight="1">
      <c r="A137" s="4"/>
      <c r="B137" s="118"/>
      <c r="C137" s="79"/>
    </row>
    <row r="138" spans="1:17" ht="63.75" customHeight="1">
      <c r="B138" s="244" t="s">
        <v>235</v>
      </c>
      <c r="C138" s="244" t="str">
        <f>'1.  LRAMVA Summary'!D50</f>
        <v>Residential</v>
      </c>
      <c r="D138" s="244" t="str">
        <f>'1.  LRAMVA Summary'!E50</f>
        <v>Competitive Sector Multi-Unit Residential Service</v>
      </c>
      <c r="E138" s="244" t="str">
        <f>'1.  LRAMVA Summary'!F50</f>
        <v>GS &lt;50kW</v>
      </c>
      <c r="F138" s="244" t="str">
        <f>'1.  LRAMVA Summary'!G50</f>
        <v>GS 50-999kW</v>
      </c>
      <c r="G138" s="244" t="str">
        <f>'1.  LRAMVA Summary'!H50</f>
        <v>GS 1000-4999kW</v>
      </c>
      <c r="H138" s="244" t="str">
        <f>'1.  LRAMVA Summary'!I50</f>
        <v>Large Use</v>
      </c>
      <c r="I138" s="244" t="str">
        <f>'1.  LRAMVA Summary'!J50</f>
        <v/>
      </c>
      <c r="J138" s="244" t="str">
        <f>'1.  LRAMVA Summary'!K50</f>
        <v/>
      </c>
      <c r="K138" s="244" t="str">
        <f>'1.  LRAMVA Summary'!L50</f>
        <v/>
      </c>
      <c r="L138" s="244" t="str">
        <f>'1.  LRAMVA Summary'!M50</f>
        <v/>
      </c>
      <c r="M138" s="244" t="str">
        <f>'1.  LRAMVA Summary'!N50</f>
        <v/>
      </c>
      <c r="N138" s="244" t="str">
        <f>'1.  LRAMVA Summary'!O50</f>
        <v/>
      </c>
      <c r="O138" s="244" t="str">
        <f>'1.  LRAMVA Summary'!P50</f>
        <v/>
      </c>
      <c r="P138" s="244" t="str">
        <f>'1.  LRAMVA Summary'!Q50</f>
        <v/>
      </c>
      <c r="Q138" s="18"/>
    </row>
    <row r="139" spans="1:17" s="18" customFormat="1">
      <c r="A139" s="92"/>
      <c r="B139" s="584"/>
      <c r="C139" s="585" t="str">
        <f>'1.  LRAMVA Summary'!D51</f>
        <v>kWh</v>
      </c>
      <c r="D139" s="585" t="str">
        <f>'1.  LRAMVA Summary'!E51</f>
        <v>kWh</v>
      </c>
      <c r="E139" s="585" t="str">
        <f>'1.  LRAMVA Summary'!F51</f>
        <v>kWh</v>
      </c>
      <c r="F139" s="585" t="str">
        <f>'1.  LRAMVA Summary'!G51</f>
        <v>kW</v>
      </c>
      <c r="G139" s="585" t="str">
        <f>'1.  LRAMVA Summary'!H51</f>
        <v>kW</v>
      </c>
      <c r="H139" s="585" t="str">
        <f>'1.  LRAMVA Summary'!I51</f>
        <v>kW</v>
      </c>
      <c r="I139" s="585">
        <f>'1.  LRAMVA Summary'!J51</f>
        <v>0</v>
      </c>
      <c r="J139" s="585">
        <f>'1.  LRAMVA Summary'!K51</f>
        <v>0</v>
      </c>
      <c r="K139" s="585">
        <f>'1.  LRAMVA Summary'!L51</f>
        <v>0</v>
      </c>
      <c r="L139" s="585">
        <f>'1.  LRAMVA Summary'!M51</f>
        <v>0</v>
      </c>
      <c r="M139" s="585">
        <f>'1.  LRAMVA Summary'!N51</f>
        <v>0</v>
      </c>
      <c r="N139" s="585">
        <f>'1.  LRAMVA Summary'!O51</f>
        <v>0</v>
      </c>
      <c r="O139" s="585">
        <f>'1.  LRAMVA Summary'!P51</f>
        <v>0</v>
      </c>
      <c r="P139" s="586">
        <f>'1.  LRAMVA Summary'!Q51</f>
        <v>0</v>
      </c>
    </row>
    <row r="140" spans="1:17">
      <c r="B140" s="500">
        <v>2011</v>
      </c>
      <c r="C140" s="680">
        <f t="shared" ref="C140:C149" si="27">HLOOKUP(B140,$E$15:$O$130,9,FALSE)</f>
        <v>0</v>
      </c>
      <c r="D140" s="681">
        <f t="shared" ref="D140:D149" si="28">HLOOKUP(B140,$E$15:$O$130,16,FALSE)</f>
        <v>0</v>
      </c>
      <c r="E140" s="787">
        <f t="shared" ref="E140:E145" si="29">HLOOKUP(B140,$E$15:$O$130,27,FALSE)</f>
        <v>0</v>
      </c>
      <c r="F140" s="788">
        <f t="shared" ref="F140:F145" si="30">HLOOKUP(B140,$E$15:$O$130,38,FALSE)</f>
        <v>0</v>
      </c>
      <c r="G140" s="787">
        <f t="shared" ref="G140:G145" si="31">HLOOKUP(B140,$E$15:$O$130,49,FALSE)</f>
        <v>0</v>
      </c>
      <c r="H140" s="788">
        <f t="shared" ref="H140:H145" si="32">HLOOKUP(B140,$E$15:$O$130,60,FALSE)</f>
        <v>0</v>
      </c>
      <c r="I140" s="682">
        <f t="shared" ref="I140:I145" si="33">HLOOKUP(B140,$E$15:$O$130,67,FALSE)</f>
        <v>0</v>
      </c>
      <c r="J140" s="682">
        <f t="shared" ref="J140:J145" si="34">HLOOKUP(B140,$E$15:$O$130,74,FALSE)</f>
        <v>0</v>
      </c>
      <c r="K140" s="682">
        <f t="shared" ref="K140:K145" si="35">HLOOKUP(B140,$E$15:$O$130,81,FALSE)</f>
        <v>0</v>
      </c>
      <c r="L140" s="682">
        <f t="shared" ref="L140:L145" si="36">HLOOKUP(B140,$E$15:$O$130,88,FALSE)</f>
        <v>0</v>
      </c>
      <c r="M140" s="682">
        <f t="shared" ref="M140:M145" si="37">HLOOKUP(B140,$E$15:$O$130,95,FALSE)</f>
        <v>0</v>
      </c>
      <c r="N140" s="682">
        <f t="shared" ref="N140:N145" si="38">HLOOKUP(B140,$E$15:$O$130,102,FALSE)</f>
        <v>0</v>
      </c>
      <c r="O140" s="682">
        <f t="shared" ref="O140:O145" si="39">HLOOKUP(B140,$E$15:$O$130,109,FALSE)</f>
        <v>0</v>
      </c>
      <c r="P140" s="682">
        <f t="shared" ref="P140:P145" si="40">HLOOKUP(B140,$E$15:$O$130,116,FALSE)</f>
        <v>0</v>
      </c>
    </row>
    <row r="141" spans="1:17">
      <c r="B141" s="501">
        <v>2012</v>
      </c>
      <c r="C141" s="683">
        <f t="shared" si="27"/>
        <v>0</v>
      </c>
      <c r="D141" s="684">
        <f t="shared" si="28"/>
        <v>0</v>
      </c>
      <c r="E141" s="789">
        <f t="shared" si="29"/>
        <v>0</v>
      </c>
      <c r="F141" s="790">
        <f t="shared" si="30"/>
        <v>0</v>
      </c>
      <c r="G141" s="789">
        <f t="shared" si="31"/>
        <v>0</v>
      </c>
      <c r="H141" s="790">
        <f t="shared" si="32"/>
        <v>0</v>
      </c>
      <c r="I141" s="685">
        <f t="shared" si="33"/>
        <v>0</v>
      </c>
      <c r="J141" s="685">
        <f t="shared" si="34"/>
        <v>0</v>
      </c>
      <c r="K141" s="685">
        <f t="shared" si="35"/>
        <v>0</v>
      </c>
      <c r="L141" s="685">
        <f t="shared" si="36"/>
        <v>0</v>
      </c>
      <c r="M141" s="685">
        <f t="shared" si="37"/>
        <v>0</v>
      </c>
      <c r="N141" s="685">
        <f t="shared" si="38"/>
        <v>0</v>
      </c>
      <c r="O141" s="685">
        <f t="shared" si="39"/>
        <v>0</v>
      </c>
      <c r="P141" s="685">
        <f t="shared" si="40"/>
        <v>0</v>
      </c>
    </row>
    <row r="142" spans="1:17">
      <c r="B142" s="501">
        <v>2013</v>
      </c>
      <c r="C142" s="683">
        <f t="shared" si="27"/>
        <v>0</v>
      </c>
      <c r="D142" s="684">
        <f t="shared" si="28"/>
        <v>0</v>
      </c>
      <c r="E142" s="789">
        <f t="shared" si="29"/>
        <v>0</v>
      </c>
      <c r="F142" s="790">
        <f t="shared" si="30"/>
        <v>0</v>
      </c>
      <c r="G142" s="789">
        <f t="shared" si="31"/>
        <v>0</v>
      </c>
      <c r="H142" s="790">
        <f t="shared" si="32"/>
        <v>0</v>
      </c>
      <c r="I142" s="685">
        <f t="shared" si="33"/>
        <v>0</v>
      </c>
      <c r="J142" s="685">
        <f t="shared" si="34"/>
        <v>0</v>
      </c>
      <c r="K142" s="685">
        <f t="shared" si="35"/>
        <v>0</v>
      </c>
      <c r="L142" s="685">
        <f t="shared" si="36"/>
        <v>0</v>
      </c>
      <c r="M142" s="685">
        <f t="shared" si="37"/>
        <v>0</v>
      </c>
      <c r="N142" s="685">
        <f t="shared" si="38"/>
        <v>0</v>
      </c>
      <c r="O142" s="685">
        <f t="shared" si="39"/>
        <v>0</v>
      </c>
      <c r="P142" s="685">
        <f t="shared" si="40"/>
        <v>0</v>
      </c>
    </row>
    <row r="143" spans="1:17">
      <c r="B143" s="501">
        <v>2014</v>
      </c>
      <c r="C143" s="683">
        <f t="shared" si="27"/>
        <v>0</v>
      </c>
      <c r="D143" s="684">
        <f t="shared" si="28"/>
        <v>0</v>
      </c>
      <c r="E143" s="789">
        <f t="shared" si="29"/>
        <v>0</v>
      </c>
      <c r="F143" s="790">
        <f t="shared" si="30"/>
        <v>0</v>
      </c>
      <c r="G143" s="789">
        <f t="shared" si="31"/>
        <v>0</v>
      </c>
      <c r="H143" s="790">
        <f t="shared" si="32"/>
        <v>0</v>
      </c>
      <c r="I143" s="685">
        <f t="shared" si="33"/>
        <v>0</v>
      </c>
      <c r="J143" s="685">
        <f t="shared" si="34"/>
        <v>0</v>
      </c>
      <c r="K143" s="685">
        <f t="shared" si="35"/>
        <v>0</v>
      </c>
      <c r="L143" s="685">
        <f t="shared" si="36"/>
        <v>0</v>
      </c>
      <c r="M143" s="685">
        <f t="shared" si="37"/>
        <v>0</v>
      </c>
      <c r="N143" s="685">
        <f t="shared" si="38"/>
        <v>0</v>
      </c>
      <c r="O143" s="685">
        <f t="shared" si="39"/>
        <v>0</v>
      </c>
      <c r="P143" s="685">
        <f t="shared" si="40"/>
        <v>0</v>
      </c>
    </row>
    <row r="144" spans="1:17">
      <c r="B144" s="501">
        <v>2015</v>
      </c>
      <c r="C144" s="765">
        <f t="shared" si="27"/>
        <v>1.54E-2</v>
      </c>
      <c r="D144" s="766">
        <f t="shared" si="28"/>
        <v>2.6200000000000001E-2</v>
      </c>
      <c r="E144" s="791">
        <f t="shared" si="29"/>
        <v>2.2960000000000001E-2</v>
      </c>
      <c r="F144" s="790">
        <f t="shared" si="30"/>
        <v>5.7183000000000002</v>
      </c>
      <c r="G144" s="789">
        <f t="shared" si="31"/>
        <v>4.5472999999999999</v>
      </c>
      <c r="H144" s="790">
        <f t="shared" si="32"/>
        <v>4.8445</v>
      </c>
      <c r="I144" s="685">
        <f t="shared" si="33"/>
        <v>0</v>
      </c>
      <c r="J144" s="685">
        <f t="shared" si="34"/>
        <v>0</v>
      </c>
      <c r="K144" s="685">
        <f t="shared" si="35"/>
        <v>0</v>
      </c>
      <c r="L144" s="685">
        <f t="shared" si="36"/>
        <v>0</v>
      </c>
      <c r="M144" s="685">
        <f t="shared" si="37"/>
        <v>0</v>
      </c>
      <c r="N144" s="685">
        <f t="shared" si="38"/>
        <v>0</v>
      </c>
      <c r="O144" s="685">
        <f t="shared" si="39"/>
        <v>0</v>
      </c>
      <c r="P144" s="685">
        <f t="shared" si="40"/>
        <v>0</v>
      </c>
    </row>
    <row r="145" spans="2:16">
      <c r="B145" s="501">
        <v>2016</v>
      </c>
      <c r="C145" s="765">
        <f t="shared" si="27"/>
        <v>1.823E-2</v>
      </c>
      <c r="D145" s="766">
        <f t="shared" si="28"/>
        <v>2.8340000000000001E-2</v>
      </c>
      <c r="E145" s="791">
        <f t="shared" si="29"/>
        <v>2.861E-2</v>
      </c>
      <c r="F145" s="790">
        <f t="shared" si="30"/>
        <v>6.9462000000000002</v>
      </c>
      <c r="G145" s="789">
        <f t="shared" si="31"/>
        <v>5.4615999999999998</v>
      </c>
      <c r="H145" s="790">
        <f t="shared" si="32"/>
        <v>5.8577000000000004</v>
      </c>
      <c r="I145" s="685">
        <f t="shared" si="33"/>
        <v>0</v>
      </c>
      <c r="J145" s="685">
        <f t="shared" si="34"/>
        <v>0</v>
      </c>
      <c r="K145" s="685">
        <f t="shared" si="35"/>
        <v>0</v>
      </c>
      <c r="L145" s="685">
        <f t="shared" si="36"/>
        <v>0</v>
      </c>
      <c r="M145" s="685">
        <f t="shared" si="37"/>
        <v>0</v>
      </c>
      <c r="N145" s="685">
        <f t="shared" si="38"/>
        <v>0</v>
      </c>
      <c r="O145" s="685">
        <f t="shared" si="39"/>
        <v>0</v>
      </c>
      <c r="P145" s="685">
        <f t="shared" si="40"/>
        <v>0</v>
      </c>
    </row>
    <row r="146" spans="2:16" hidden="1">
      <c r="B146" s="501">
        <v>2017</v>
      </c>
      <c r="C146" s="683">
        <f t="shared" si="27"/>
        <v>0</v>
      </c>
      <c r="D146" s="684">
        <f t="shared" si="28"/>
        <v>0</v>
      </c>
      <c r="E146" s="685">
        <f>HLOOKUP(B146,$E$15:$O$130,23,FALSE)</f>
        <v>0</v>
      </c>
      <c r="F146" s="684">
        <f>HLOOKUP(B146,$E$15:$O$130,30,FALSE)</f>
        <v>0</v>
      </c>
      <c r="G146" s="685">
        <f>HLOOKUP(B146,$E$15:$O$130,37,FALSE)</f>
        <v>0</v>
      </c>
      <c r="H146" s="684">
        <f>HLOOKUP(B146,$E$15:$O$130,44,FALSE)</f>
        <v>0</v>
      </c>
      <c r="I146" s="685">
        <f>HLOOKUP(B146,$E$15:$O$130,51,FALSE)</f>
        <v>0</v>
      </c>
      <c r="J146" s="685">
        <f>HLOOKUP(B146,$E$15:$O$130,58,FALSE)</f>
        <v>0</v>
      </c>
      <c r="K146" s="685">
        <f>HLOOKUP(B146,$E$15:$O$130,65,FALSE)</f>
        <v>0</v>
      </c>
      <c r="L146" s="685">
        <f>HLOOKUP(B146,$E$15:$O$130,72,FALSE)</f>
        <v>0</v>
      </c>
      <c r="M146" s="685">
        <f>HLOOKUP(B146,$E$15:$O$130,79,FALSE)</f>
        <v>0</v>
      </c>
      <c r="N146" s="685">
        <f>HLOOKUP(B146,$E$15:$O$130,86,FALSE)</f>
        <v>0</v>
      </c>
      <c r="O146" s="685">
        <f>HLOOKUP(B146,$E$15:$O$130,93,FALSE)</f>
        <v>0</v>
      </c>
      <c r="P146" s="685">
        <f>HLOOKUP(B146,$E$15:$O$130,100,FALSE)</f>
        <v>0</v>
      </c>
    </row>
    <row r="147" spans="2:16" hidden="1">
      <c r="B147" s="501">
        <v>2018</v>
      </c>
      <c r="C147" s="683">
        <f t="shared" si="27"/>
        <v>0</v>
      </c>
      <c r="D147" s="684">
        <f t="shared" si="28"/>
        <v>0</v>
      </c>
      <c r="E147" s="685">
        <f>HLOOKUP(B147,$E$15:$O$130,23,FALSE)</f>
        <v>0</v>
      </c>
      <c r="F147" s="684">
        <f>HLOOKUP(B147,$E$15:$O$130,30,FALSE)</f>
        <v>0</v>
      </c>
      <c r="G147" s="685">
        <f>HLOOKUP(B147,$E$15:$O$130,37,FALSE)</f>
        <v>0</v>
      </c>
      <c r="H147" s="684">
        <f>HLOOKUP(B147,$E$15:$O$130,44,FALSE)</f>
        <v>0</v>
      </c>
      <c r="I147" s="685">
        <f>HLOOKUP(B147,$E$15:$O$130,51,FALSE)</f>
        <v>0</v>
      </c>
      <c r="J147" s="685">
        <f>HLOOKUP(B147,$E$15:$O$130,58,FALSE)</f>
        <v>0</v>
      </c>
      <c r="K147" s="685">
        <f>HLOOKUP(B147,$E$15:$O$130,65,FALSE)</f>
        <v>0</v>
      </c>
      <c r="L147" s="685">
        <f>HLOOKUP(B147,$E$15:$O$130,72,FALSE)</f>
        <v>0</v>
      </c>
      <c r="M147" s="685">
        <f>HLOOKUP(B147,$E$15:$O$130,79,FALSE)</f>
        <v>0</v>
      </c>
      <c r="N147" s="685">
        <f>HLOOKUP(B147,$E$15:$O$130,86,FALSE)</f>
        <v>0</v>
      </c>
      <c r="O147" s="685">
        <f>HLOOKUP(B147,$E$15:$O$130,93,FALSE)</f>
        <v>0</v>
      </c>
      <c r="P147" s="685">
        <f>HLOOKUP(B147,$E$15:$O$130,100,FALSE)</f>
        <v>0</v>
      </c>
    </row>
    <row r="148" spans="2:16" hidden="1">
      <c r="B148" s="501">
        <v>2019</v>
      </c>
      <c r="C148" s="683">
        <f t="shared" si="27"/>
        <v>0</v>
      </c>
      <c r="D148" s="684">
        <f t="shared" si="28"/>
        <v>0</v>
      </c>
      <c r="E148" s="685">
        <f>HLOOKUP(B148,$E$15:$O$130,23,FALSE)</f>
        <v>0</v>
      </c>
      <c r="F148" s="684">
        <f>HLOOKUP(B148,$E$15:$O$130,30,FALSE)</f>
        <v>0</v>
      </c>
      <c r="G148" s="685">
        <f>HLOOKUP(B148,$E$15:$O$130,37,FALSE)</f>
        <v>0</v>
      </c>
      <c r="H148" s="684">
        <f>HLOOKUP(B148,$E$15:$O$130,44,FALSE)</f>
        <v>0</v>
      </c>
      <c r="I148" s="685">
        <f>HLOOKUP(B148,$E$15:$O$130,51,FALSE)</f>
        <v>0</v>
      </c>
      <c r="J148" s="685">
        <f>HLOOKUP(B148,$E$15:$O$130,58,FALSE)</f>
        <v>0</v>
      </c>
      <c r="K148" s="685">
        <f>HLOOKUP(B148,$E$15:$O$130,65,FALSE)</f>
        <v>0</v>
      </c>
      <c r="L148" s="685">
        <f>HLOOKUP(B148,$E$15:$O$130,72,FALSE)</f>
        <v>0</v>
      </c>
      <c r="M148" s="685">
        <f>HLOOKUP(B148,$E$15:$O$130,79,FALSE)</f>
        <v>0</v>
      </c>
      <c r="N148" s="685">
        <f>HLOOKUP(B148,$E$15:$O$130,86,FALSE)</f>
        <v>0</v>
      </c>
      <c r="O148" s="685">
        <f>HLOOKUP(B148,$E$15:$O$130,93,FALSE)</f>
        <v>0</v>
      </c>
      <c r="P148" s="685">
        <f>HLOOKUP(B148,$E$15:$O$130,100,FALSE)</f>
        <v>0</v>
      </c>
    </row>
    <row r="149" spans="2:16" hidden="1">
      <c r="B149" s="502">
        <v>2020</v>
      </c>
      <c r="C149" s="686">
        <f t="shared" si="27"/>
        <v>0</v>
      </c>
      <c r="D149" s="687">
        <f t="shared" si="28"/>
        <v>0</v>
      </c>
      <c r="E149" s="688">
        <f>HLOOKUP(B149,$E$15:$O$130,23,FALSE)</f>
        <v>0</v>
      </c>
      <c r="F149" s="687">
        <f>HLOOKUP(B149,$E$15:$O$130,30,FALSE)</f>
        <v>0</v>
      </c>
      <c r="G149" s="688">
        <f>HLOOKUP(B149,$E$15:$O$130,37,FALSE)</f>
        <v>0</v>
      </c>
      <c r="H149" s="687">
        <f>HLOOKUP(B149,$E$15:$O$130,44,FALSE)</f>
        <v>0</v>
      </c>
      <c r="I149" s="688">
        <f>HLOOKUP(B149,$E$15:$O$130,51,FALSE)</f>
        <v>0</v>
      </c>
      <c r="J149" s="688">
        <f>HLOOKUP(B149,$E$15:$O$130,58,FALSE)</f>
        <v>0</v>
      </c>
      <c r="K149" s="688">
        <f>HLOOKUP(B149,$E$15:$O$130,65,FALSE)</f>
        <v>0</v>
      </c>
      <c r="L149" s="688">
        <f>HLOOKUP(B149,$E$15:$O$130,72,FALSE)</f>
        <v>0</v>
      </c>
      <c r="M149" s="688">
        <f>HLOOKUP(B149,$E$15:$O$130,79,FALSE)</f>
        <v>0</v>
      </c>
      <c r="N149" s="688">
        <f>HLOOKUP(B149,$E$15:$O$130,86,FALSE)</f>
        <v>0</v>
      </c>
      <c r="O149" s="688">
        <f>HLOOKUP(B149,$E$15:$O$130,93,FALSE)</f>
        <v>0</v>
      </c>
      <c r="P149" s="688">
        <f>HLOOKUP(B149,$E$15:$O$130,100,FALSE)</f>
        <v>0</v>
      </c>
    </row>
    <row r="150" spans="2:16" ht="18.75" customHeight="1">
      <c r="B150" s="498" t="s">
        <v>642</v>
      </c>
      <c r="C150" s="597"/>
      <c r="D150" s="598"/>
      <c r="E150" s="599"/>
      <c r="F150" s="598"/>
      <c r="G150" s="598"/>
      <c r="H150" s="598"/>
      <c r="I150" s="598"/>
      <c r="J150" s="598"/>
      <c r="K150" s="598"/>
      <c r="L150" s="598"/>
      <c r="M150" s="598"/>
      <c r="N150" s="598"/>
      <c r="O150" s="598"/>
      <c r="P150" s="598"/>
    </row>
    <row r="152" spans="2:16">
      <c r="B152" s="591" t="s">
        <v>528</v>
      </c>
      <c r="C152" s="793"/>
      <c r="D152" s="792"/>
      <c r="E152" s="792"/>
      <c r="F152" s="792"/>
      <c r="G152" s="794"/>
      <c r="H152" s="794"/>
      <c r="I152" s="794"/>
    </row>
    <row r="153" spans="2:16">
      <c r="C153" s="793"/>
      <c r="D153" s="792"/>
      <c r="E153" s="792"/>
      <c r="F153" s="794"/>
      <c r="G153" s="794"/>
      <c r="H153" s="794"/>
    </row>
    <row r="154" spans="2:16">
      <c r="C154" s="795"/>
      <c r="D154" s="795"/>
      <c r="E154" s="795"/>
      <c r="F154" s="795"/>
      <c r="G154" s="795"/>
      <c r="H154" s="795"/>
    </row>
    <row r="155" spans="2:16">
      <c r="C155" s="795"/>
      <c r="D155" s="795"/>
      <c r="E155" s="795"/>
      <c r="F155" s="795"/>
      <c r="G155" s="795"/>
      <c r="H155" s="795"/>
    </row>
  </sheetData>
  <sheetProtection formatCells="0" formatColumns="0" formatRows="0" insertColumns="0" insertRows="0" insertHyperlinks="0" deleteColumns="0" deleteRows="0" sort="0" autoFilter="0" pivotTables="0"/>
  <mergeCells count="19">
    <mergeCell ref="C118:C122"/>
    <mergeCell ref="B12:O12"/>
    <mergeCell ref="B136:P136"/>
    <mergeCell ref="C125:C129"/>
    <mergeCell ref="C83:C87"/>
    <mergeCell ref="C90:C94"/>
    <mergeCell ref="C97:C101"/>
    <mergeCell ref="C104:C108"/>
    <mergeCell ref="C111:C115"/>
    <mergeCell ref="B4:B6"/>
    <mergeCell ref="C15:C17"/>
    <mergeCell ref="C54:C62"/>
    <mergeCell ref="C65:C73"/>
    <mergeCell ref="C76:C80"/>
    <mergeCell ref="C18:C22"/>
    <mergeCell ref="C25:C29"/>
    <mergeCell ref="C32:C40"/>
    <mergeCell ref="C43:C51"/>
    <mergeCell ref="C6:D6"/>
  </mergeCells>
  <hyperlinks>
    <hyperlink ref="C8" location="Table_3.__Inputs_for_Distribution_Rates_and_Adjustments_by_Rate_Class" display="Table 3"/>
    <hyperlink ref="C9" location="Table_3_a.__Distribution_Rates_by_Rate_Class" display="Table 3-a."/>
    <hyperlink ref="B152" location="'3.  Distribution Rates'!A1" display="Return to top"/>
  </hyperlinks>
  <pageMargins left="0.70866141732283472" right="0.70866141732283472" top="1.3385826771653544" bottom="0.74803149606299213" header="0.31496062992125984" footer="0.31496062992125984"/>
  <pageSetup paperSize="17" scale="72" fitToHeight="0" orientation="landscape" horizontalDpi="1200" verticalDpi="1200" r:id="rId1"/>
  <headerFooter>
    <oddHeader>&amp;RToronto Hydro-Electric System Limited
EB-2017-0077
Tab 4, Schedule 1
Page &amp;P of &amp;N</oddHeader>
  </headerFooter>
  <rowBreaks count="1" manualBreakCount="1">
    <brk id="42"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4:AA174"/>
  <sheetViews>
    <sheetView view="pageBreakPreview" zoomScale="70" zoomScaleNormal="80" zoomScaleSheetLayoutView="70" workbookViewId="0">
      <selection activeCell="B14" sqref="B14"/>
    </sheetView>
  </sheetViews>
  <sheetFormatPr defaultRowHeight="15"/>
  <cols>
    <col min="1" max="1" width="9.140625" style="12"/>
    <col min="2" max="2" width="81.85546875" style="12" bestFit="1" customWidth="1"/>
    <col min="3" max="3" width="15.5703125" style="12" bestFit="1" customWidth="1"/>
    <col min="4" max="16384" width="9.140625" style="12"/>
  </cols>
  <sheetData>
    <row r="14" spans="2:24" ht="15.75">
      <c r="B14" s="587" t="s">
        <v>507</v>
      </c>
    </row>
    <row r="15" spans="2:24" ht="15.75">
      <c r="B15" s="587"/>
    </row>
    <row r="16" spans="2:24" s="667" customFormat="1" ht="28.5" customHeight="1">
      <c r="B16" s="879" t="s">
        <v>647</v>
      </c>
      <c r="C16" s="879"/>
      <c r="D16" s="879"/>
      <c r="E16" s="879"/>
      <c r="F16" s="879"/>
      <c r="G16" s="879"/>
      <c r="H16" s="879"/>
      <c r="I16" s="879"/>
      <c r="J16" s="879"/>
      <c r="K16" s="879"/>
      <c r="L16" s="879"/>
      <c r="M16" s="879"/>
      <c r="N16" s="879"/>
      <c r="O16" s="879"/>
      <c r="P16" s="879"/>
      <c r="Q16" s="879"/>
      <c r="R16" s="879"/>
      <c r="S16" s="879"/>
      <c r="T16" s="879"/>
      <c r="U16" s="879"/>
      <c r="V16" s="879"/>
      <c r="W16" s="879"/>
      <c r="X16" s="879"/>
    </row>
    <row r="17" spans="2:27">
      <c r="D17" s="880">
        <v>2015</v>
      </c>
      <c r="E17" s="880"/>
      <c r="F17" s="880"/>
      <c r="G17" s="880"/>
      <c r="H17" s="880"/>
      <c r="I17" s="880"/>
      <c r="J17" s="880"/>
      <c r="K17" s="880"/>
      <c r="L17" s="880"/>
      <c r="M17" s="880"/>
      <c r="N17" s="880"/>
      <c r="O17" s="880"/>
      <c r="P17" s="880">
        <v>2016</v>
      </c>
      <c r="Q17" s="880"/>
      <c r="R17" s="880"/>
      <c r="S17" s="880"/>
      <c r="T17" s="880"/>
      <c r="U17" s="880"/>
      <c r="V17" s="880"/>
      <c r="W17" s="880"/>
      <c r="X17" s="880"/>
      <c r="Y17" s="880"/>
      <c r="Z17" s="880"/>
      <c r="AA17" s="880"/>
    </row>
    <row r="18" spans="2:27">
      <c r="D18" s="880" t="s">
        <v>29</v>
      </c>
      <c r="E18" s="880"/>
      <c r="F18" s="880" t="s">
        <v>774</v>
      </c>
      <c r="G18" s="880"/>
      <c r="H18" s="880" t="s">
        <v>373</v>
      </c>
      <c r="I18" s="880"/>
      <c r="J18" s="880" t="s">
        <v>745</v>
      </c>
      <c r="K18" s="880"/>
      <c r="L18" s="880" t="s">
        <v>687</v>
      </c>
      <c r="M18" s="880"/>
      <c r="N18" s="880" t="s">
        <v>398</v>
      </c>
      <c r="O18" s="880"/>
      <c r="P18" s="880" t="s">
        <v>29</v>
      </c>
      <c r="Q18" s="880"/>
      <c r="R18" s="880" t="s">
        <v>774</v>
      </c>
      <c r="S18" s="880"/>
      <c r="T18" s="880" t="s">
        <v>373</v>
      </c>
      <c r="U18" s="880"/>
      <c r="V18" s="880" t="s">
        <v>745</v>
      </c>
      <c r="W18" s="880"/>
      <c r="X18" s="880" t="s">
        <v>687</v>
      </c>
      <c r="Y18" s="880"/>
      <c r="Z18" s="880" t="s">
        <v>398</v>
      </c>
      <c r="AA18" s="880"/>
    </row>
    <row r="19" spans="2:27">
      <c r="B19" s="744" t="s">
        <v>212</v>
      </c>
      <c r="C19" s="744" t="s">
        <v>688</v>
      </c>
      <c r="D19" s="745" t="s">
        <v>28</v>
      </c>
      <c r="E19" s="746" t="s">
        <v>27</v>
      </c>
      <c r="F19" s="746" t="s">
        <v>28</v>
      </c>
      <c r="G19" s="746" t="s">
        <v>27</v>
      </c>
      <c r="H19" s="746" t="s">
        <v>28</v>
      </c>
      <c r="I19" s="746" t="s">
        <v>27</v>
      </c>
      <c r="J19" s="746" t="s">
        <v>28</v>
      </c>
      <c r="K19" s="746" t="s">
        <v>27</v>
      </c>
      <c r="L19" s="746" t="s">
        <v>28</v>
      </c>
      <c r="M19" s="746" t="s">
        <v>27</v>
      </c>
      <c r="N19" s="746" t="s">
        <v>28</v>
      </c>
      <c r="O19" s="746" t="s">
        <v>27</v>
      </c>
      <c r="P19" s="746" t="s">
        <v>28</v>
      </c>
      <c r="Q19" s="746" t="s">
        <v>27</v>
      </c>
      <c r="R19" s="746" t="s">
        <v>28</v>
      </c>
      <c r="S19" s="746" t="s">
        <v>27</v>
      </c>
      <c r="T19" s="746" t="s">
        <v>28</v>
      </c>
      <c r="U19" s="746" t="s">
        <v>27</v>
      </c>
      <c r="V19" s="746" t="s">
        <v>28</v>
      </c>
      <c r="W19" s="746" t="s">
        <v>27</v>
      </c>
      <c r="X19" s="746" t="s">
        <v>28</v>
      </c>
      <c r="Y19" s="746" t="s">
        <v>27</v>
      </c>
      <c r="Z19" s="746" t="s">
        <v>28</v>
      </c>
      <c r="AA19" s="746" t="s">
        <v>27</v>
      </c>
    </row>
    <row r="20" spans="2:27">
      <c r="B20" s="746" t="s">
        <v>114</v>
      </c>
      <c r="C20" s="746" t="s">
        <v>689</v>
      </c>
      <c r="D20" s="747">
        <v>0.95</v>
      </c>
      <c r="E20" s="747">
        <v>0.95</v>
      </c>
      <c r="F20" s="747">
        <v>0.05</v>
      </c>
      <c r="G20" s="747">
        <v>0.05</v>
      </c>
      <c r="H20" s="747">
        <v>0</v>
      </c>
      <c r="I20" s="747">
        <v>0</v>
      </c>
      <c r="J20" s="747">
        <v>0</v>
      </c>
      <c r="K20" s="747">
        <v>0</v>
      </c>
      <c r="L20" s="747">
        <v>0</v>
      </c>
      <c r="M20" s="747">
        <v>0</v>
      </c>
      <c r="N20" s="747">
        <v>0</v>
      </c>
      <c r="O20" s="747">
        <v>0</v>
      </c>
      <c r="P20" s="747">
        <v>0.95</v>
      </c>
      <c r="Q20" s="747">
        <v>0.95</v>
      </c>
      <c r="R20" s="747">
        <v>0.05</v>
      </c>
      <c r="S20" s="747">
        <v>0.05</v>
      </c>
      <c r="T20" s="747">
        <v>0</v>
      </c>
      <c r="U20" s="747">
        <v>0</v>
      </c>
      <c r="V20" s="747">
        <v>0</v>
      </c>
      <c r="W20" s="747">
        <v>0</v>
      </c>
      <c r="X20" s="747">
        <v>0</v>
      </c>
      <c r="Y20" s="747">
        <v>0</v>
      </c>
      <c r="Z20" s="747">
        <v>0</v>
      </c>
      <c r="AA20" s="747">
        <v>0</v>
      </c>
    </row>
    <row r="21" spans="2:27">
      <c r="B21" s="746" t="s">
        <v>690</v>
      </c>
      <c r="C21" s="746" t="s">
        <v>689</v>
      </c>
      <c r="D21" s="747">
        <v>1</v>
      </c>
      <c r="E21" s="747">
        <v>1</v>
      </c>
      <c r="F21" s="747">
        <v>0</v>
      </c>
      <c r="G21" s="747">
        <v>0</v>
      </c>
      <c r="H21" s="747">
        <v>0</v>
      </c>
      <c r="I21" s="747">
        <v>0</v>
      </c>
      <c r="J21" s="747">
        <v>0</v>
      </c>
      <c r="K21" s="747">
        <v>0</v>
      </c>
      <c r="L21" s="747">
        <v>0</v>
      </c>
      <c r="M21" s="747">
        <v>0</v>
      </c>
      <c r="N21" s="747">
        <v>0</v>
      </c>
      <c r="O21" s="747">
        <v>0</v>
      </c>
      <c r="P21" s="747">
        <v>1</v>
      </c>
      <c r="Q21" s="747">
        <v>1</v>
      </c>
      <c r="R21" s="747">
        <v>0</v>
      </c>
      <c r="S21" s="747">
        <v>0</v>
      </c>
      <c r="T21" s="747">
        <v>0</v>
      </c>
      <c r="U21" s="747">
        <v>0</v>
      </c>
      <c r="V21" s="747">
        <v>0</v>
      </c>
      <c r="W21" s="747">
        <v>0</v>
      </c>
      <c r="X21" s="747">
        <v>0</v>
      </c>
      <c r="Y21" s="747">
        <v>0</v>
      </c>
      <c r="Z21" s="747">
        <v>0</v>
      </c>
      <c r="AA21" s="747">
        <v>0</v>
      </c>
    </row>
    <row r="22" spans="2:27">
      <c r="B22" s="746" t="s">
        <v>116</v>
      </c>
      <c r="C22" s="746" t="s">
        <v>689</v>
      </c>
      <c r="D22" s="747">
        <v>1</v>
      </c>
      <c r="E22" s="747">
        <v>1</v>
      </c>
      <c r="F22" s="747">
        <v>0</v>
      </c>
      <c r="G22" s="747">
        <v>0</v>
      </c>
      <c r="H22" s="747">
        <v>0</v>
      </c>
      <c r="I22" s="747">
        <v>0</v>
      </c>
      <c r="J22" s="747">
        <v>0</v>
      </c>
      <c r="K22" s="747">
        <v>0</v>
      </c>
      <c r="L22" s="747">
        <v>0</v>
      </c>
      <c r="M22" s="747">
        <v>0</v>
      </c>
      <c r="N22" s="747">
        <v>0</v>
      </c>
      <c r="O22" s="747">
        <v>0</v>
      </c>
      <c r="P22" s="747">
        <v>1</v>
      </c>
      <c r="Q22" s="747">
        <v>1</v>
      </c>
      <c r="R22" s="747">
        <v>0</v>
      </c>
      <c r="S22" s="747">
        <v>0</v>
      </c>
      <c r="T22" s="747">
        <v>0</v>
      </c>
      <c r="U22" s="747">
        <v>0</v>
      </c>
      <c r="V22" s="747">
        <v>0</v>
      </c>
      <c r="W22" s="747">
        <v>0</v>
      </c>
      <c r="X22" s="747">
        <v>0</v>
      </c>
      <c r="Y22" s="747">
        <v>0</v>
      </c>
      <c r="Z22" s="747">
        <v>0</v>
      </c>
      <c r="AA22" s="747">
        <v>0</v>
      </c>
    </row>
    <row r="23" spans="2:27">
      <c r="B23" s="746" t="s">
        <v>117</v>
      </c>
      <c r="C23" s="746" t="s">
        <v>689</v>
      </c>
      <c r="D23" s="747">
        <v>0.6</v>
      </c>
      <c r="E23" s="747">
        <v>0.6</v>
      </c>
      <c r="F23" s="747">
        <v>0</v>
      </c>
      <c r="G23" s="747">
        <v>0</v>
      </c>
      <c r="H23" s="747">
        <v>0.26</v>
      </c>
      <c r="I23" s="747">
        <v>0.26</v>
      </c>
      <c r="J23" s="747">
        <v>0.14000000000000001</v>
      </c>
      <c r="K23" s="747">
        <v>0.14000000000000001</v>
      </c>
      <c r="L23" s="747">
        <v>0</v>
      </c>
      <c r="M23" s="747">
        <v>0</v>
      </c>
      <c r="N23" s="747">
        <v>0</v>
      </c>
      <c r="O23" s="747">
        <v>0</v>
      </c>
      <c r="P23" s="747">
        <v>0.79</v>
      </c>
      <c r="Q23" s="747">
        <v>0.79</v>
      </c>
      <c r="R23" s="747">
        <v>0</v>
      </c>
      <c r="S23" s="747">
        <v>0</v>
      </c>
      <c r="T23" s="747">
        <v>0.11</v>
      </c>
      <c r="U23" s="747">
        <v>0.11</v>
      </c>
      <c r="V23" s="747">
        <v>0.1</v>
      </c>
      <c r="W23" s="747">
        <v>0.1</v>
      </c>
      <c r="X23" s="747">
        <v>0</v>
      </c>
      <c r="Y23" s="747">
        <v>0</v>
      </c>
      <c r="Z23" s="747">
        <v>0</v>
      </c>
      <c r="AA23" s="747">
        <v>0</v>
      </c>
    </row>
    <row r="24" spans="2:27">
      <c r="B24" s="746" t="s">
        <v>118</v>
      </c>
      <c r="C24" s="746" t="s">
        <v>689</v>
      </c>
      <c r="D24" s="747">
        <v>0</v>
      </c>
      <c r="E24" s="747">
        <v>0</v>
      </c>
      <c r="F24" s="747">
        <v>0</v>
      </c>
      <c r="G24" s="747">
        <v>0</v>
      </c>
      <c r="H24" s="747">
        <v>0.04</v>
      </c>
      <c r="I24" s="747">
        <v>0.04</v>
      </c>
      <c r="J24" s="747">
        <v>0.66400000000000003</v>
      </c>
      <c r="K24" s="747">
        <v>0.66400000000000003</v>
      </c>
      <c r="L24" s="747">
        <v>0.24</v>
      </c>
      <c r="M24" s="747">
        <v>0.24</v>
      </c>
      <c r="N24" s="747">
        <v>5.6000000000000001E-2</v>
      </c>
      <c r="O24" s="747">
        <v>5.6000000000000001E-2</v>
      </c>
      <c r="P24" s="747">
        <v>0</v>
      </c>
      <c r="Q24" s="747">
        <v>0</v>
      </c>
      <c r="R24" s="747">
        <v>0</v>
      </c>
      <c r="S24" s="747">
        <v>0</v>
      </c>
      <c r="T24" s="747">
        <v>6.8965517241379309E-2</v>
      </c>
      <c r="U24" s="747">
        <v>6.8965517241379309E-2</v>
      </c>
      <c r="V24" s="747">
        <v>0.71724137931034482</v>
      </c>
      <c r="W24" s="747">
        <v>0.71724137931034482</v>
      </c>
      <c r="X24" s="747">
        <v>0.1310344827586207</v>
      </c>
      <c r="Y24" s="747">
        <v>0.1310344827586207</v>
      </c>
      <c r="Z24" s="747">
        <v>8.2758620689655171E-2</v>
      </c>
      <c r="AA24" s="747">
        <v>8.2758620689655171E-2</v>
      </c>
    </row>
    <row r="25" spans="2:27">
      <c r="B25" s="746" t="s">
        <v>119</v>
      </c>
      <c r="C25" s="746" t="s">
        <v>689</v>
      </c>
      <c r="D25" s="747">
        <v>0</v>
      </c>
      <c r="E25" s="747">
        <v>0</v>
      </c>
      <c r="F25" s="747">
        <v>0</v>
      </c>
      <c r="G25" s="747">
        <v>0</v>
      </c>
      <c r="H25" s="747">
        <v>0.10446464043814706</v>
      </c>
      <c r="I25" s="747">
        <v>7.545681505798478E-2</v>
      </c>
      <c r="J25" s="747">
        <v>0.45098188546754531</v>
      </c>
      <c r="K25" s="747">
        <v>0.46965776271859799</v>
      </c>
      <c r="L25" s="747">
        <v>0.26118359642960731</v>
      </c>
      <c r="M25" s="747">
        <v>0.26230090612825635</v>
      </c>
      <c r="N25" s="747">
        <v>0.18336987766470034</v>
      </c>
      <c r="O25" s="747">
        <v>0.192584516095161</v>
      </c>
      <c r="P25" s="747">
        <v>0</v>
      </c>
      <c r="Q25" s="747">
        <v>0</v>
      </c>
      <c r="R25" s="747">
        <v>0</v>
      </c>
      <c r="S25" s="747">
        <v>0</v>
      </c>
      <c r="T25" s="747">
        <v>6.999567429870647E-2</v>
      </c>
      <c r="U25" s="747">
        <v>5.3250005593361682E-2</v>
      </c>
      <c r="V25" s="747">
        <v>0.52848671215643739</v>
      </c>
      <c r="W25" s="747">
        <v>0.49180099298276947</v>
      </c>
      <c r="X25" s="747">
        <v>0.23756072711484683</v>
      </c>
      <c r="Y25" s="747">
        <v>0.32049404489894312</v>
      </c>
      <c r="Z25" s="747">
        <v>0.16395688643000933</v>
      </c>
      <c r="AA25" s="747">
        <v>0.13445495652492576</v>
      </c>
    </row>
    <row r="26" spans="2:27">
      <c r="B26" s="746" t="s">
        <v>120</v>
      </c>
      <c r="C26" s="746" t="s">
        <v>689</v>
      </c>
      <c r="D26" s="799"/>
      <c r="E26" s="799"/>
      <c r="F26" s="799"/>
      <c r="G26" s="799"/>
      <c r="H26" s="799"/>
      <c r="I26" s="799"/>
      <c r="J26" s="799"/>
      <c r="K26" s="799"/>
      <c r="L26" s="799"/>
      <c r="M26" s="799"/>
      <c r="N26" s="799"/>
      <c r="O26" s="799"/>
      <c r="P26" s="747">
        <v>0</v>
      </c>
      <c r="Q26" s="747">
        <v>0</v>
      </c>
      <c r="R26" s="747">
        <v>0</v>
      </c>
      <c r="S26" s="747">
        <v>0</v>
      </c>
      <c r="T26" s="747">
        <v>1</v>
      </c>
      <c r="U26" s="747">
        <v>1</v>
      </c>
      <c r="V26" s="747">
        <v>0</v>
      </c>
      <c r="W26" s="747">
        <v>0</v>
      </c>
      <c r="X26" s="747">
        <v>0</v>
      </c>
      <c r="Y26" s="747">
        <v>0</v>
      </c>
      <c r="Z26" s="747">
        <v>0</v>
      </c>
      <c r="AA26" s="747">
        <v>0</v>
      </c>
    </row>
    <row r="27" spans="2:27">
      <c r="B27" s="746" t="s">
        <v>121</v>
      </c>
      <c r="C27" s="746" t="s">
        <v>689</v>
      </c>
      <c r="D27" s="747">
        <v>0</v>
      </c>
      <c r="E27" s="747">
        <v>0</v>
      </c>
      <c r="F27" s="747">
        <v>0</v>
      </c>
      <c r="G27" s="747">
        <v>0</v>
      </c>
      <c r="H27" s="747">
        <v>5.1417171948289668E-3</v>
      </c>
      <c r="I27" s="747">
        <v>2.8167959637823508E-3</v>
      </c>
      <c r="J27" s="747">
        <v>0.45132922434504064</v>
      </c>
      <c r="K27" s="747">
        <v>0.45308303360677715</v>
      </c>
      <c r="L27" s="747">
        <v>5.993164397666171E-2</v>
      </c>
      <c r="M27" s="747">
        <v>2.3483968714046847E-2</v>
      </c>
      <c r="N27" s="747">
        <v>0.48359741448346871</v>
      </c>
      <c r="O27" s="747">
        <v>0.52061620171539369</v>
      </c>
      <c r="P27" s="747">
        <v>0</v>
      </c>
      <c r="Q27" s="747">
        <v>0</v>
      </c>
      <c r="R27" s="747">
        <v>0</v>
      </c>
      <c r="S27" s="747">
        <v>0</v>
      </c>
      <c r="T27" s="747">
        <v>1.1206864666937896E-3</v>
      </c>
      <c r="U27" s="747">
        <v>6.0108568055188525E-4</v>
      </c>
      <c r="V27" s="747">
        <v>0.94764581869290232</v>
      </c>
      <c r="W27" s="747">
        <v>0.92239439690074454</v>
      </c>
      <c r="X27" s="747">
        <v>4.6048008284942845E-3</v>
      </c>
      <c r="Y27" s="747">
        <v>1.9289639763484127E-2</v>
      </c>
      <c r="Z27" s="747">
        <v>4.662869401190959E-2</v>
      </c>
      <c r="AA27" s="747">
        <v>5.7714877655219404E-2</v>
      </c>
    </row>
    <row r="28" spans="2:27">
      <c r="B28" s="746" t="s">
        <v>122</v>
      </c>
      <c r="C28" s="746" t="s">
        <v>689</v>
      </c>
      <c r="D28" s="799"/>
      <c r="E28" s="799"/>
      <c r="F28" s="799"/>
      <c r="G28" s="799"/>
      <c r="H28" s="799"/>
      <c r="I28" s="799"/>
      <c r="J28" s="799"/>
      <c r="K28" s="799"/>
      <c r="L28" s="799"/>
      <c r="M28" s="799"/>
      <c r="N28" s="799"/>
      <c r="O28" s="799"/>
      <c r="P28" s="799"/>
      <c r="Q28" s="799"/>
      <c r="R28" s="799"/>
      <c r="S28" s="799"/>
      <c r="T28" s="799"/>
      <c r="U28" s="799"/>
      <c r="V28" s="799"/>
      <c r="W28" s="799"/>
      <c r="X28" s="799"/>
      <c r="Y28" s="799"/>
      <c r="Z28" s="799"/>
      <c r="AA28" s="799"/>
    </row>
    <row r="29" spans="2:27">
      <c r="B29" s="746" t="s">
        <v>123</v>
      </c>
      <c r="C29" s="746" t="s">
        <v>689</v>
      </c>
      <c r="D29" s="799"/>
      <c r="E29" s="799"/>
      <c r="F29" s="799"/>
      <c r="G29" s="799"/>
      <c r="H29" s="799"/>
      <c r="I29" s="799"/>
      <c r="J29" s="799"/>
      <c r="K29" s="799"/>
      <c r="L29" s="799"/>
      <c r="M29" s="799"/>
      <c r="N29" s="799"/>
      <c r="O29" s="799"/>
      <c r="P29" s="747">
        <v>0</v>
      </c>
      <c r="Q29" s="747">
        <v>0</v>
      </c>
      <c r="R29" s="747">
        <v>0</v>
      </c>
      <c r="S29" s="747">
        <v>0</v>
      </c>
      <c r="T29" s="747">
        <v>0</v>
      </c>
      <c r="U29" s="747">
        <v>0</v>
      </c>
      <c r="V29" s="747">
        <v>0</v>
      </c>
      <c r="W29" s="747">
        <v>0</v>
      </c>
      <c r="X29" s="747">
        <v>1</v>
      </c>
      <c r="Y29" s="747">
        <v>1</v>
      </c>
      <c r="Z29" s="747">
        <v>0</v>
      </c>
      <c r="AA29" s="747">
        <v>0</v>
      </c>
    </row>
    <row r="30" spans="2:27">
      <c r="B30" s="746" t="s">
        <v>125</v>
      </c>
      <c r="C30" s="746" t="s">
        <v>689</v>
      </c>
      <c r="D30" s="799"/>
      <c r="E30" s="799"/>
      <c r="F30" s="799"/>
      <c r="G30" s="799"/>
      <c r="H30" s="799"/>
      <c r="I30" s="799"/>
      <c r="J30" s="799"/>
      <c r="K30" s="799"/>
      <c r="L30" s="799"/>
      <c r="M30" s="799"/>
      <c r="N30" s="799"/>
      <c r="O30" s="799"/>
      <c r="P30" s="747">
        <v>0</v>
      </c>
      <c r="Q30" s="747">
        <v>0</v>
      </c>
      <c r="R30" s="747">
        <v>0</v>
      </c>
      <c r="S30" s="747">
        <v>0</v>
      </c>
      <c r="T30" s="747">
        <v>1.1421472544097868E-2</v>
      </c>
      <c r="U30" s="747">
        <v>2.3084947333585622E-3</v>
      </c>
      <c r="V30" s="747">
        <v>0.31797994565136223</v>
      </c>
      <c r="W30" s="747">
        <v>0.15665339762361888</v>
      </c>
      <c r="X30" s="747">
        <v>0.13090764685158324</v>
      </c>
      <c r="Y30" s="747">
        <v>0.16944282088009846</v>
      </c>
      <c r="Z30" s="747">
        <v>0.53969093495295672</v>
      </c>
      <c r="AA30" s="747">
        <v>0.67159528676292402</v>
      </c>
    </row>
    <row r="31" spans="2:27">
      <c r="B31" s="746" t="s">
        <v>124</v>
      </c>
      <c r="C31" s="746" t="s">
        <v>689</v>
      </c>
      <c r="D31" s="799"/>
      <c r="E31" s="799"/>
      <c r="F31" s="799"/>
      <c r="G31" s="799"/>
      <c r="H31" s="799"/>
      <c r="I31" s="799"/>
      <c r="J31" s="799"/>
      <c r="K31" s="799"/>
      <c r="L31" s="799"/>
      <c r="M31" s="799"/>
      <c r="N31" s="799"/>
      <c r="O31" s="799"/>
      <c r="P31" s="799"/>
      <c r="Q31" s="799"/>
      <c r="R31" s="799"/>
      <c r="S31" s="799"/>
      <c r="T31" s="799"/>
      <c r="U31" s="799"/>
      <c r="V31" s="799"/>
      <c r="W31" s="799"/>
      <c r="X31" s="799"/>
      <c r="Y31" s="799"/>
      <c r="Z31" s="799"/>
      <c r="AA31" s="799"/>
    </row>
    <row r="32" spans="2:27">
      <c r="B32" s="746" t="s">
        <v>691</v>
      </c>
      <c r="C32" s="746" t="s">
        <v>689</v>
      </c>
      <c r="D32" s="799"/>
      <c r="E32" s="799"/>
      <c r="F32" s="799"/>
      <c r="G32" s="799"/>
      <c r="H32" s="799"/>
      <c r="I32" s="799"/>
      <c r="J32" s="799"/>
      <c r="K32" s="799"/>
      <c r="L32" s="799"/>
      <c r="M32" s="799"/>
      <c r="N32" s="799"/>
      <c r="O32" s="799"/>
      <c r="P32" s="799"/>
      <c r="Q32" s="799"/>
      <c r="R32" s="799"/>
      <c r="S32" s="799"/>
      <c r="T32" s="799"/>
      <c r="U32" s="799"/>
      <c r="V32" s="799"/>
      <c r="W32" s="799"/>
      <c r="X32" s="799"/>
      <c r="Y32" s="799"/>
      <c r="Z32" s="799"/>
      <c r="AA32" s="799"/>
    </row>
    <row r="33" spans="2:27">
      <c r="B33" s="746" t="s">
        <v>692</v>
      </c>
      <c r="C33" s="746" t="s">
        <v>689</v>
      </c>
      <c r="D33" s="799"/>
      <c r="E33" s="799"/>
      <c r="F33" s="799"/>
      <c r="G33" s="799"/>
      <c r="H33" s="799"/>
      <c r="I33" s="799"/>
      <c r="J33" s="799"/>
      <c r="K33" s="799"/>
      <c r="L33" s="799"/>
      <c r="M33" s="799"/>
      <c r="N33" s="799"/>
      <c r="O33" s="799"/>
      <c r="P33" s="799"/>
      <c r="Q33" s="799"/>
      <c r="R33" s="799"/>
      <c r="S33" s="799"/>
      <c r="T33" s="799"/>
      <c r="U33" s="799"/>
      <c r="V33" s="799"/>
      <c r="W33" s="799"/>
      <c r="X33" s="799"/>
      <c r="Y33" s="799"/>
      <c r="Z33" s="799"/>
      <c r="AA33" s="799"/>
    </row>
    <row r="34" spans="2:27">
      <c r="B34" s="746" t="s">
        <v>693</v>
      </c>
      <c r="C34" s="746" t="s">
        <v>689</v>
      </c>
      <c r="D34" s="799"/>
      <c r="E34" s="799"/>
      <c r="F34" s="799"/>
      <c r="G34" s="799"/>
      <c r="H34" s="799"/>
      <c r="I34" s="799"/>
      <c r="J34" s="799"/>
      <c r="K34" s="799"/>
      <c r="L34" s="799"/>
      <c r="M34" s="799"/>
      <c r="N34" s="799"/>
      <c r="O34" s="799"/>
      <c r="P34" s="799"/>
      <c r="Q34" s="799"/>
      <c r="R34" s="799"/>
      <c r="S34" s="799"/>
      <c r="T34" s="799"/>
      <c r="U34" s="799"/>
      <c r="V34" s="799"/>
      <c r="W34" s="799"/>
      <c r="X34" s="799"/>
      <c r="Y34" s="799"/>
      <c r="Z34" s="799"/>
      <c r="AA34" s="799"/>
    </row>
    <row r="35" spans="2:27">
      <c r="B35" s="746" t="s">
        <v>694</v>
      </c>
      <c r="C35" s="746" t="s">
        <v>689</v>
      </c>
      <c r="D35" s="799"/>
      <c r="E35" s="799"/>
      <c r="F35" s="799"/>
      <c r="G35" s="799"/>
      <c r="H35" s="799"/>
      <c r="I35" s="799"/>
      <c r="J35" s="799"/>
      <c r="K35" s="799"/>
      <c r="L35" s="799"/>
      <c r="M35" s="799"/>
      <c r="N35" s="799"/>
      <c r="O35" s="799"/>
      <c r="P35" s="747">
        <v>0</v>
      </c>
      <c r="Q35" s="747">
        <v>0</v>
      </c>
      <c r="R35" s="747">
        <v>0</v>
      </c>
      <c r="S35" s="747">
        <v>0</v>
      </c>
      <c r="T35" s="747">
        <v>0</v>
      </c>
      <c r="U35" s="747">
        <v>0</v>
      </c>
      <c r="V35" s="747">
        <v>1</v>
      </c>
      <c r="W35" s="747">
        <v>1</v>
      </c>
      <c r="X35" s="747">
        <v>0</v>
      </c>
      <c r="Y35" s="747">
        <v>0</v>
      </c>
      <c r="Z35" s="747">
        <v>0</v>
      </c>
      <c r="AA35" s="747">
        <v>0</v>
      </c>
    </row>
    <row r="36" spans="2:27">
      <c r="B36" s="746" t="s">
        <v>695</v>
      </c>
      <c r="C36" s="746" t="s">
        <v>689</v>
      </c>
      <c r="D36" s="799"/>
      <c r="E36" s="799"/>
      <c r="F36" s="799"/>
      <c r="G36" s="799"/>
      <c r="H36" s="799"/>
      <c r="I36" s="799"/>
      <c r="J36" s="799"/>
      <c r="K36" s="799"/>
      <c r="L36" s="799"/>
      <c r="M36" s="799"/>
      <c r="N36" s="799"/>
      <c r="O36" s="799"/>
      <c r="P36" s="799"/>
      <c r="Q36" s="799"/>
      <c r="R36" s="799"/>
      <c r="S36" s="799"/>
      <c r="T36" s="799"/>
      <c r="U36" s="799"/>
      <c r="V36" s="799"/>
      <c r="W36" s="799"/>
      <c r="X36" s="799"/>
      <c r="Y36" s="799"/>
      <c r="Z36" s="799"/>
      <c r="AA36" s="799"/>
    </row>
    <row r="37" spans="2:27">
      <c r="B37" s="746" t="s">
        <v>696</v>
      </c>
      <c r="C37" s="746" t="s">
        <v>689</v>
      </c>
      <c r="D37" s="747">
        <v>0</v>
      </c>
      <c r="E37" s="747">
        <v>0</v>
      </c>
      <c r="F37" s="747">
        <v>0</v>
      </c>
      <c r="G37" s="747">
        <v>0</v>
      </c>
      <c r="H37" s="747">
        <v>0</v>
      </c>
      <c r="I37" s="747">
        <v>0</v>
      </c>
      <c r="J37" s="747">
        <v>0.8381872960080341</v>
      </c>
      <c r="K37" s="747">
        <v>0.8381872960080341</v>
      </c>
      <c r="L37" s="747">
        <v>0.16181270399196584</v>
      </c>
      <c r="M37" s="747">
        <v>0.16181270399196584</v>
      </c>
      <c r="N37" s="747">
        <v>0</v>
      </c>
      <c r="O37" s="747">
        <v>0</v>
      </c>
      <c r="P37" s="799"/>
      <c r="Q37" s="799"/>
      <c r="R37" s="799"/>
      <c r="S37" s="799"/>
      <c r="T37" s="799"/>
      <c r="U37" s="799"/>
      <c r="V37" s="799"/>
      <c r="W37" s="799"/>
      <c r="X37" s="799"/>
      <c r="Y37" s="799"/>
      <c r="Z37" s="799"/>
      <c r="AA37" s="799"/>
    </row>
    <row r="38" spans="2:27">
      <c r="B38" s="746" t="s">
        <v>697</v>
      </c>
      <c r="C38" s="746" t="s">
        <v>689</v>
      </c>
      <c r="D38" s="799"/>
      <c r="E38" s="799"/>
      <c r="F38" s="799"/>
      <c r="G38" s="799"/>
      <c r="H38" s="799"/>
      <c r="I38" s="799"/>
      <c r="J38" s="799"/>
      <c r="K38" s="799"/>
      <c r="L38" s="799"/>
      <c r="M38" s="799"/>
      <c r="N38" s="799"/>
      <c r="O38" s="799"/>
      <c r="P38" s="747">
        <v>0</v>
      </c>
      <c r="Q38" s="747">
        <v>0</v>
      </c>
      <c r="R38" s="747">
        <v>0</v>
      </c>
      <c r="S38" s="747">
        <v>0</v>
      </c>
      <c r="T38" s="747">
        <v>0</v>
      </c>
      <c r="U38" s="747">
        <v>0</v>
      </c>
      <c r="V38" s="747">
        <v>1</v>
      </c>
      <c r="W38" s="747">
        <v>1</v>
      </c>
      <c r="X38" s="747">
        <v>0</v>
      </c>
      <c r="Y38" s="747">
        <v>0</v>
      </c>
      <c r="Z38" s="747">
        <v>0</v>
      </c>
      <c r="AA38" s="747">
        <v>0</v>
      </c>
    </row>
    <row r="39" spans="2:27">
      <c r="B39" s="746" t="s">
        <v>698</v>
      </c>
      <c r="C39" s="746" t="s">
        <v>689</v>
      </c>
      <c r="D39" s="799"/>
      <c r="E39" s="799"/>
      <c r="F39" s="799"/>
      <c r="G39" s="799"/>
      <c r="H39" s="799"/>
      <c r="I39" s="799"/>
      <c r="J39" s="799"/>
      <c r="K39" s="799"/>
      <c r="L39" s="799"/>
      <c r="M39" s="799"/>
      <c r="N39" s="799"/>
      <c r="O39" s="799"/>
      <c r="P39" s="747">
        <v>1</v>
      </c>
      <c r="Q39" s="747">
        <v>1</v>
      </c>
      <c r="R39" s="747">
        <v>0</v>
      </c>
      <c r="S39" s="747">
        <v>0</v>
      </c>
      <c r="T39" s="747">
        <v>0</v>
      </c>
      <c r="U39" s="747">
        <v>0</v>
      </c>
      <c r="V39" s="747">
        <v>0</v>
      </c>
      <c r="W39" s="747">
        <v>0</v>
      </c>
      <c r="X39" s="747">
        <v>0</v>
      </c>
      <c r="Y39" s="747">
        <v>0</v>
      </c>
      <c r="Z39" s="747">
        <v>0</v>
      </c>
      <c r="AA39" s="747">
        <v>0</v>
      </c>
    </row>
    <row r="40" spans="2:27">
      <c r="B40" s="746" t="s">
        <v>699</v>
      </c>
      <c r="C40" s="746" t="s">
        <v>689</v>
      </c>
      <c r="D40" s="799"/>
      <c r="E40" s="799"/>
      <c r="F40" s="799"/>
      <c r="G40" s="799"/>
      <c r="H40" s="799"/>
      <c r="I40" s="799"/>
      <c r="J40" s="799"/>
      <c r="K40" s="799"/>
      <c r="L40" s="799"/>
      <c r="M40" s="799"/>
      <c r="N40" s="799"/>
      <c r="O40" s="799"/>
      <c r="P40" s="747">
        <v>0</v>
      </c>
      <c r="Q40" s="747">
        <v>0</v>
      </c>
      <c r="R40" s="747">
        <v>0</v>
      </c>
      <c r="S40" s="747">
        <v>0</v>
      </c>
      <c r="T40" s="747">
        <v>0</v>
      </c>
      <c r="U40" s="747">
        <v>0</v>
      </c>
      <c r="V40" s="747">
        <v>0.50539255037619746</v>
      </c>
      <c r="W40" s="747">
        <v>0.50539255037619746</v>
      </c>
      <c r="X40" s="747">
        <v>0.49460744962380254</v>
      </c>
      <c r="Y40" s="747">
        <v>0.49460744962380254</v>
      </c>
      <c r="Z40" s="747">
        <v>0</v>
      </c>
      <c r="AA40" s="747">
        <v>0</v>
      </c>
    </row>
    <row r="41" spans="2:27">
      <c r="B41" s="746" t="s">
        <v>700</v>
      </c>
      <c r="C41" s="746" t="s">
        <v>689</v>
      </c>
      <c r="D41" s="799"/>
      <c r="E41" s="799"/>
      <c r="F41" s="799"/>
      <c r="G41" s="799"/>
      <c r="H41" s="799"/>
      <c r="I41" s="799"/>
      <c r="J41" s="799"/>
      <c r="K41" s="799"/>
      <c r="L41" s="799"/>
      <c r="M41" s="799"/>
      <c r="N41" s="799"/>
      <c r="O41" s="799"/>
      <c r="P41" s="747">
        <v>0.95</v>
      </c>
      <c r="Q41" s="747">
        <v>0.95</v>
      </c>
      <c r="R41" s="747">
        <v>0.05</v>
      </c>
      <c r="S41" s="747">
        <v>0.05</v>
      </c>
      <c r="T41" s="747">
        <v>0</v>
      </c>
      <c r="U41" s="747">
        <v>0</v>
      </c>
      <c r="V41" s="747">
        <v>0</v>
      </c>
      <c r="W41" s="747">
        <v>0</v>
      </c>
      <c r="X41" s="747">
        <v>0</v>
      </c>
      <c r="Y41" s="747">
        <v>0</v>
      </c>
      <c r="Z41" s="747">
        <v>0</v>
      </c>
      <c r="AA41" s="747">
        <v>0</v>
      </c>
    </row>
    <row r="42" spans="2:27">
      <c r="B42" s="746" t="s">
        <v>701</v>
      </c>
      <c r="C42" s="746" t="s">
        <v>702</v>
      </c>
      <c r="D42" s="748">
        <v>0</v>
      </c>
      <c r="E42" s="748">
        <v>0</v>
      </c>
      <c r="F42" s="748">
        <v>0</v>
      </c>
      <c r="G42" s="748">
        <v>0</v>
      </c>
      <c r="H42" s="748">
        <v>0</v>
      </c>
      <c r="I42" s="748">
        <v>0</v>
      </c>
      <c r="J42" s="748">
        <v>0</v>
      </c>
      <c r="K42" s="748">
        <v>0.44274343074484235</v>
      </c>
      <c r="L42" s="748">
        <v>0</v>
      </c>
      <c r="M42" s="748">
        <v>0.55725656925515765</v>
      </c>
      <c r="N42" s="748">
        <v>0</v>
      </c>
      <c r="O42" s="748">
        <v>0</v>
      </c>
      <c r="P42" s="799"/>
      <c r="Q42" s="799"/>
      <c r="R42" s="799"/>
      <c r="S42" s="799"/>
      <c r="T42" s="799"/>
      <c r="U42" s="799"/>
      <c r="V42" s="799"/>
      <c r="W42" s="799"/>
      <c r="X42" s="799"/>
      <c r="Y42" s="799"/>
      <c r="Z42" s="799"/>
      <c r="AA42" s="799"/>
    </row>
    <row r="43" spans="2:27">
      <c r="B43" s="746" t="s">
        <v>703</v>
      </c>
      <c r="C43" s="746" t="s">
        <v>702</v>
      </c>
      <c r="D43" s="800"/>
      <c r="E43" s="800"/>
      <c r="F43" s="800"/>
      <c r="G43" s="800"/>
      <c r="H43" s="800"/>
      <c r="I43" s="800"/>
      <c r="J43" s="800"/>
      <c r="K43" s="800"/>
      <c r="L43" s="800"/>
      <c r="M43" s="800"/>
      <c r="N43" s="800"/>
      <c r="O43" s="800"/>
      <c r="P43" s="747">
        <v>1</v>
      </c>
      <c r="Q43" s="747">
        <v>1</v>
      </c>
      <c r="R43" s="747">
        <v>0</v>
      </c>
      <c r="S43" s="747">
        <v>0</v>
      </c>
      <c r="T43" s="747">
        <v>0</v>
      </c>
      <c r="U43" s="747">
        <v>0</v>
      </c>
      <c r="V43" s="747">
        <v>0</v>
      </c>
      <c r="W43" s="747">
        <v>0</v>
      </c>
      <c r="X43" s="747">
        <v>0</v>
      </c>
      <c r="Y43" s="747">
        <v>0</v>
      </c>
      <c r="Z43" s="747">
        <v>0</v>
      </c>
      <c r="AA43" s="747">
        <v>0</v>
      </c>
    </row>
    <row r="44" spans="2:27">
      <c r="B44" s="746" t="s">
        <v>704</v>
      </c>
      <c r="C44" s="746" t="s">
        <v>702</v>
      </c>
      <c r="D44" s="748">
        <v>0</v>
      </c>
      <c r="E44" s="748">
        <v>0</v>
      </c>
      <c r="F44" s="748">
        <v>0</v>
      </c>
      <c r="G44" s="748">
        <v>0</v>
      </c>
      <c r="H44" s="748">
        <v>0</v>
      </c>
      <c r="I44" s="748">
        <v>0</v>
      </c>
      <c r="J44" s="748">
        <v>1</v>
      </c>
      <c r="K44" s="748">
        <v>1</v>
      </c>
      <c r="L44" s="748">
        <v>0</v>
      </c>
      <c r="M44" s="748">
        <v>0</v>
      </c>
      <c r="N44" s="748">
        <v>0</v>
      </c>
      <c r="O44" s="748">
        <v>0</v>
      </c>
      <c r="P44" s="799"/>
      <c r="Q44" s="799"/>
      <c r="R44" s="799"/>
      <c r="S44" s="799"/>
      <c r="T44" s="799"/>
      <c r="U44" s="799"/>
      <c r="V44" s="799"/>
      <c r="W44" s="799"/>
      <c r="X44" s="799"/>
      <c r="Y44" s="799"/>
      <c r="Z44" s="799"/>
      <c r="AA44" s="799"/>
    </row>
    <row r="45" spans="2:27">
      <c r="B45" s="746" t="s">
        <v>705</v>
      </c>
      <c r="C45" s="746" t="s">
        <v>702</v>
      </c>
      <c r="D45" s="748">
        <v>0</v>
      </c>
      <c r="E45" s="748">
        <v>0</v>
      </c>
      <c r="F45" s="748">
        <v>0</v>
      </c>
      <c r="G45" s="748">
        <v>0</v>
      </c>
      <c r="H45" s="748">
        <v>0</v>
      </c>
      <c r="I45" s="748">
        <v>0</v>
      </c>
      <c r="J45" s="748">
        <v>0</v>
      </c>
      <c r="K45" s="748">
        <v>0</v>
      </c>
      <c r="L45" s="748">
        <v>1</v>
      </c>
      <c r="M45" s="748">
        <v>1</v>
      </c>
      <c r="N45" s="748">
        <v>0</v>
      </c>
      <c r="O45" s="748">
        <v>0</v>
      </c>
      <c r="P45" s="799"/>
      <c r="Q45" s="799"/>
      <c r="R45" s="799"/>
      <c r="S45" s="799"/>
      <c r="T45" s="799"/>
      <c r="U45" s="799"/>
      <c r="V45" s="799"/>
      <c r="W45" s="799"/>
      <c r="X45" s="799"/>
      <c r="Y45" s="799"/>
      <c r="Z45" s="799"/>
      <c r="AA45" s="799"/>
    </row>
    <row r="46" spans="2:27">
      <c r="B46" s="746" t="s">
        <v>97</v>
      </c>
      <c r="C46" s="746" t="s">
        <v>706</v>
      </c>
      <c r="D46" s="747">
        <v>1</v>
      </c>
      <c r="E46" s="747">
        <v>1</v>
      </c>
      <c r="F46" s="747">
        <v>0</v>
      </c>
      <c r="G46" s="747">
        <v>0</v>
      </c>
      <c r="H46" s="747">
        <v>0</v>
      </c>
      <c r="I46" s="747">
        <v>0</v>
      </c>
      <c r="J46" s="747">
        <v>0</v>
      </c>
      <c r="K46" s="747">
        <v>0</v>
      </c>
      <c r="L46" s="747">
        <v>0</v>
      </c>
      <c r="M46" s="747">
        <v>0</v>
      </c>
      <c r="N46" s="747">
        <v>0</v>
      </c>
      <c r="O46" s="747">
        <v>0</v>
      </c>
      <c r="P46" s="799"/>
      <c r="Q46" s="799"/>
      <c r="R46" s="799"/>
      <c r="S46" s="799"/>
      <c r="T46" s="799"/>
      <c r="U46" s="799"/>
      <c r="V46" s="799"/>
      <c r="W46" s="799"/>
      <c r="X46" s="799"/>
      <c r="Y46" s="799"/>
      <c r="Z46" s="799"/>
      <c r="AA46" s="799"/>
    </row>
    <row r="47" spans="2:27">
      <c r="B47" s="746" t="s">
        <v>95</v>
      </c>
      <c r="C47" s="746" t="s">
        <v>706</v>
      </c>
      <c r="D47" s="747">
        <v>0.95</v>
      </c>
      <c r="E47" s="747">
        <v>0.95</v>
      </c>
      <c r="F47" s="747">
        <v>0.05</v>
      </c>
      <c r="G47" s="747">
        <v>0.05</v>
      </c>
      <c r="H47" s="747">
        <v>0</v>
      </c>
      <c r="I47" s="747">
        <v>0</v>
      </c>
      <c r="J47" s="747">
        <v>0</v>
      </c>
      <c r="K47" s="747">
        <v>0</v>
      </c>
      <c r="L47" s="747">
        <v>0</v>
      </c>
      <c r="M47" s="747">
        <v>0</v>
      </c>
      <c r="N47" s="747">
        <v>0</v>
      </c>
      <c r="O47" s="747">
        <v>0</v>
      </c>
      <c r="P47" s="799"/>
      <c r="Q47" s="799"/>
      <c r="R47" s="799"/>
      <c r="S47" s="799"/>
      <c r="T47" s="799"/>
      <c r="U47" s="799"/>
      <c r="V47" s="799"/>
      <c r="W47" s="799"/>
      <c r="X47" s="799"/>
      <c r="Y47" s="799"/>
      <c r="Z47" s="799"/>
      <c r="AA47" s="799"/>
    </row>
    <row r="48" spans="2:27">
      <c r="B48" s="746" t="s">
        <v>96</v>
      </c>
      <c r="C48" s="746" t="s">
        <v>706</v>
      </c>
      <c r="D48" s="747">
        <v>0.95</v>
      </c>
      <c r="E48" s="747">
        <v>0.95</v>
      </c>
      <c r="F48" s="747">
        <v>0.05</v>
      </c>
      <c r="G48" s="747">
        <v>0.05</v>
      </c>
      <c r="H48" s="747">
        <v>0</v>
      </c>
      <c r="I48" s="747">
        <v>0</v>
      </c>
      <c r="J48" s="747">
        <v>0</v>
      </c>
      <c r="K48" s="747">
        <v>0</v>
      </c>
      <c r="L48" s="747">
        <v>0</v>
      </c>
      <c r="M48" s="747">
        <v>0</v>
      </c>
      <c r="N48" s="747">
        <v>0</v>
      </c>
      <c r="O48" s="747">
        <v>0</v>
      </c>
      <c r="P48" s="799"/>
      <c r="Q48" s="799"/>
      <c r="R48" s="799"/>
      <c r="S48" s="799"/>
      <c r="T48" s="799"/>
      <c r="U48" s="799"/>
      <c r="V48" s="799"/>
      <c r="W48" s="799"/>
      <c r="X48" s="799"/>
      <c r="Y48" s="799"/>
      <c r="Z48" s="799"/>
      <c r="AA48" s="799"/>
    </row>
    <row r="49" spans="2:27">
      <c r="B49" s="746" t="s">
        <v>707</v>
      </c>
      <c r="C49" s="746" t="s">
        <v>706</v>
      </c>
      <c r="D49" s="747">
        <v>1</v>
      </c>
      <c r="E49" s="747">
        <v>1</v>
      </c>
      <c r="F49" s="747">
        <v>0</v>
      </c>
      <c r="G49" s="747">
        <v>0</v>
      </c>
      <c r="H49" s="747">
        <v>0</v>
      </c>
      <c r="I49" s="747">
        <v>0</v>
      </c>
      <c r="J49" s="747">
        <v>0</v>
      </c>
      <c r="K49" s="747">
        <v>0</v>
      </c>
      <c r="L49" s="747">
        <v>0</v>
      </c>
      <c r="M49" s="747">
        <v>0</v>
      </c>
      <c r="N49" s="747">
        <v>0</v>
      </c>
      <c r="O49" s="747">
        <v>0</v>
      </c>
      <c r="P49" s="799"/>
      <c r="Q49" s="799"/>
      <c r="R49" s="799"/>
      <c r="S49" s="799"/>
      <c r="T49" s="799"/>
      <c r="U49" s="799"/>
      <c r="V49" s="799"/>
      <c r="W49" s="799"/>
      <c r="X49" s="799"/>
      <c r="Y49" s="799"/>
      <c r="Z49" s="799"/>
      <c r="AA49" s="799"/>
    </row>
    <row r="50" spans="2:27">
      <c r="B50" s="746" t="s">
        <v>99</v>
      </c>
      <c r="C50" s="746" t="s">
        <v>706</v>
      </c>
      <c r="D50" s="747">
        <v>1</v>
      </c>
      <c r="E50" s="747">
        <v>1</v>
      </c>
      <c r="F50" s="747">
        <v>0</v>
      </c>
      <c r="G50" s="747">
        <v>0</v>
      </c>
      <c r="H50" s="747">
        <v>0</v>
      </c>
      <c r="I50" s="747">
        <v>0</v>
      </c>
      <c r="J50" s="747">
        <v>0</v>
      </c>
      <c r="K50" s="747">
        <v>0</v>
      </c>
      <c r="L50" s="747">
        <v>0</v>
      </c>
      <c r="M50" s="747">
        <v>0</v>
      </c>
      <c r="N50" s="747">
        <v>0</v>
      </c>
      <c r="O50" s="747">
        <v>0</v>
      </c>
      <c r="P50" s="799"/>
      <c r="Q50" s="799"/>
      <c r="R50" s="799"/>
      <c r="S50" s="799"/>
      <c r="T50" s="799"/>
      <c r="U50" s="799"/>
      <c r="V50" s="799"/>
      <c r="W50" s="799"/>
      <c r="X50" s="799"/>
      <c r="Y50" s="799"/>
      <c r="Z50" s="799"/>
      <c r="AA50" s="799"/>
    </row>
    <row r="51" spans="2:27">
      <c r="B51" s="746" t="s">
        <v>100</v>
      </c>
      <c r="C51" s="746" t="s">
        <v>706</v>
      </c>
      <c r="D51" s="747">
        <v>0</v>
      </c>
      <c r="E51" s="747">
        <v>0</v>
      </c>
      <c r="F51" s="747">
        <v>0</v>
      </c>
      <c r="G51" s="747">
        <v>0</v>
      </c>
      <c r="H51" s="747">
        <v>0.04</v>
      </c>
      <c r="I51" s="747">
        <v>0.04</v>
      </c>
      <c r="J51" s="747">
        <v>0.66400000000000003</v>
      </c>
      <c r="K51" s="747">
        <v>0.66400000000000003</v>
      </c>
      <c r="L51" s="747">
        <v>0.24</v>
      </c>
      <c r="M51" s="747">
        <v>0.24</v>
      </c>
      <c r="N51" s="747">
        <v>5.6000000000000001E-2</v>
      </c>
      <c r="O51" s="747">
        <v>5.6000000000000001E-2</v>
      </c>
      <c r="P51" s="799"/>
      <c r="Q51" s="799"/>
      <c r="R51" s="799"/>
      <c r="S51" s="799"/>
      <c r="T51" s="799"/>
      <c r="U51" s="799"/>
      <c r="V51" s="799"/>
      <c r="W51" s="799"/>
      <c r="X51" s="799"/>
      <c r="Y51" s="799"/>
      <c r="Z51" s="799"/>
      <c r="AA51" s="799"/>
    </row>
    <row r="52" spans="2:27">
      <c r="B52" s="746" t="s">
        <v>101</v>
      </c>
      <c r="C52" s="746" t="s">
        <v>706</v>
      </c>
      <c r="D52" s="747">
        <v>0</v>
      </c>
      <c r="E52" s="747">
        <v>0</v>
      </c>
      <c r="F52" s="747">
        <v>0</v>
      </c>
      <c r="G52" s="747">
        <v>0</v>
      </c>
      <c r="H52" s="747">
        <v>0.10446464043814706</v>
      </c>
      <c r="I52" s="747">
        <v>7.545681505798478E-2</v>
      </c>
      <c r="J52" s="747">
        <v>0.45098188546754531</v>
      </c>
      <c r="K52" s="747">
        <v>0.46965776271859799</v>
      </c>
      <c r="L52" s="747">
        <v>0.26118359642960731</v>
      </c>
      <c r="M52" s="747">
        <v>0.26230090612825635</v>
      </c>
      <c r="N52" s="747">
        <v>0.18336987766470034</v>
      </c>
      <c r="O52" s="747">
        <v>0.192584516095161</v>
      </c>
      <c r="P52" s="799"/>
      <c r="Q52" s="799"/>
      <c r="R52" s="799"/>
      <c r="S52" s="799"/>
      <c r="T52" s="799"/>
      <c r="U52" s="799"/>
      <c r="V52" s="799"/>
      <c r="W52" s="799"/>
      <c r="X52" s="799"/>
      <c r="Y52" s="799"/>
      <c r="Z52" s="799"/>
      <c r="AA52" s="799"/>
    </row>
    <row r="53" spans="2:27">
      <c r="B53" s="746" t="s">
        <v>102</v>
      </c>
      <c r="C53" s="746" t="s">
        <v>706</v>
      </c>
      <c r="D53" s="747">
        <v>0</v>
      </c>
      <c r="E53" s="747">
        <v>0</v>
      </c>
      <c r="F53" s="747">
        <v>0</v>
      </c>
      <c r="G53" s="747">
        <v>0</v>
      </c>
      <c r="H53" s="747">
        <v>1</v>
      </c>
      <c r="I53" s="747">
        <v>1</v>
      </c>
      <c r="J53" s="747">
        <v>0</v>
      </c>
      <c r="K53" s="747">
        <v>0</v>
      </c>
      <c r="L53" s="747">
        <v>0</v>
      </c>
      <c r="M53" s="747">
        <v>0</v>
      </c>
      <c r="N53" s="747">
        <v>0</v>
      </c>
      <c r="O53" s="747">
        <v>0</v>
      </c>
      <c r="P53" s="799"/>
      <c r="Q53" s="799"/>
      <c r="R53" s="799"/>
      <c r="S53" s="799"/>
      <c r="T53" s="799"/>
      <c r="U53" s="799"/>
      <c r="V53" s="799"/>
      <c r="W53" s="799"/>
      <c r="X53" s="799"/>
      <c r="Y53" s="799"/>
      <c r="Z53" s="799"/>
      <c r="AA53" s="799"/>
    </row>
    <row r="54" spans="2:27">
      <c r="B54" s="746" t="s">
        <v>103</v>
      </c>
      <c r="C54" s="746" t="s">
        <v>706</v>
      </c>
      <c r="D54" s="747">
        <v>0</v>
      </c>
      <c r="E54" s="747">
        <v>0</v>
      </c>
      <c r="F54" s="747">
        <v>0</v>
      </c>
      <c r="G54" s="747">
        <v>0</v>
      </c>
      <c r="H54" s="747">
        <v>5.1417171948289668E-3</v>
      </c>
      <c r="I54" s="747">
        <v>2.8167959637823508E-3</v>
      </c>
      <c r="J54" s="747">
        <v>0.45132922434504064</v>
      </c>
      <c r="K54" s="747">
        <v>0.45308303360677715</v>
      </c>
      <c r="L54" s="747">
        <v>5.993164397666171E-2</v>
      </c>
      <c r="M54" s="747">
        <v>2.3483968714046847E-2</v>
      </c>
      <c r="N54" s="747">
        <v>0.48359741448346871</v>
      </c>
      <c r="O54" s="747">
        <v>0.52061620171539369</v>
      </c>
      <c r="P54" s="799"/>
      <c r="Q54" s="799"/>
      <c r="R54" s="799"/>
      <c r="S54" s="799"/>
      <c r="T54" s="799"/>
      <c r="U54" s="799"/>
      <c r="V54" s="799"/>
      <c r="W54" s="799"/>
      <c r="X54" s="799"/>
      <c r="Y54" s="799"/>
      <c r="Z54" s="799"/>
      <c r="AA54" s="799"/>
    </row>
    <row r="55" spans="2:27">
      <c r="B55" s="746" t="s">
        <v>104</v>
      </c>
      <c r="C55" s="746" t="s">
        <v>706</v>
      </c>
      <c r="D55" s="747">
        <v>0</v>
      </c>
      <c r="E55" s="747">
        <v>0</v>
      </c>
      <c r="F55" s="747">
        <v>0</v>
      </c>
      <c r="G55" s="747">
        <v>0</v>
      </c>
      <c r="H55" s="747">
        <v>0</v>
      </c>
      <c r="I55" s="747">
        <v>0</v>
      </c>
      <c r="J55" s="747">
        <v>1</v>
      </c>
      <c r="K55" s="747">
        <v>1</v>
      </c>
      <c r="L55" s="747">
        <v>0</v>
      </c>
      <c r="M55" s="747">
        <v>0</v>
      </c>
      <c r="N55" s="747">
        <v>0</v>
      </c>
      <c r="O55" s="747">
        <v>0</v>
      </c>
      <c r="P55" s="799"/>
      <c r="Q55" s="799"/>
      <c r="R55" s="799"/>
      <c r="S55" s="799"/>
      <c r="T55" s="799"/>
      <c r="U55" s="799"/>
      <c r="V55" s="799"/>
      <c r="W55" s="799"/>
      <c r="X55" s="799"/>
      <c r="Y55" s="799"/>
      <c r="Z55" s="799"/>
      <c r="AA55" s="799"/>
    </row>
    <row r="56" spans="2:27">
      <c r="B56" s="746" t="s">
        <v>105</v>
      </c>
      <c r="C56" s="746" t="s">
        <v>706</v>
      </c>
      <c r="D56" s="747">
        <v>0</v>
      </c>
      <c r="E56" s="747">
        <v>0</v>
      </c>
      <c r="F56" s="747">
        <v>0</v>
      </c>
      <c r="G56" s="747">
        <v>0</v>
      </c>
      <c r="H56" s="747">
        <v>0</v>
      </c>
      <c r="I56" s="747">
        <v>0</v>
      </c>
      <c r="J56" s="747">
        <v>0</v>
      </c>
      <c r="K56" s="747">
        <v>0</v>
      </c>
      <c r="L56" s="747">
        <v>1</v>
      </c>
      <c r="M56" s="747">
        <v>1</v>
      </c>
      <c r="N56" s="747">
        <v>0</v>
      </c>
      <c r="O56" s="747">
        <v>0</v>
      </c>
      <c r="P56" s="799"/>
      <c r="Q56" s="799"/>
      <c r="R56" s="799"/>
      <c r="S56" s="799"/>
      <c r="T56" s="799"/>
      <c r="U56" s="799"/>
      <c r="V56" s="799"/>
      <c r="W56" s="799"/>
      <c r="X56" s="799"/>
      <c r="Y56" s="799"/>
      <c r="Z56" s="799"/>
      <c r="AA56" s="799"/>
    </row>
    <row r="57" spans="2:27">
      <c r="B57" s="746" t="s">
        <v>107</v>
      </c>
      <c r="C57" s="746" t="s">
        <v>706</v>
      </c>
      <c r="D57" s="747">
        <v>0</v>
      </c>
      <c r="E57" s="747">
        <v>0</v>
      </c>
      <c r="F57" s="747">
        <v>0</v>
      </c>
      <c r="G57" s="747">
        <v>0</v>
      </c>
      <c r="H57" s="747">
        <v>0</v>
      </c>
      <c r="I57" s="747">
        <v>4.5590421665809991E-3</v>
      </c>
      <c r="J57" s="747">
        <v>3.1388044266773683E-2</v>
      </c>
      <c r="K57" s="747">
        <v>0.11838668495844919</v>
      </c>
      <c r="L57" s="747">
        <v>1.6451866829245706E-2</v>
      </c>
      <c r="M57" s="747">
        <v>0.1027821506321112</v>
      </c>
      <c r="N57" s="747">
        <v>0.95216008890398063</v>
      </c>
      <c r="O57" s="747">
        <v>0.77427212224285857</v>
      </c>
      <c r="P57" s="799"/>
      <c r="Q57" s="799"/>
      <c r="R57" s="799"/>
      <c r="S57" s="799"/>
      <c r="T57" s="799"/>
      <c r="U57" s="799"/>
      <c r="V57" s="799"/>
      <c r="W57" s="799"/>
      <c r="X57" s="799"/>
      <c r="Y57" s="799"/>
      <c r="Z57" s="799"/>
      <c r="AA57" s="799"/>
    </row>
    <row r="58" spans="2:27">
      <c r="B58" s="746" t="s">
        <v>106</v>
      </c>
      <c r="C58" s="746" t="s">
        <v>706</v>
      </c>
      <c r="D58" s="799"/>
      <c r="E58" s="799"/>
      <c r="F58" s="799"/>
      <c r="G58" s="799"/>
      <c r="H58" s="799"/>
      <c r="I58" s="799"/>
      <c r="J58" s="799"/>
      <c r="K58" s="799"/>
      <c r="L58" s="799"/>
      <c r="M58" s="799"/>
      <c r="N58" s="799"/>
      <c r="O58" s="799"/>
      <c r="P58" s="799"/>
      <c r="Q58" s="799"/>
      <c r="R58" s="799"/>
      <c r="S58" s="799"/>
      <c r="T58" s="799"/>
      <c r="U58" s="799"/>
      <c r="V58" s="799"/>
      <c r="W58" s="799"/>
      <c r="X58" s="799"/>
      <c r="Y58" s="799"/>
      <c r="Z58" s="799"/>
      <c r="AA58" s="799"/>
    </row>
    <row r="59" spans="2:27">
      <c r="B59" s="746" t="s">
        <v>109</v>
      </c>
      <c r="C59" s="746" t="s">
        <v>706</v>
      </c>
      <c r="D59" s="747">
        <v>0.6</v>
      </c>
      <c r="E59" s="747">
        <v>0.6</v>
      </c>
      <c r="F59" s="747">
        <v>0</v>
      </c>
      <c r="G59" s="747">
        <v>0</v>
      </c>
      <c r="H59" s="747">
        <v>0.26</v>
      </c>
      <c r="I59" s="747">
        <v>0.26</v>
      </c>
      <c r="J59" s="747">
        <v>0.14000000000000001</v>
      </c>
      <c r="K59" s="747">
        <v>0.14000000000000001</v>
      </c>
      <c r="L59" s="747">
        <v>0</v>
      </c>
      <c r="M59" s="747">
        <v>0</v>
      </c>
      <c r="N59" s="747">
        <v>0</v>
      </c>
      <c r="O59" s="747">
        <v>0</v>
      </c>
      <c r="P59" s="799"/>
      <c r="Q59" s="799"/>
      <c r="R59" s="799"/>
      <c r="S59" s="799"/>
      <c r="T59" s="799"/>
      <c r="U59" s="799"/>
      <c r="V59" s="799"/>
      <c r="W59" s="799"/>
      <c r="X59" s="799"/>
      <c r="Y59" s="799"/>
      <c r="Z59" s="799"/>
      <c r="AA59" s="799"/>
    </row>
    <row r="60" spans="2:27">
      <c r="B60" s="746" t="s">
        <v>497</v>
      </c>
      <c r="C60" s="746" t="s">
        <v>706</v>
      </c>
      <c r="D60" s="799"/>
      <c r="E60" s="799"/>
      <c r="F60" s="799"/>
      <c r="G60" s="799"/>
      <c r="H60" s="799"/>
      <c r="I60" s="799"/>
      <c r="J60" s="799"/>
      <c r="K60" s="799"/>
      <c r="L60" s="799"/>
      <c r="M60" s="799"/>
      <c r="N60" s="799"/>
      <c r="O60" s="799"/>
      <c r="P60" s="799"/>
      <c r="Q60" s="799"/>
      <c r="R60" s="799"/>
      <c r="S60" s="799"/>
      <c r="T60" s="799"/>
      <c r="U60" s="799"/>
      <c r="V60" s="799"/>
      <c r="W60" s="799"/>
      <c r="X60" s="799"/>
      <c r="Y60" s="799"/>
      <c r="Z60" s="799"/>
      <c r="AA60" s="799"/>
    </row>
    <row r="61" spans="2:27">
      <c r="B61" s="746" t="s">
        <v>493</v>
      </c>
      <c r="C61" s="746" t="s">
        <v>706</v>
      </c>
      <c r="D61" s="747">
        <v>0</v>
      </c>
      <c r="E61" s="747">
        <v>0</v>
      </c>
      <c r="F61" s="747">
        <v>0</v>
      </c>
      <c r="G61" s="747">
        <v>0</v>
      </c>
      <c r="H61" s="747">
        <v>0</v>
      </c>
      <c r="I61" s="747">
        <v>0</v>
      </c>
      <c r="J61" s="747">
        <v>1</v>
      </c>
      <c r="K61" s="747">
        <v>1</v>
      </c>
      <c r="L61" s="747">
        <v>0</v>
      </c>
      <c r="M61" s="747">
        <v>0</v>
      </c>
      <c r="N61" s="747">
        <v>0</v>
      </c>
      <c r="O61" s="747">
        <v>0</v>
      </c>
      <c r="P61" s="799"/>
      <c r="Q61" s="799"/>
      <c r="R61" s="799"/>
      <c r="S61" s="799"/>
      <c r="T61" s="799"/>
      <c r="U61" s="799"/>
      <c r="V61" s="799"/>
      <c r="W61" s="799"/>
      <c r="X61" s="799"/>
      <c r="Y61" s="799"/>
      <c r="Z61" s="799"/>
      <c r="AA61" s="799"/>
    </row>
    <row r="63" spans="2:27" ht="21">
      <c r="B63" s="803" t="s">
        <v>824</v>
      </c>
      <c r="C63" s="801"/>
      <c r="D63" s="802"/>
      <c r="E63" s="802"/>
      <c r="F63" s="802"/>
      <c r="G63" s="802"/>
    </row>
    <row r="65" spans="2:13" ht="24" thickBot="1">
      <c r="B65" s="813" t="s">
        <v>825</v>
      </c>
      <c r="C65"/>
      <c r="D65"/>
    </row>
    <row r="66" spans="2:13" ht="28.5">
      <c r="B66" s="809" t="s">
        <v>212</v>
      </c>
      <c r="C66" s="873" t="s">
        <v>777</v>
      </c>
      <c r="D66" s="873"/>
      <c r="E66" s="873"/>
      <c r="F66" s="873" t="s">
        <v>778</v>
      </c>
      <c r="G66" s="873"/>
      <c r="H66" s="873"/>
      <c r="I66" s="873"/>
      <c r="J66" s="873"/>
      <c r="K66" s="873"/>
      <c r="L66" s="873"/>
      <c r="M66" s="873"/>
    </row>
    <row r="67" spans="2:13" ht="104.25" customHeight="1">
      <c r="B67" s="810" t="s">
        <v>779</v>
      </c>
      <c r="C67" s="874" t="s">
        <v>780</v>
      </c>
      <c r="D67" s="874"/>
      <c r="E67" s="874"/>
      <c r="F67" s="872" t="s">
        <v>812</v>
      </c>
      <c r="G67" s="872"/>
      <c r="H67" s="872"/>
      <c r="I67" s="872"/>
      <c r="J67" s="872"/>
      <c r="K67" s="872"/>
      <c r="L67" s="872"/>
      <c r="M67" s="872"/>
    </row>
    <row r="68" spans="2:13" ht="101.25" customHeight="1">
      <c r="B68" s="811" t="s">
        <v>781</v>
      </c>
      <c r="C68" s="875" t="s">
        <v>782</v>
      </c>
      <c r="D68" s="875"/>
      <c r="E68" s="875"/>
      <c r="F68" s="871" t="s">
        <v>813</v>
      </c>
      <c r="G68" s="871"/>
      <c r="H68" s="871"/>
      <c r="I68" s="871"/>
      <c r="J68" s="871"/>
      <c r="K68" s="871"/>
      <c r="L68" s="871"/>
      <c r="M68" s="871"/>
    </row>
    <row r="69" spans="2:13" ht="117.75" customHeight="1">
      <c r="B69" s="812" t="s">
        <v>783</v>
      </c>
      <c r="C69" s="874" t="s">
        <v>782</v>
      </c>
      <c r="D69" s="874"/>
      <c r="E69" s="874"/>
      <c r="F69" s="872" t="s">
        <v>814</v>
      </c>
      <c r="G69" s="872"/>
      <c r="H69" s="872"/>
      <c r="I69" s="872"/>
      <c r="J69" s="872"/>
      <c r="K69" s="872"/>
      <c r="L69" s="872"/>
      <c r="M69" s="872"/>
    </row>
    <row r="70" spans="2:13" ht="123.75" customHeight="1">
      <c r="B70" s="811" t="s">
        <v>694</v>
      </c>
      <c r="C70" s="875" t="s">
        <v>782</v>
      </c>
      <c r="D70" s="875"/>
      <c r="E70" s="875"/>
      <c r="F70" s="871" t="s">
        <v>815</v>
      </c>
      <c r="G70" s="871"/>
      <c r="H70" s="871"/>
      <c r="I70" s="871"/>
      <c r="J70" s="871"/>
      <c r="K70" s="871"/>
      <c r="L70" s="871"/>
      <c r="M70" s="871"/>
    </row>
    <row r="71" spans="2:13" ht="159.75" customHeight="1">
      <c r="B71" s="812" t="s">
        <v>784</v>
      </c>
      <c r="C71" s="874" t="s">
        <v>785</v>
      </c>
      <c r="D71" s="874"/>
      <c r="E71" s="874"/>
      <c r="F71" s="872" t="s">
        <v>816</v>
      </c>
      <c r="G71" s="872"/>
      <c r="H71" s="872"/>
      <c r="I71" s="872"/>
      <c r="J71" s="872"/>
      <c r="K71" s="872"/>
      <c r="L71" s="872"/>
      <c r="M71" s="872"/>
    </row>
    <row r="72" spans="2:13" ht="115.5" customHeight="1">
      <c r="B72" s="811" t="s">
        <v>786</v>
      </c>
      <c r="C72" s="876" t="s">
        <v>787</v>
      </c>
      <c r="D72" s="877"/>
      <c r="E72" s="878"/>
      <c r="F72" s="871" t="s">
        <v>817</v>
      </c>
      <c r="G72" s="871"/>
      <c r="H72" s="871"/>
      <c r="I72" s="871"/>
      <c r="J72" s="871"/>
      <c r="K72" s="871"/>
      <c r="L72" s="871"/>
      <c r="M72" s="871"/>
    </row>
    <row r="73" spans="2:13" ht="118.5" customHeight="1">
      <c r="B73" s="812" t="s">
        <v>788</v>
      </c>
      <c r="C73" s="874" t="s">
        <v>789</v>
      </c>
      <c r="D73" s="874"/>
      <c r="E73" s="874"/>
      <c r="F73" s="874" t="s">
        <v>818</v>
      </c>
      <c r="G73" s="874"/>
      <c r="H73" s="874"/>
      <c r="I73" s="874"/>
      <c r="J73" s="874"/>
      <c r="K73" s="874"/>
      <c r="L73" s="874"/>
      <c r="M73" s="874"/>
    </row>
    <row r="74" spans="2:13" ht="91.5" customHeight="1">
      <c r="B74" s="811" t="s">
        <v>493</v>
      </c>
      <c r="C74" s="875" t="s">
        <v>782</v>
      </c>
      <c r="D74" s="875"/>
      <c r="E74" s="875"/>
      <c r="F74" s="871" t="s">
        <v>819</v>
      </c>
      <c r="G74" s="871"/>
      <c r="H74" s="871"/>
      <c r="I74" s="871"/>
      <c r="J74" s="871"/>
      <c r="K74" s="871"/>
      <c r="L74" s="871"/>
      <c r="M74" s="871"/>
    </row>
    <row r="75" spans="2:13" ht="111" customHeight="1">
      <c r="B75" s="812" t="s">
        <v>790</v>
      </c>
      <c r="C75" s="874" t="s">
        <v>791</v>
      </c>
      <c r="D75" s="874"/>
      <c r="E75" s="874"/>
      <c r="F75" s="872" t="s">
        <v>820</v>
      </c>
      <c r="G75" s="872"/>
      <c r="H75" s="872"/>
      <c r="I75" s="872"/>
      <c r="J75" s="872"/>
      <c r="K75" s="872"/>
      <c r="L75" s="872"/>
      <c r="M75" s="872"/>
    </row>
    <row r="76" spans="2:13" ht="111.75" customHeight="1">
      <c r="B76" s="811" t="s">
        <v>792</v>
      </c>
      <c r="C76" s="875" t="s">
        <v>793</v>
      </c>
      <c r="D76" s="875"/>
      <c r="E76" s="875"/>
      <c r="F76" s="871" t="s">
        <v>821</v>
      </c>
      <c r="G76" s="871"/>
      <c r="H76" s="871"/>
      <c r="I76" s="871"/>
      <c r="J76" s="871"/>
      <c r="K76" s="871"/>
      <c r="L76" s="871"/>
      <c r="M76" s="871"/>
    </row>
    <row r="77" spans="2:13" ht="129.75" customHeight="1">
      <c r="B77" s="812" t="s">
        <v>794</v>
      </c>
      <c r="C77" s="874" t="s">
        <v>795</v>
      </c>
      <c r="D77" s="874"/>
      <c r="E77" s="874"/>
      <c r="F77" s="872" t="s">
        <v>821</v>
      </c>
      <c r="G77" s="872"/>
      <c r="H77" s="872"/>
      <c r="I77" s="872"/>
      <c r="J77" s="872"/>
      <c r="K77" s="872"/>
      <c r="L77" s="872"/>
      <c r="M77" s="872"/>
    </row>
    <row r="78" spans="2:13" ht="97.5" customHeight="1">
      <c r="B78" s="811" t="s">
        <v>696</v>
      </c>
      <c r="C78" s="875" t="s">
        <v>796</v>
      </c>
      <c r="D78" s="875"/>
      <c r="E78" s="875"/>
      <c r="F78" s="871" t="s">
        <v>822</v>
      </c>
      <c r="G78" s="871"/>
      <c r="H78" s="871"/>
      <c r="I78" s="871"/>
      <c r="J78" s="871"/>
      <c r="K78" s="871"/>
      <c r="L78" s="871"/>
      <c r="M78" s="871"/>
    </row>
    <row r="79" spans="2:13" ht="123.75" customHeight="1">
      <c r="B79" s="812" t="s">
        <v>797</v>
      </c>
      <c r="C79" s="874" t="s">
        <v>796</v>
      </c>
      <c r="D79" s="874"/>
      <c r="E79" s="874"/>
      <c r="F79" s="872" t="s">
        <v>822</v>
      </c>
      <c r="G79" s="872"/>
      <c r="H79" s="872"/>
      <c r="I79" s="872"/>
      <c r="J79" s="872"/>
      <c r="K79" s="872"/>
      <c r="L79" s="872"/>
      <c r="M79" s="872"/>
    </row>
    <row r="80" spans="2:13" ht="107.25" customHeight="1">
      <c r="B80" s="811" t="s">
        <v>697</v>
      </c>
      <c r="C80" s="875" t="s">
        <v>796</v>
      </c>
      <c r="D80" s="875"/>
      <c r="E80" s="875"/>
      <c r="F80" s="871" t="s">
        <v>822</v>
      </c>
      <c r="G80" s="871"/>
      <c r="H80" s="871"/>
      <c r="I80" s="871"/>
      <c r="J80" s="871"/>
      <c r="K80" s="871"/>
      <c r="L80" s="871"/>
      <c r="M80" s="871"/>
    </row>
    <row r="81" spans="2:13" ht="156" customHeight="1">
      <c r="B81" s="812" t="s">
        <v>798</v>
      </c>
      <c r="C81" s="874" t="s">
        <v>795</v>
      </c>
      <c r="D81" s="874"/>
      <c r="E81" s="874"/>
      <c r="F81" s="872" t="s">
        <v>823</v>
      </c>
      <c r="G81" s="872"/>
      <c r="H81" s="872"/>
      <c r="I81" s="872"/>
      <c r="J81" s="872"/>
      <c r="K81" s="872"/>
      <c r="L81" s="872"/>
      <c r="M81" s="872"/>
    </row>
    <row r="82" spans="2:13" ht="74.25" customHeight="1">
      <c r="B82" s="811" t="s">
        <v>99</v>
      </c>
      <c r="C82" s="875" t="s">
        <v>799</v>
      </c>
      <c r="D82" s="875"/>
      <c r="E82" s="875"/>
      <c r="F82" s="871" t="s">
        <v>800</v>
      </c>
      <c r="G82" s="871"/>
      <c r="H82" s="871"/>
      <c r="I82" s="871"/>
      <c r="J82" s="871"/>
      <c r="K82" s="871"/>
      <c r="L82" s="871"/>
      <c r="M82" s="871"/>
    </row>
    <row r="83" spans="2:13" ht="214.5" customHeight="1">
      <c r="B83" s="812" t="s">
        <v>801</v>
      </c>
      <c r="C83" s="874" t="s">
        <v>802</v>
      </c>
      <c r="D83" s="874"/>
      <c r="E83" s="874"/>
      <c r="F83" s="872" t="s">
        <v>829</v>
      </c>
      <c r="G83" s="872"/>
      <c r="H83" s="872"/>
      <c r="I83" s="872"/>
      <c r="J83" s="872"/>
      <c r="K83" s="872"/>
      <c r="L83" s="872"/>
      <c r="M83" s="872"/>
    </row>
    <row r="84" spans="2:13" ht="55.5" customHeight="1">
      <c r="B84" s="811" t="s">
        <v>803</v>
      </c>
      <c r="C84" s="875" t="s">
        <v>799</v>
      </c>
      <c r="D84" s="875"/>
      <c r="E84" s="875"/>
      <c r="F84" s="871" t="s">
        <v>804</v>
      </c>
      <c r="G84" s="871"/>
      <c r="H84" s="871"/>
      <c r="I84" s="871"/>
      <c r="J84" s="871"/>
      <c r="K84" s="871"/>
      <c r="L84" s="871"/>
      <c r="M84" s="871"/>
    </row>
    <row r="85" spans="2:13" ht="229.5" customHeight="1">
      <c r="B85" s="812" t="s">
        <v>14</v>
      </c>
      <c r="C85" s="874" t="s">
        <v>805</v>
      </c>
      <c r="D85" s="874"/>
      <c r="E85" s="874"/>
      <c r="F85" s="872" t="s">
        <v>806</v>
      </c>
      <c r="G85" s="872"/>
      <c r="H85" s="872"/>
      <c r="I85" s="872"/>
      <c r="J85" s="872"/>
      <c r="K85" s="872"/>
      <c r="L85" s="872"/>
      <c r="M85" s="872"/>
    </row>
    <row r="86" spans="2:13" ht="73.5" customHeight="1">
      <c r="B86" s="811" t="s">
        <v>807</v>
      </c>
      <c r="C86" s="875" t="s">
        <v>802</v>
      </c>
      <c r="D86" s="875"/>
      <c r="E86" s="875"/>
      <c r="F86" s="871" t="s">
        <v>808</v>
      </c>
      <c r="G86" s="871"/>
      <c r="H86" s="871"/>
      <c r="I86" s="871"/>
      <c r="J86" s="871"/>
      <c r="K86" s="871"/>
      <c r="L86" s="871"/>
      <c r="M86" s="871"/>
    </row>
    <row r="87" spans="2:13" ht="99" customHeight="1">
      <c r="B87" s="812" t="s">
        <v>97</v>
      </c>
      <c r="C87" s="874" t="s">
        <v>802</v>
      </c>
      <c r="D87" s="874"/>
      <c r="E87" s="874"/>
      <c r="F87" s="872" t="s">
        <v>809</v>
      </c>
      <c r="G87" s="872"/>
      <c r="H87" s="872"/>
      <c r="I87" s="872"/>
      <c r="J87" s="872"/>
      <c r="K87" s="872"/>
      <c r="L87" s="872"/>
      <c r="M87" s="872"/>
    </row>
    <row r="88" spans="2:13" ht="77.25" customHeight="1">
      <c r="B88" s="811" t="s">
        <v>810</v>
      </c>
      <c r="C88" s="875" t="s">
        <v>802</v>
      </c>
      <c r="D88" s="875"/>
      <c r="E88" s="875"/>
      <c r="F88" s="871" t="s">
        <v>811</v>
      </c>
      <c r="G88" s="871"/>
      <c r="H88" s="871"/>
      <c r="I88" s="871"/>
      <c r="J88" s="871"/>
      <c r="K88" s="871"/>
      <c r="L88" s="871"/>
      <c r="M88" s="871"/>
    </row>
    <row r="89" spans="2:13" ht="15.75">
      <c r="B89" s="17"/>
      <c r="C89" s="17"/>
      <c r="D89" s="17"/>
      <c r="E89" s="17"/>
      <c r="F89" s="173"/>
      <c r="G89" s="173"/>
      <c r="H89" s="173"/>
      <c r="I89" s="173"/>
      <c r="J89" s="173"/>
      <c r="K89" s="173"/>
      <c r="L89" s="173"/>
      <c r="M89" s="173"/>
    </row>
    <row r="90" spans="2:13" ht="15.75">
      <c r="B90" s="17"/>
      <c r="C90" s="17"/>
      <c r="D90" s="17"/>
      <c r="E90" s="17"/>
      <c r="F90" s="173"/>
      <c r="G90" s="173"/>
      <c r="H90" s="173"/>
      <c r="I90" s="173"/>
      <c r="J90" s="173"/>
      <c r="K90" s="173"/>
      <c r="L90" s="173"/>
      <c r="M90" s="173"/>
    </row>
    <row r="91" spans="2:13" ht="15.75">
      <c r="B91" s="17"/>
      <c r="C91" s="17"/>
      <c r="D91" s="17"/>
      <c r="E91" s="17"/>
      <c r="F91" s="173"/>
      <c r="G91" s="173"/>
      <c r="H91" s="173"/>
      <c r="I91" s="173"/>
      <c r="J91" s="173"/>
      <c r="K91" s="173"/>
      <c r="L91" s="173"/>
      <c r="M91" s="173"/>
    </row>
    <row r="92" spans="2:13" ht="15.75">
      <c r="B92" s="17"/>
      <c r="C92" s="17"/>
      <c r="D92" s="17"/>
      <c r="E92" s="17"/>
      <c r="F92" s="173"/>
      <c r="G92" s="173"/>
      <c r="H92" s="173"/>
      <c r="I92" s="173"/>
      <c r="J92" s="173"/>
      <c r="K92" s="173"/>
      <c r="L92" s="173"/>
      <c r="M92" s="173"/>
    </row>
    <row r="93" spans="2:13" ht="15.75">
      <c r="B93" s="17"/>
      <c r="C93" s="17"/>
      <c r="D93" s="17"/>
      <c r="E93" s="17"/>
      <c r="F93" s="173"/>
      <c r="G93" s="173"/>
      <c r="H93" s="173"/>
      <c r="I93" s="173"/>
      <c r="J93" s="173"/>
      <c r="K93" s="173"/>
      <c r="L93" s="173"/>
      <c r="M93" s="173"/>
    </row>
    <row r="94" spans="2:13" ht="15.75">
      <c r="B94" s="17"/>
      <c r="C94" s="17"/>
      <c r="D94" s="17"/>
      <c r="E94" s="17"/>
      <c r="F94" s="173"/>
      <c r="G94" s="173"/>
      <c r="H94" s="173"/>
      <c r="I94" s="173"/>
      <c r="J94" s="173"/>
      <c r="K94" s="173"/>
      <c r="L94" s="173"/>
      <c r="M94" s="173"/>
    </row>
    <row r="95" spans="2:13" ht="15.75">
      <c r="B95" s="17"/>
      <c r="C95" s="17"/>
      <c r="D95" s="17"/>
      <c r="E95" s="17"/>
      <c r="F95" s="173"/>
      <c r="G95" s="173"/>
      <c r="H95" s="173"/>
      <c r="I95" s="173"/>
      <c r="J95" s="173"/>
      <c r="K95" s="173"/>
      <c r="L95" s="173"/>
      <c r="M95" s="173"/>
    </row>
    <row r="96" spans="2:13" ht="15.75">
      <c r="B96" s="17"/>
      <c r="C96" s="17"/>
      <c r="D96" s="17"/>
      <c r="E96" s="17"/>
      <c r="F96" s="173"/>
      <c r="G96" s="173"/>
      <c r="H96" s="173"/>
      <c r="I96" s="173"/>
      <c r="J96" s="173"/>
      <c r="K96" s="173"/>
      <c r="L96" s="173"/>
      <c r="M96" s="173"/>
    </row>
    <row r="97" spans="2:13" ht="15.75">
      <c r="B97" s="17"/>
      <c r="C97" s="17"/>
      <c r="D97" s="17"/>
      <c r="E97" s="17"/>
      <c r="F97" s="173"/>
      <c r="G97" s="173"/>
      <c r="H97" s="173"/>
      <c r="I97" s="173"/>
      <c r="J97" s="173"/>
      <c r="K97" s="173"/>
      <c r="L97" s="173"/>
      <c r="M97" s="173"/>
    </row>
    <row r="98" spans="2:13" ht="15.75">
      <c r="B98" s="17"/>
      <c r="C98" s="17"/>
      <c r="D98" s="17"/>
      <c r="E98" s="17"/>
      <c r="F98" s="173"/>
      <c r="G98" s="173"/>
      <c r="H98" s="173"/>
      <c r="I98" s="173"/>
      <c r="J98" s="173"/>
      <c r="K98" s="173"/>
      <c r="L98" s="173"/>
      <c r="M98" s="173"/>
    </row>
    <row r="99" spans="2:13" ht="15.75">
      <c r="B99" s="17"/>
      <c r="C99" s="17"/>
      <c r="D99" s="17"/>
      <c r="E99" s="17"/>
      <c r="F99" s="173"/>
      <c r="G99" s="173"/>
      <c r="H99" s="173"/>
      <c r="I99" s="173"/>
      <c r="J99" s="173"/>
      <c r="K99" s="173"/>
      <c r="L99" s="173"/>
      <c r="M99" s="173"/>
    </row>
    <row r="100" spans="2:13" ht="15.75">
      <c r="B100" s="17"/>
      <c r="C100" s="17"/>
      <c r="D100" s="17"/>
      <c r="E100" s="17"/>
      <c r="F100" s="173"/>
      <c r="G100" s="173"/>
      <c r="H100" s="173"/>
      <c r="I100" s="173"/>
      <c r="J100" s="173"/>
      <c r="K100" s="173"/>
      <c r="L100" s="173"/>
      <c r="M100" s="173"/>
    </row>
    <row r="101" spans="2:13" ht="15.75">
      <c r="B101" s="17"/>
      <c r="C101" s="17"/>
      <c r="D101" s="17"/>
      <c r="E101" s="17"/>
      <c r="F101" s="173"/>
      <c r="G101" s="173"/>
      <c r="H101" s="173"/>
      <c r="I101" s="173"/>
      <c r="J101" s="173"/>
      <c r="K101" s="173"/>
      <c r="L101" s="173"/>
      <c r="M101" s="173"/>
    </row>
    <row r="102" spans="2:13" ht="15.75">
      <c r="B102" s="17"/>
      <c r="C102" s="17"/>
      <c r="D102" s="17"/>
      <c r="E102" s="17"/>
      <c r="F102" s="173"/>
      <c r="G102" s="173"/>
      <c r="H102" s="173"/>
      <c r="I102" s="173"/>
      <c r="J102" s="173"/>
      <c r="K102" s="173"/>
      <c r="L102" s="173"/>
      <c r="M102" s="173"/>
    </row>
    <row r="103" spans="2:13" ht="15.75">
      <c r="B103" s="17"/>
      <c r="C103" s="17"/>
      <c r="D103" s="17"/>
      <c r="E103" s="17"/>
      <c r="F103" s="173"/>
      <c r="G103" s="173"/>
      <c r="H103" s="173"/>
      <c r="I103" s="173"/>
      <c r="J103" s="173"/>
      <c r="K103" s="173"/>
      <c r="L103" s="173"/>
      <c r="M103" s="173"/>
    </row>
    <row r="104" spans="2:13" ht="15.75">
      <c r="B104" s="17"/>
      <c r="C104" s="17"/>
      <c r="D104" s="17"/>
      <c r="E104" s="17"/>
      <c r="F104" s="173"/>
      <c r="G104" s="173"/>
      <c r="H104" s="173"/>
      <c r="I104" s="173"/>
      <c r="J104" s="173"/>
      <c r="K104" s="173"/>
      <c r="L104" s="173"/>
      <c r="M104" s="173"/>
    </row>
    <row r="105" spans="2:13" ht="15.75">
      <c r="B105" s="17"/>
      <c r="C105" s="17"/>
      <c r="D105" s="17"/>
      <c r="E105" s="17"/>
      <c r="F105" s="173"/>
      <c r="G105" s="173"/>
      <c r="H105" s="173"/>
      <c r="I105" s="173"/>
      <c r="J105" s="173"/>
      <c r="K105" s="173"/>
      <c r="L105" s="173"/>
      <c r="M105" s="173"/>
    </row>
    <row r="106" spans="2:13" ht="15.75">
      <c r="B106" s="17"/>
      <c r="C106" s="17"/>
      <c r="D106" s="17"/>
      <c r="E106" s="17"/>
      <c r="F106" s="173"/>
      <c r="G106" s="173"/>
      <c r="H106" s="173"/>
      <c r="I106" s="173"/>
      <c r="J106" s="173"/>
      <c r="K106" s="173"/>
      <c r="L106" s="173"/>
      <c r="M106" s="173"/>
    </row>
    <row r="107" spans="2:13" ht="15.75">
      <c r="B107" s="17"/>
      <c r="C107" s="17"/>
      <c r="D107" s="17"/>
      <c r="E107" s="17"/>
      <c r="F107" s="173"/>
      <c r="G107" s="173"/>
      <c r="H107" s="173"/>
      <c r="I107" s="173"/>
      <c r="J107" s="173"/>
      <c r="K107" s="173"/>
      <c r="L107" s="173"/>
      <c r="M107" s="173"/>
    </row>
    <row r="108" spans="2:13" ht="15.75">
      <c r="B108" s="17"/>
      <c r="C108" s="17"/>
      <c r="D108" s="17"/>
      <c r="E108" s="17"/>
      <c r="F108" s="173"/>
      <c r="G108" s="173"/>
      <c r="H108" s="173"/>
      <c r="I108" s="173"/>
      <c r="J108" s="173"/>
      <c r="K108" s="173"/>
      <c r="L108" s="173"/>
      <c r="M108" s="173"/>
    </row>
    <row r="109" spans="2:13" ht="15.75">
      <c r="B109" s="17"/>
      <c r="C109" s="17"/>
      <c r="D109" s="17"/>
      <c r="E109" s="17"/>
      <c r="F109" s="173"/>
      <c r="G109" s="173"/>
      <c r="H109" s="173"/>
      <c r="I109" s="173"/>
      <c r="J109" s="173"/>
      <c r="K109" s="173"/>
      <c r="L109" s="173"/>
      <c r="M109" s="173"/>
    </row>
    <row r="110" spans="2:13" ht="15.75">
      <c r="B110" s="17"/>
      <c r="C110" s="17"/>
      <c r="D110" s="17"/>
      <c r="E110" s="17"/>
      <c r="F110" s="173"/>
      <c r="G110" s="173"/>
      <c r="H110" s="173"/>
      <c r="I110" s="173"/>
      <c r="J110" s="173"/>
      <c r="K110" s="173"/>
      <c r="L110" s="173"/>
      <c r="M110" s="173"/>
    </row>
    <row r="111" spans="2:13" ht="15.75">
      <c r="B111" s="17"/>
      <c r="C111" s="17"/>
      <c r="D111" s="17"/>
      <c r="E111" s="17"/>
      <c r="F111" s="173"/>
      <c r="G111" s="173"/>
      <c r="H111" s="173"/>
      <c r="I111" s="173"/>
      <c r="J111" s="173"/>
      <c r="K111" s="173"/>
      <c r="L111" s="173"/>
      <c r="M111" s="173"/>
    </row>
    <row r="112" spans="2:13" ht="15.75">
      <c r="B112" s="17"/>
      <c r="C112" s="17"/>
      <c r="D112" s="17"/>
      <c r="E112" s="17"/>
      <c r="F112" s="173"/>
      <c r="G112" s="173"/>
      <c r="H112" s="173"/>
      <c r="I112" s="173"/>
      <c r="J112" s="173"/>
      <c r="K112" s="173"/>
      <c r="L112" s="173"/>
      <c r="M112" s="173"/>
    </row>
    <row r="113" spans="2:13" ht="15.75">
      <c r="B113" s="17"/>
      <c r="C113" s="17"/>
      <c r="D113" s="17"/>
      <c r="E113" s="17"/>
      <c r="F113" s="173"/>
      <c r="G113" s="173"/>
      <c r="H113" s="173"/>
      <c r="I113" s="173"/>
      <c r="J113" s="173"/>
      <c r="K113" s="173"/>
      <c r="L113" s="173"/>
      <c r="M113" s="173"/>
    </row>
    <row r="114" spans="2:13" ht="15.75">
      <c r="B114" s="17"/>
      <c r="C114" s="17"/>
      <c r="D114" s="17"/>
      <c r="E114" s="17"/>
      <c r="F114" s="173"/>
      <c r="G114" s="173"/>
      <c r="H114" s="173"/>
      <c r="I114" s="173"/>
      <c r="J114" s="173"/>
      <c r="K114" s="173"/>
      <c r="L114" s="173"/>
      <c r="M114" s="173"/>
    </row>
    <row r="115" spans="2:13" ht="15.75">
      <c r="B115" s="17"/>
      <c r="C115" s="17"/>
      <c r="D115" s="17"/>
      <c r="E115" s="17"/>
      <c r="F115" s="173"/>
      <c r="G115" s="173"/>
      <c r="H115" s="173"/>
      <c r="I115" s="173"/>
      <c r="J115" s="173"/>
      <c r="K115" s="173"/>
      <c r="L115" s="173"/>
      <c r="M115" s="173"/>
    </row>
    <row r="116" spans="2:13" ht="15.75">
      <c r="B116" s="17"/>
      <c r="C116" s="17"/>
      <c r="D116" s="17"/>
      <c r="E116" s="17"/>
      <c r="F116" s="173"/>
      <c r="G116" s="173"/>
      <c r="H116" s="173"/>
      <c r="I116" s="173"/>
      <c r="J116" s="173"/>
      <c r="K116" s="173"/>
      <c r="L116" s="173"/>
      <c r="M116" s="173"/>
    </row>
    <row r="117" spans="2:13" ht="15.75">
      <c r="B117" s="17"/>
      <c r="C117" s="17"/>
      <c r="D117" s="17"/>
      <c r="E117" s="17"/>
      <c r="F117" s="173"/>
      <c r="G117" s="173"/>
      <c r="H117" s="173"/>
      <c r="I117" s="173"/>
      <c r="J117" s="173"/>
      <c r="K117" s="173"/>
      <c r="L117" s="173"/>
      <c r="M117" s="173"/>
    </row>
    <row r="118" spans="2:13" ht="15.75">
      <c r="B118" s="17"/>
      <c r="C118" s="17"/>
      <c r="D118" s="17"/>
      <c r="E118" s="17"/>
      <c r="F118" s="173"/>
      <c r="G118" s="173"/>
      <c r="H118" s="173"/>
      <c r="I118" s="173"/>
      <c r="J118" s="173"/>
      <c r="K118" s="173"/>
      <c r="L118" s="173"/>
      <c r="M118" s="173"/>
    </row>
    <row r="119" spans="2:13" ht="15.75">
      <c r="B119" s="17"/>
      <c r="C119" s="17"/>
      <c r="D119" s="17"/>
      <c r="E119" s="17"/>
      <c r="F119" s="173"/>
      <c r="G119" s="173"/>
      <c r="H119" s="173"/>
      <c r="I119" s="173"/>
      <c r="J119" s="173"/>
      <c r="K119" s="173"/>
      <c r="L119" s="173"/>
      <c r="M119" s="173"/>
    </row>
    <row r="120" spans="2:13" ht="15.75">
      <c r="B120" s="17"/>
      <c r="C120" s="17"/>
      <c r="D120" s="17"/>
      <c r="E120" s="17"/>
      <c r="F120" s="173"/>
      <c r="G120" s="173"/>
      <c r="H120" s="173"/>
      <c r="I120" s="173"/>
      <c r="J120" s="173"/>
      <c r="K120" s="173"/>
      <c r="L120" s="173"/>
      <c r="M120" s="173"/>
    </row>
    <row r="121" spans="2:13" ht="15.75">
      <c r="B121" s="17"/>
      <c r="C121" s="17"/>
      <c r="D121" s="17"/>
      <c r="E121" s="17"/>
      <c r="F121" s="173"/>
      <c r="G121" s="173"/>
      <c r="H121" s="173"/>
      <c r="I121" s="173"/>
      <c r="J121" s="173"/>
      <c r="K121" s="173"/>
      <c r="L121" s="173"/>
      <c r="M121" s="173"/>
    </row>
    <row r="122" spans="2:13" ht="15.75">
      <c r="B122" s="17"/>
      <c r="C122" s="17"/>
      <c r="D122" s="17"/>
      <c r="E122" s="17"/>
      <c r="F122" s="173"/>
      <c r="G122" s="173"/>
      <c r="H122" s="173"/>
      <c r="I122" s="173"/>
      <c r="J122" s="173"/>
      <c r="K122" s="173"/>
      <c r="L122" s="173"/>
      <c r="M122" s="173"/>
    </row>
    <row r="123" spans="2:13" ht="15.75">
      <c r="B123" s="17"/>
      <c r="C123" s="17"/>
      <c r="D123" s="17"/>
      <c r="E123" s="17"/>
      <c r="F123" s="173"/>
      <c r="G123" s="173"/>
      <c r="H123" s="173"/>
      <c r="I123" s="173"/>
      <c r="J123" s="173"/>
      <c r="K123" s="173"/>
      <c r="L123" s="173"/>
      <c r="M123" s="173"/>
    </row>
    <row r="124" spans="2:13" ht="15.75">
      <c r="B124" s="17"/>
      <c r="C124" s="17"/>
      <c r="D124" s="17"/>
      <c r="E124" s="17"/>
      <c r="F124" s="173"/>
      <c r="G124" s="173"/>
      <c r="H124" s="173"/>
      <c r="I124" s="173"/>
      <c r="J124" s="173"/>
      <c r="K124" s="173"/>
      <c r="L124" s="173"/>
      <c r="M124" s="173"/>
    </row>
    <row r="125" spans="2:13" ht="15.75">
      <c r="B125" s="17"/>
      <c r="C125" s="17"/>
      <c r="D125" s="17"/>
      <c r="E125" s="17"/>
      <c r="F125" s="173"/>
      <c r="G125" s="173"/>
      <c r="H125" s="173"/>
      <c r="I125" s="173"/>
      <c r="J125" s="173"/>
      <c r="K125" s="173"/>
      <c r="L125" s="173"/>
      <c r="M125" s="173"/>
    </row>
    <row r="126" spans="2:13" ht="15.75">
      <c r="B126" s="17"/>
      <c r="C126" s="17"/>
      <c r="D126" s="17"/>
      <c r="E126" s="17"/>
      <c r="F126" s="173"/>
      <c r="G126" s="173"/>
      <c r="H126" s="173"/>
      <c r="I126" s="173"/>
      <c r="J126" s="173"/>
      <c r="K126" s="173"/>
      <c r="L126" s="173"/>
      <c r="M126" s="173"/>
    </row>
    <row r="127" spans="2:13" ht="15.75">
      <c r="B127" s="17"/>
      <c r="C127" s="17"/>
      <c r="D127" s="17"/>
      <c r="E127" s="17"/>
      <c r="F127" s="173"/>
      <c r="G127" s="173"/>
      <c r="H127" s="173"/>
      <c r="I127" s="173"/>
      <c r="J127" s="173"/>
      <c r="K127" s="173"/>
      <c r="L127" s="173"/>
      <c r="M127" s="173"/>
    </row>
    <row r="128" spans="2:13" ht="15.75">
      <c r="B128" s="17"/>
      <c r="C128" s="17"/>
      <c r="D128" s="17"/>
      <c r="E128" s="17"/>
      <c r="F128" s="173"/>
      <c r="G128" s="173"/>
      <c r="H128" s="173"/>
      <c r="I128" s="173"/>
      <c r="J128" s="173"/>
      <c r="K128" s="173"/>
      <c r="L128" s="173"/>
      <c r="M128" s="173"/>
    </row>
    <row r="129" spans="2:13" ht="15.75">
      <c r="B129" s="17"/>
      <c r="C129" s="17"/>
      <c r="D129" s="17"/>
      <c r="E129" s="17"/>
      <c r="F129" s="173"/>
      <c r="G129" s="173"/>
      <c r="H129" s="173"/>
      <c r="I129" s="173"/>
      <c r="J129" s="173"/>
      <c r="K129" s="173"/>
      <c r="L129" s="173"/>
      <c r="M129" s="173"/>
    </row>
    <row r="130" spans="2:13" ht="15.75">
      <c r="B130" s="17"/>
      <c r="C130" s="17"/>
      <c r="D130" s="17"/>
      <c r="E130" s="17"/>
      <c r="F130" s="173"/>
      <c r="G130" s="173"/>
      <c r="H130" s="173"/>
      <c r="I130" s="173"/>
      <c r="J130" s="173"/>
      <c r="K130" s="173"/>
      <c r="L130" s="173"/>
      <c r="M130" s="173"/>
    </row>
    <row r="131" spans="2:13" ht="15.75">
      <c r="B131" s="17"/>
      <c r="C131" s="17"/>
      <c r="D131" s="17"/>
      <c r="E131" s="17"/>
      <c r="F131" s="173"/>
      <c r="G131" s="173"/>
      <c r="H131" s="173"/>
      <c r="I131" s="173"/>
      <c r="J131" s="173"/>
      <c r="K131" s="173"/>
      <c r="L131" s="173"/>
      <c r="M131" s="173"/>
    </row>
    <row r="132" spans="2:13" ht="15.75">
      <c r="B132" s="17"/>
      <c r="C132" s="17"/>
      <c r="D132" s="17"/>
      <c r="E132" s="17"/>
      <c r="F132" s="173"/>
      <c r="G132" s="173"/>
      <c r="H132" s="173"/>
      <c r="I132" s="173"/>
      <c r="J132" s="173"/>
      <c r="K132" s="173"/>
      <c r="L132" s="173"/>
      <c r="M132" s="173"/>
    </row>
    <row r="133" spans="2:13" ht="15.75">
      <c r="B133" s="17"/>
      <c r="C133" s="17"/>
      <c r="D133" s="17"/>
      <c r="E133" s="17"/>
      <c r="F133" s="173"/>
      <c r="G133" s="173"/>
      <c r="H133" s="173"/>
      <c r="I133" s="173"/>
      <c r="J133" s="173"/>
      <c r="K133" s="173"/>
      <c r="L133" s="173"/>
      <c r="M133" s="173"/>
    </row>
    <row r="134" spans="2:13" ht="15.75">
      <c r="B134" s="17"/>
      <c r="C134" s="17"/>
      <c r="D134" s="17"/>
      <c r="E134" s="17"/>
      <c r="F134" s="173"/>
      <c r="G134" s="173"/>
      <c r="H134" s="173"/>
      <c r="I134" s="173"/>
      <c r="J134" s="173"/>
      <c r="K134" s="173"/>
      <c r="L134" s="173"/>
      <c r="M134" s="173"/>
    </row>
    <row r="135" spans="2:13" ht="15.75">
      <c r="B135" s="17"/>
      <c r="C135" s="17"/>
      <c r="D135" s="17"/>
      <c r="E135" s="17"/>
      <c r="F135" s="173"/>
      <c r="G135" s="173"/>
      <c r="H135" s="173"/>
      <c r="I135" s="173"/>
      <c r="J135" s="173"/>
      <c r="K135" s="173"/>
      <c r="L135" s="173"/>
      <c r="M135" s="173"/>
    </row>
    <row r="136" spans="2:13" ht="15.75">
      <c r="B136" s="17"/>
      <c r="C136" s="17"/>
      <c r="D136" s="17"/>
      <c r="E136" s="17"/>
      <c r="F136" s="173"/>
      <c r="G136" s="173"/>
      <c r="H136" s="173"/>
      <c r="I136" s="173"/>
      <c r="J136" s="173"/>
      <c r="K136" s="173"/>
      <c r="L136" s="173"/>
      <c r="M136" s="173"/>
    </row>
    <row r="137" spans="2:13" ht="15.75">
      <c r="B137" s="17"/>
      <c r="C137" s="17"/>
      <c r="D137" s="17"/>
      <c r="E137" s="17"/>
      <c r="F137" s="173"/>
      <c r="G137" s="173"/>
      <c r="H137" s="173"/>
      <c r="I137" s="173"/>
      <c r="J137" s="173"/>
      <c r="K137" s="173"/>
      <c r="L137" s="173"/>
      <c r="M137" s="173"/>
    </row>
    <row r="138" spans="2:13" ht="15.75">
      <c r="B138" s="17"/>
      <c r="C138" s="17"/>
      <c r="D138" s="17"/>
      <c r="E138" s="17"/>
      <c r="F138" s="173"/>
      <c r="G138" s="173"/>
      <c r="H138" s="173"/>
      <c r="I138" s="173"/>
      <c r="J138" s="173"/>
      <c r="K138" s="173"/>
      <c r="L138" s="173"/>
      <c r="M138" s="173"/>
    </row>
    <row r="139" spans="2:13" ht="15.75">
      <c r="B139" s="17"/>
      <c r="C139" s="17"/>
      <c r="D139" s="17"/>
      <c r="E139" s="17"/>
      <c r="F139" s="173"/>
      <c r="G139" s="173"/>
      <c r="H139" s="173"/>
      <c r="I139" s="173"/>
      <c r="J139" s="173"/>
      <c r="K139" s="173"/>
      <c r="L139" s="173"/>
      <c r="M139" s="173"/>
    </row>
    <row r="140" spans="2:13" ht="15.75">
      <c r="B140" s="17"/>
      <c r="C140" s="17"/>
      <c r="D140" s="17"/>
      <c r="E140" s="17"/>
      <c r="F140" s="173"/>
      <c r="G140" s="173"/>
      <c r="H140" s="173"/>
      <c r="I140" s="173"/>
      <c r="J140" s="173"/>
      <c r="K140" s="173"/>
      <c r="L140" s="173"/>
      <c r="M140" s="173"/>
    </row>
    <row r="141" spans="2:13" ht="15.75">
      <c r="B141" s="17"/>
      <c r="C141" s="17"/>
      <c r="D141" s="17"/>
      <c r="E141" s="17"/>
      <c r="F141" s="173"/>
      <c r="G141" s="173"/>
      <c r="H141" s="173"/>
      <c r="I141" s="173"/>
      <c r="J141" s="173"/>
      <c r="K141" s="173"/>
      <c r="L141" s="173"/>
      <c r="M141" s="173"/>
    </row>
    <row r="142" spans="2:13" ht="15.75">
      <c r="B142" s="17"/>
      <c r="C142" s="17"/>
      <c r="D142" s="17"/>
      <c r="E142" s="17"/>
      <c r="F142" s="173"/>
      <c r="G142" s="173"/>
      <c r="H142" s="173"/>
      <c r="I142" s="173"/>
      <c r="J142" s="173"/>
      <c r="K142" s="173"/>
      <c r="L142" s="173"/>
      <c r="M142" s="173"/>
    </row>
    <row r="143" spans="2:13" ht="15.75">
      <c r="B143" s="17"/>
      <c r="C143" s="17"/>
      <c r="D143" s="17"/>
      <c r="E143" s="17"/>
      <c r="F143" s="173"/>
      <c r="G143" s="173"/>
      <c r="H143" s="173"/>
      <c r="I143" s="173"/>
      <c r="J143" s="173"/>
      <c r="K143" s="173"/>
      <c r="L143" s="173"/>
      <c r="M143" s="173"/>
    </row>
    <row r="144" spans="2:13" ht="15.75">
      <c r="B144" s="17"/>
      <c r="C144" s="17"/>
      <c r="D144" s="17"/>
      <c r="E144" s="17"/>
      <c r="F144" s="173"/>
      <c r="G144" s="173"/>
      <c r="H144" s="173"/>
      <c r="I144" s="173"/>
      <c r="J144" s="173"/>
      <c r="K144" s="173"/>
      <c r="L144" s="173"/>
      <c r="M144" s="173"/>
    </row>
    <row r="145" spans="2:13" ht="15.75">
      <c r="B145" s="17"/>
      <c r="C145" s="17"/>
      <c r="D145" s="17"/>
      <c r="E145" s="17"/>
      <c r="F145" s="173"/>
      <c r="G145" s="173"/>
      <c r="H145" s="173"/>
      <c r="I145" s="173"/>
      <c r="J145" s="173"/>
      <c r="K145" s="173"/>
      <c r="L145" s="173"/>
      <c r="M145" s="173"/>
    </row>
    <row r="146" spans="2:13" ht="15.75">
      <c r="B146" s="17"/>
      <c r="C146" s="17"/>
      <c r="D146" s="17"/>
      <c r="E146" s="17"/>
      <c r="F146" s="173"/>
      <c r="G146" s="173"/>
      <c r="H146" s="173"/>
      <c r="I146" s="173"/>
      <c r="J146" s="173"/>
      <c r="K146" s="173"/>
      <c r="L146" s="173"/>
      <c r="M146" s="173"/>
    </row>
    <row r="147" spans="2:13" ht="15.75">
      <c r="B147" s="17"/>
      <c r="C147" s="17"/>
      <c r="D147" s="17"/>
      <c r="E147" s="17"/>
      <c r="F147" s="173"/>
      <c r="G147" s="173"/>
      <c r="H147" s="173"/>
      <c r="I147" s="173"/>
      <c r="J147" s="173"/>
      <c r="K147" s="173"/>
      <c r="L147" s="173"/>
      <c r="M147" s="173"/>
    </row>
    <row r="148" spans="2:13" ht="15.75">
      <c r="B148" s="17"/>
      <c r="C148" s="17"/>
      <c r="D148" s="17"/>
      <c r="E148" s="17"/>
      <c r="F148" s="173"/>
      <c r="G148" s="173"/>
      <c r="H148" s="173"/>
      <c r="I148" s="173"/>
      <c r="J148" s="173"/>
      <c r="K148" s="173"/>
      <c r="L148" s="173"/>
      <c r="M148" s="173"/>
    </row>
    <row r="149" spans="2:13" ht="15.75">
      <c r="B149" s="17"/>
      <c r="C149" s="17"/>
      <c r="D149" s="17"/>
      <c r="E149" s="17"/>
      <c r="F149" s="173"/>
      <c r="G149" s="173"/>
      <c r="H149" s="173"/>
      <c r="I149" s="173"/>
      <c r="J149" s="173"/>
      <c r="K149" s="173"/>
      <c r="L149" s="173"/>
      <c r="M149" s="173"/>
    </row>
    <row r="150" spans="2:13" ht="15.75">
      <c r="B150" s="17"/>
      <c r="C150" s="17"/>
      <c r="D150" s="17"/>
      <c r="E150" s="17"/>
      <c r="F150" s="173"/>
      <c r="G150" s="173"/>
      <c r="H150" s="173"/>
      <c r="I150" s="173"/>
      <c r="J150" s="173"/>
      <c r="K150" s="173"/>
      <c r="L150" s="173"/>
      <c r="M150" s="173"/>
    </row>
    <row r="151" spans="2:13" ht="15.75">
      <c r="B151" s="17"/>
      <c r="C151" s="17"/>
      <c r="D151" s="17"/>
      <c r="E151" s="17"/>
      <c r="F151" s="173"/>
      <c r="G151" s="173"/>
      <c r="H151" s="173"/>
      <c r="I151" s="173"/>
      <c r="J151" s="173"/>
      <c r="K151" s="173"/>
      <c r="L151" s="173"/>
      <c r="M151" s="173"/>
    </row>
    <row r="152" spans="2:13" ht="15.75">
      <c r="B152" s="17"/>
      <c r="C152" s="17"/>
      <c r="D152" s="17"/>
      <c r="E152" s="17"/>
      <c r="F152" s="173"/>
      <c r="G152" s="173"/>
      <c r="H152" s="173"/>
      <c r="I152" s="173"/>
      <c r="J152" s="173"/>
      <c r="K152" s="173"/>
      <c r="L152" s="173"/>
      <c r="M152" s="173"/>
    </row>
    <row r="153" spans="2:13" ht="15.75">
      <c r="B153" s="17"/>
      <c r="C153" s="17"/>
      <c r="D153" s="17"/>
      <c r="E153" s="17"/>
      <c r="F153" s="17"/>
      <c r="G153" s="17"/>
      <c r="H153" s="17"/>
      <c r="I153" s="17"/>
      <c r="J153" s="17"/>
      <c r="K153" s="17"/>
      <c r="L153" s="17"/>
      <c r="M153" s="17"/>
    </row>
    <row r="154" spans="2:13" ht="15.75">
      <c r="B154" s="17"/>
      <c r="C154" s="17"/>
      <c r="D154" s="17"/>
      <c r="E154" s="17"/>
      <c r="F154" s="17"/>
      <c r="G154" s="17"/>
      <c r="H154" s="17"/>
      <c r="I154" s="17"/>
      <c r="J154" s="17"/>
      <c r="K154" s="17"/>
      <c r="L154" s="17"/>
      <c r="M154" s="17"/>
    </row>
    <row r="155" spans="2:13" ht="15.75">
      <c r="B155" s="17"/>
      <c r="C155" s="17"/>
      <c r="D155" s="17"/>
      <c r="E155" s="17"/>
      <c r="F155" s="17"/>
      <c r="G155" s="17"/>
      <c r="H155" s="17"/>
      <c r="I155" s="17"/>
      <c r="J155" s="17"/>
      <c r="K155" s="17"/>
      <c r="L155" s="17"/>
      <c r="M155" s="17"/>
    </row>
    <row r="156" spans="2:13" ht="15.75">
      <c r="B156" s="17"/>
      <c r="C156" s="17"/>
      <c r="D156" s="17"/>
      <c r="E156" s="17"/>
      <c r="F156" s="17"/>
      <c r="G156" s="17"/>
      <c r="H156" s="17"/>
      <c r="I156" s="17"/>
      <c r="J156" s="17"/>
      <c r="K156" s="17"/>
      <c r="L156" s="17"/>
      <c r="M156" s="17"/>
    </row>
    <row r="157" spans="2:13" ht="15.75">
      <c r="B157" s="17"/>
      <c r="C157" s="17"/>
      <c r="D157" s="17"/>
      <c r="E157" s="17"/>
      <c r="F157" s="17"/>
      <c r="G157" s="17"/>
      <c r="H157" s="17"/>
      <c r="I157" s="17"/>
      <c r="J157" s="17"/>
      <c r="K157" s="17"/>
      <c r="L157" s="17"/>
      <c r="M157" s="17"/>
    </row>
    <row r="158" spans="2:13" ht="15.75">
      <c r="B158" s="17"/>
      <c r="C158" s="17"/>
      <c r="D158" s="17"/>
      <c r="E158" s="17"/>
      <c r="F158" s="17"/>
      <c r="G158" s="17"/>
      <c r="H158" s="17"/>
      <c r="I158" s="17"/>
      <c r="J158" s="17"/>
      <c r="K158" s="17"/>
      <c r="L158" s="17"/>
      <c r="M158" s="17"/>
    </row>
    <row r="159" spans="2:13" ht="15.75">
      <c r="B159" s="17"/>
      <c r="C159" s="17"/>
      <c r="D159" s="17"/>
      <c r="E159" s="17"/>
      <c r="F159" s="17"/>
      <c r="G159" s="17"/>
      <c r="H159" s="17"/>
      <c r="I159" s="17"/>
      <c r="J159" s="17"/>
      <c r="K159" s="17"/>
      <c r="L159" s="17"/>
      <c r="M159" s="17"/>
    </row>
    <row r="160" spans="2:13" ht="15.75">
      <c r="B160" s="17"/>
      <c r="C160" s="17"/>
      <c r="D160" s="17"/>
      <c r="E160" s="17"/>
      <c r="F160" s="17"/>
      <c r="G160" s="17"/>
      <c r="H160" s="17"/>
      <c r="I160" s="17"/>
      <c r="J160" s="17"/>
      <c r="K160" s="17"/>
      <c r="L160" s="17"/>
      <c r="M160" s="17"/>
    </row>
    <row r="161" spans="2:13" ht="15.75">
      <c r="B161" s="17"/>
      <c r="C161" s="17"/>
      <c r="D161" s="17"/>
      <c r="E161" s="17"/>
      <c r="F161" s="17"/>
      <c r="G161" s="17"/>
      <c r="H161" s="17"/>
      <c r="I161" s="17"/>
      <c r="J161" s="17"/>
      <c r="K161" s="17"/>
      <c r="L161" s="17"/>
      <c r="M161" s="17"/>
    </row>
    <row r="162" spans="2:13" ht="15.75">
      <c r="B162" s="17"/>
      <c r="C162" s="17"/>
      <c r="D162" s="17"/>
      <c r="E162" s="17"/>
      <c r="F162" s="17"/>
      <c r="G162" s="17"/>
      <c r="H162" s="17"/>
      <c r="I162" s="17"/>
      <c r="J162" s="17"/>
      <c r="K162" s="17"/>
      <c r="L162" s="17"/>
      <c r="M162" s="17"/>
    </row>
    <row r="163" spans="2:13" ht="15.75">
      <c r="B163" s="17"/>
      <c r="C163" s="17"/>
      <c r="D163" s="17"/>
      <c r="E163" s="17"/>
      <c r="F163" s="17"/>
      <c r="G163" s="17"/>
      <c r="H163" s="17"/>
      <c r="I163" s="17"/>
      <c r="J163" s="17"/>
      <c r="K163" s="17"/>
      <c r="L163" s="17"/>
      <c r="M163" s="17"/>
    </row>
    <row r="164" spans="2:13" ht="15.75">
      <c r="B164" s="17"/>
      <c r="C164" s="17"/>
      <c r="D164" s="17"/>
      <c r="E164" s="17"/>
      <c r="F164" s="17"/>
      <c r="G164" s="17"/>
      <c r="H164" s="17"/>
      <c r="I164" s="17"/>
      <c r="J164" s="17"/>
      <c r="K164" s="17"/>
      <c r="L164" s="17"/>
      <c r="M164" s="17"/>
    </row>
    <row r="165" spans="2:13" ht="15.75">
      <c r="B165" s="17"/>
      <c r="C165" s="17"/>
      <c r="D165" s="17"/>
      <c r="E165" s="17"/>
      <c r="F165" s="17"/>
      <c r="G165" s="17"/>
      <c r="H165" s="17"/>
      <c r="I165" s="17"/>
      <c r="J165" s="17"/>
      <c r="K165" s="17"/>
      <c r="L165" s="17"/>
      <c r="M165" s="17"/>
    </row>
    <row r="166" spans="2:13" ht="15.75">
      <c r="B166" s="17"/>
      <c r="C166" s="17"/>
      <c r="D166" s="17"/>
      <c r="E166" s="17"/>
      <c r="F166" s="17"/>
      <c r="G166" s="17"/>
      <c r="H166" s="17"/>
      <c r="I166" s="17"/>
      <c r="J166" s="17"/>
      <c r="K166" s="17"/>
      <c r="L166" s="17"/>
      <c r="M166" s="17"/>
    </row>
    <row r="167" spans="2:13" ht="15.75">
      <c r="B167" s="17"/>
      <c r="C167" s="17"/>
      <c r="D167" s="17"/>
      <c r="E167" s="17"/>
      <c r="F167" s="17"/>
      <c r="G167" s="17"/>
      <c r="H167" s="17"/>
      <c r="I167" s="17"/>
      <c r="J167" s="17"/>
      <c r="K167" s="17"/>
      <c r="L167" s="17"/>
      <c r="M167" s="17"/>
    </row>
    <row r="168" spans="2:13" ht="15.75">
      <c r="B168" s="17"/>
      <c r="C168" s="17"/>
      <c r="D168" s="17"/>
      <c r="E168" s="17"/>
      <c r="F168" s="17"/>
      <c r="G168" s="17"/>
      <c r="H168" s="17"/>
      <c r="I168" s="17"/>
      <c r="J168" s="17"/>
      <c r="K168" s="17"/>
      <c r="L168" s="17"/>
      <c r="M168" s="17"/>
    </row>
    <row r="169" spans="2:13" ht="15.75">
      <c r="B169" s="17"/>
      <c r="C169" s="17"/>
      <c r="D169" s="17"/>
      <c r="E169" s="17"/>
      <c r="F169" s="17"/>
      <c r="G169" s="17"/>
      <c r="H169" s="17"/>
      <c r="I169" s="17"/>
      <c r="J169" s="17"/>
      <c r="K169" s="17"/>
      <c r="L169" s="17"/>
      <c r="M169" s="17"/>
    </row>
    <row r="170" spans="2:13" ht="15.75">
      <c r="B170" s="17"/>
      <c r="C170" s="17"/>
      <c r="D170" s="17"/>
      <c r="E170" s="17"/>
      <c r="F170" s="17"/>
      <c r="G170" s="17"/>
      <c r="H170" s="17"/>
      <c r="I170" s="17"/>
      <c r="J170" s="17"/>
      <c r="K170" s="17"/>
      <c r="L170" s="17"/>
      <c r="M170" s="17"/>
    </row>
    <row r="171" spans="2:13" ht="15.75">
      <c r="B171" s="17"/>
      <c r="C171" s="17"/>
      <c r="D171" s="17"/>
      <c r="E171" s="17"/>
      <c r="F171" s="17"/>
      <c r="G171" s="17"/>
      <c r="H171" s="17"/>
      <c r="I171" s="17"/>
      <c r="J171" s="17"/>
      <c r="K171" s="17"/>
      <c r="L171" s="17"/>
      <c r="M171" s="17"/>
    </row>
    <row r="172" spans="2:13" ht="15.75">
      <c r="B172" s="17"/>
      <c r="C172" s="17"/>
      <c r="D172" s="17"/>
      <c r="E172" s="17"/>
      <c r="F172" s="17"/>
      <c r="G172" s="17"/>
      <c r="H172" s="17"/>
      <c r="I172" s="17"/>
      <c r="J172" s="17"/>
      <c r="K172" s="17"/>
      <c r="L172" s="17"/>
      <c r="M172" s="17"/>
    </row>
    <row r="173" spans="2:13" ht="15.75">
      <c r="B173" s="17"/>
      <c r="C173" s="17"/>
      <c r="D173" s="17"/>
      <c r="E173" s="17"/>
      <c r="F173" s="17"/>
      <c r="G173" s="17"/>
      <c r="H173" s="17"/>
      <c r="I173" s="17"/>
      <c r="J173" s="17"/>
      <c r="K173" s="17"/>
      <c r="L173" s="17"/>
      <c r="M173" s="17"/>
    </row>
    <row r="174" spans="2:13" ht="15.75">
      <c r="B174" s="17"/>
      <c r="C174" s="17"/>
      <c r="D174" s="17"/>
      <c r="E174" s="17"/>
      <c r="F174" s="17"/>
      <c r="G174" s="17"/>
      <c r="H174" s="17"/>
      <c r="I174" s="17"/>
      <c r="J174" s="17"/>
      <c r="K174" s="17"/>
      <c r="L174" s="17"/>
      <c r="M174" s="17"/>
    </row>
  </sheetData>
  <mergeCells count="61">
    <mergeCell ref="B16:X16"/>
    <mergeCell ref="D17:O17"/>
    <mergeCell ref="P17:AA17"/>
    <mergeCell ref="D18:E18"/>
    <mergeCell ref="F18:G18"/>
    <mergeCell ref="H18:I18"/>
    <mergeCell ref="J18:K18"/>
    <mergeCell ref="L18:M18"/>
    <mergeCell ref="N18:O18"/>
    <mergeCell ref="P18:Q18"/>
    <mergeCell ref="R18:S18"/>
    <mergeCell ref="T18:U18"/>
    <mergeCell ref="V18:W18"/>
    <mergeCell ref="X18:Y18"/>
    <mergeCell ref="Z18:AA18"/>
    <mergeCell ref="C78:E78"/>
    <mergeCell ref="C79:E79"/>
    <mergeCell ref="C80:E80"/>
    <mergeCell ref="C74:E74"/>
    <mergeCell ref="C75:E75"/>
    <mergeCell ref="C76:E76"/>
    <mergeCell ref="C77:E77"/>
    <mergeCell ref="F76:M76"/>
    <mergeCell ref="F77:M77"/>
    <mergeCell ref="C87:E87"/>
    <mergeCell ref="C88:E88"/>
    <mergeCell ref="F87:M87"/>
    <mergeCell ref="F88:M88"/>
    <mergeCell ref="C81:E81"/>
    <mergeCell ref="C82:E82"/>
    <mergeCell ref="C83:E83"/>
    <mergeCell ref="C84:E84"/>
    <mergeCell ref="F83:M83"/>
    <mergeCell ref="F84:M84"/>
    <mergeCell ref="C85:E85"/>
    <mergeCell ref="F85:M85"/>
    <mergeCell ref="F86:M86"/>
    <mergeCell ref="C86:E86"/>
    <mergeCell ref="C71:E71"/>
    <mergeCell ref="C70:E70"/>
    <mergeCell ref="C73:E73"/>
    <mergeCell ref="C72:E72"/>
    <mergeCell ref="F75:M75"/>
    <mergeCell ref="F70:M70"/>
    <mergeCell ref="F71:M71"/>
    <mergeCell ref="F72:M72"/>
    <mergeCell ref="F73:M73"/>
    <mergeCell ref="F74:M74"/>
    <mergeCell ref="F66:M66"/>
    <mergeCell ref="F67:M67"/>
    <mergeCell ref="F68:M68"/>
    <mergeCell ref="F69:M69"/>
    <mergeCell ref="C69:E69"/>
    <mergeCell ref="C67:E67"/>
    <mergeCell ref="C68:E68"/>
    <mergeCell ref="C66:E66"/>
    <mergeCell ref="F78:M78"/>
    <mergeCell ref="F79:M79"/>
    <mergeCell ref="F80:M80"/>
    <mergeCell ref="F81:M81"/>
    <mergeCell ref="F82:M82"/>
  </mergeCells>
  <pageMargins left="0.70866141732283472" right="0.70866141732283472" top="1.3385826771653544" bottom="0.74803149606299213" header="0.31496062992125984" footer="0.31496062992125984"/>
  <pageSetup paperSize="17" scale="61" fitToHeight="0" orientation="landscape" horizontalDpi="1200" verticalDpi="1200" r:id="rId1"/>
  <headerFooter>
    <oddHeader>&amp;RToronto Hydro-Electric System Limited
EB-2017-0077
Tab 4, Schedule 1
Page &amp;P of &amp;N</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25</vt:i4>
      </vt:variant>
    </vt:vector>
  </HeadingPairs>
  <TitlesOfParts>
    <vt:vector size="39"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'3-a.  Rate Class Allocations'!Print_Area</vt:lpstr>
      <vt:lpstr>'4.  2011-2014 LRAM'!Print_Area</vt:lpstr>
      <vt:lpstr>'5.  2015-2020 LRAM'!Print_Area</vt:lpstr>
      <vt:lpstr>'6.  Carrying Charges'!Print_Area</vt:lpstr>
      <vt:lpstr>'7.  Persistence Report'!Print_Area</vt:lpstr>
      <vt:lpstr>Contents!Print_Area</vt:lpstr>
      <vt:lpstr>Instructions!Print_Area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JLenartowicz</cp:lastModifiedBy>
  <cp:lastPrinted>2017-08-21T19:33:46Z</cp:lastPrinted>
  <dcterms:created xsi:type="dcterms:W3CDTF">2012-03-05T18:56:04Z</dcterms:created>
  <dcterms:modified xsi:type="dcterms:W3CDTF">2017-08-23T17:46:35Z</dcterms:modified>
</cp:coreProperties>
</file>