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35" yWindow="-120" windowWidth="25860" windowHeight="12900"/>
  </bookViews>
  <sheets>
    <sheet name="Debt Effective Rate Support" sheetId="7" r:id="rId1"/>
  </sheets>
  <externalReferences>
    <externalReference r:id="rId2"/>
  </externalReferences>
  <definedNames>
    <definedName name="EBNUMBER">'[1]LDC Info'!$E$16</definedName>
  </definedNames>
  <calcPr calcId="145621" iterate="1"/>
</workbook>
</file>

<file path=xl/calcChain.xml><?xml version="1.0" encoding="utf-8"?>
<calcChain xmlns="http://schemas.openxmlformats.org/spreadsheetml/2006/main">
  <c r="G17" i="7" l="1"/>
  <c r="H17" i="7"/>
  <c r="I17" i="7"/>
  <c r="G16" i="7"/>
  <c r="H16" i="7"/>
  <c r="I16" i="7"/>
  <c r="G15" i="7"/>
  <c r="H15" i="7"/>
  <c r="K11" i="7"/>
  <c r="M8" i="7"/>
  <c r="O9" i="7"/>
  <c r="I15" i="7"/>
  <c r="M11" i="7"/>
  <c r="M16" i="7"/>
  <c r="K16" i="7"/>
  <c r="O17" i="7"/>
  <c r="Q17" i="7"/>
  <c r="AA17" i="7"/>
  <c r="O16" i="7"/>
  <c r="Q16" i="7"/>
  <c r="AA16" i="7"/>
  <c r="O15" i="7"/>
  <c r="K15" i="7"/>
  <c r="K17" i="7"/>
  <c r="O19" i="7"/>
  <c r="K19" i="7"/>
  <c r="M17" i="7"/>
  <c r="Q15" i="7"/>
  <c r="M15" i="7"/>
  <c r="AA15" i="7"/>
  <c r="Q19" i="7"/>
  <c r="S19" i="7"/>
  <c r="M19" i="7"/>
</calcChain>
</file>

<file path=xl/sharedStrings.xml><?xml version="1.0" encoding="utf-8"?>
<sst xmlns="http://schemas.openxmlformats.org/spreadsheetml/2006/main" count="71" uniqueCount="54">
  <si>
    <t>Total</t>
  </si>
  <si>
    <t>Cost of Long-Term Debt Capital</t>
  </si>
  <si>
    <t xml:space="preserve"> Test Year (2018) </t>
  </si>
  <si>
    <t>Year ending December 31</t>
  </si>
  <si>
    <t>Premium</t>
  </si>
  <si>
    <t>Net Capital Employed</t>
  </si>
  <si>
    <t>Principal</t>
  </si>
  <si>
    <t>Discount</t>
  </si>
  <si>
    <t>Per $100</t>
  </si>
  <si>
    <t>Total Amount Outstanding</t>
  </si>
  <si>
    <t>Projected</t>
  </si>
  <si>
    <t>Amount</t>
  </si>
  <si>
    <t>and</t>
  </si>
  <si>
    <t>at</t>
  </si>
  <si>
    <t xml:space="preserve">Avg. Monthly </t>
  </si>
  <si>
    <t>Carrying</t>
  </si>
  <si>
    <t>Average</t>
  </si>
  <si>
    <t>Line</t>
  </si>
  <si>
    <t>Offering</t>
  </si>
  <si>
    <t>Coupon</t>
  </si>
  <si>
    <t>Maturity</t>
  </si>
  <si>
    <t>Offered</t>
  </si>
  <si>
    <t>Expenses</t>
  </si>
  <si>
    <t>Effective</t>
  </si>
  <si>
    <t>Averages</t>
  </si>
  <si>
    <t>Cost</t>
  </si>
  <si>
    <t>Embedded</t>
  </si>
  <si>
    <t>No.</t>
  </si>
  <si>
    <t>Date</t>
  </si>
  <si>
    <t>Rate</t>
  </si>
  <si>
    <t>($Millions)</t>
  </si>
  <si>
    <t>(Dollars)</t>
  </si>
  <si>
    <t>Cost Rate</t>
  </si>
  <si>
    <t>Cost Rates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</si>
  <si>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</si>
  <si>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</si>
  <si>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</si>
  <si>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</si>
  <si>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</si>
  <si>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</si>
  <si>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</si>
  <si>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</si>
  <si>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</si>
  <si>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</si>
  <si>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</si>
  <si>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</si>
  <si>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</si>
  <si>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SWAP</t>
  </si>
  <si>
    <t>Check</t>
  </si>
  <si>
    <t/>
  </si>
  <si>
    <t>Done</t>
  </si>
  <si>
    <t>Check debt issued in same year - calc avg. monthly averages</t>
  </si>
  <si>
    <t>Check hidden rows</t>
  </si>
  <si>
    <t>HYDRO ONE REMOTES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</si>
</sst>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\-mmm\-yy\ \ \ \ "/>
    <numFmt numFmtId="166" formatCode="0.000%\ _);\(0.000%\)\ "/>
    <numFmt numFmtId="167" formatCode="0.0\ \ _);\(0.0\)\ \ "/>
    <numFmt numFmtId="168" formatCode="0.00\ \ _);\(0.00\)\ \ "/>
    <numFmt numFmtId="169" formatCode="0.00%\ _);\(0.00%\)\ "/>
    <numFmt numFmtId="170" formatCode="_(* #,##0.0_);_(* \(#,##0.0\);_(* &quot;-&quot;??_);_(@_)"/>
    <numFmt numFmtId="171" formatCode="#,##0.0_);\(#,##0.0\)"/>
    <numFmt numFmtId="172" formatCode="0.00000"/>
    <numFmt numFmtId="173" formatCode="0.00000%"/>
    <numFmt numFmtId="174" formatCode="_(* #,##0_);_(* \(#,##0\);_(* &quot;-&quot;??_);_(@_)"/>
    <numFmt numFmtId="175" formatCode="_(&quot;$&quot;* #,##0_);_(&quot;$&quot;* \(#,##0\);_(&quot;$&quot;* &quot;-&quot;??_);_(@_)"/>
    <numFmt numFmtId="176" formatCode="#,##0.00000_);\(#,##0.00000\)"/>
    <numFmt numFmtId="177" formatCode="0.0\x"/>
    <numFmt numFmtId="178" formatCode="#,##0.000_);\(#,##0.000\)"/>
    <numFmt numFmtId="179" formatCode="#,##0;&quot;\&quot;&quot;\&quot;&quot;\&quot;&quot;\&quot;\(#,##0&quot;\&quot;&quot;\&quot;&quot;\&quot;&quot;\&quot;\)"/>
    <numFmt numFmtId="180" formatCode="&quot;\&quot;&quot;\&quot;&quot;\&quot;&quot;\&quot;\$#,##0.00;&quot;\&quot;&quot;\&quot;&quot;\&quot;&quot;\&quot;\(&quot;\&quot;&quot;\&quot;&quot;\&quot;&quot;\&quot;\$#,##0.00&quot;\&quot;&quot;\&quot;&quot;\&quot;&quot;\&quot;\)"/>
    <numFmt numFmtId="181" formatCode="&quot;\&quot;&quot;\&quot;&quot;\&quot;&quot;\&quot;\$#,##0;&quot;\&quot;&quot;\&quot;&quot;\&quot;&quot;\&quot;\(&quot;\&quot;&quot;\&quot;&quot;\&quot;&quot;\&quot;\$#,##0&quot;\&quot;&quot;\&quot;&quot;\&quot;&quot;\&quot;\)"/>
    <numFmt numFmtId="182" formatCode="#,##0.000"/>
    <numFmt numFmtId="183" formatCode="0.00\x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u/>
      <sz val="10"/>
      <name val="Helv"/>
    </font>
    <font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5" fontId="7" fillId="0" borderId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8" fillId="0" borderId="0"/>
    <xf numFmtId="44" fontId="2" fillId="0" borderId="0" applyFont="0" applyFill="0" applyBorder="0" applyAlignment="0" applyProtection="0"/>
    <xf numFmtId="180" fontId="8" fillId="0" borderId="0"/>
    <xf numFmtId="181" fontId="8" fillId="0" borderId="0"/>
    <xf numFmtId="38" fontId="3" fillId="3" borderId="0" applyNumberFormat="0" applyBorder="0" applyAlignment="0" applyProtection="0"/>
    <xf numFmtId="0" fontId="4" fillId="0" borderId="5" applyNumberFormat="0" applyAlignment="0" applyProtection="0">
      <alignment horizontal="left" vertical="center"/>
    </xf>
    <xf numFmtId="0" fontId="4" fillId="0" borderId="6">
      <alignment horizontal="left" vertical="center"/>
    </xf>
    <xf numFmtId="10" fontId="3" fillId="4" borderId="1" applyNumberFormat="0" applyBorder="0" applyAlignment="0" applyProtection="0"/>
    <xf numFmtId="164" fontId="7" fillId="0" borderId="0"/>
    <xf numFmtId="182" fontId="2" fillId="0" borderId="0"/>
    <xf numFmtId="0" fontId="1" fillId="0" borderId="0"/>
    <xf numFmtId="0" fontId="2" fillId="0" borderId="0"/>
    <xf numFmtId="7" fontId="8" fillId="0" borderId="0"/>
    <xf numFmtId="37" fontId="9" fillId="5" borderId="0">
      <alignment horizontal="right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1" fillId="0" borderId="7">
      <alignment horizontal="center"/>
    </xf>
    <xf numFmtId="3" fontId="10" fillId="0" borderId="0" applyFont="0" applyFill="0" applyBorder="0" applyAlignment="0" applyProtection="0"/>
    <xf numFmtId="0" fontId="10" fillId="6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83" fontId="2" fillId="0" borderId="0"/>
    <xf numFmtId="183" fontId="2" fillId="0" borderId="0"/>
    <xf numFmtId="183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4" applyFont="1" applyAlignment="1">
      <alignment horizontal="centerContinuous"/>
    </xf>
    <xf numFmtId="0" fontId="5" fillId="0" borderId="0" xfId="4" applyFont="1"/>
    <xf numFmtId="0" fontId="5" fillId="0" borderId="0" xfId="4" applyNumberFormat="1" applyFont="1" applyAlignment="1">
      <alignment horizontal="centerContinuous"/>
    </xf>
    <xf numFmtId="0" fontId="5" fillId="0" borderId="0" xfId="4" applyNumberFormat="1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5" fillId="0" borderId="0" xfId="4" applyNumberFormat="1" applyFont="1" applyBorder="1" applyAlignment="1">
      <alignment horizontal="center"/>
    </xf>
    <xf numFmtId="0" fontId="5" fillId="0" borderId="0" xfId="4" applyFont="1" applyBorder="1"/>
    <xf numFmtId="0" fontId="5" fillId="0" borderId="0" xfId="4" applyFont="1" applyFill="1"/>
    <xf numFmtId="167" fontId="5" fillId="0" borderId="0" xfId="4" applyNumberFormat="1" applyFont="1"/>
    <xf numFmtId="0" fontId="5" fillId="0" borderId="0" xfId="5" applyFont="1"/>
    <xf numFmtId="0" fontId="5" fillId="2" borderId="0" xfId="4" applyFont="1" applyFill="1"/>
    <xf numFmtId="0" fontId="5" fillId="0" borderId="0" xfId="5" applyFont="1" applyAlignment="1"/>
    <xf numFmtId="0" fontId="8" fillId="0" borderId="0" xfId="4" applyNumberFormat="1" applyFont="1" applyAlignment="1">
      <alignment horizontal="center"/>
    </xf>
    <xf numFmtId="0" fontId="12" fillId="0" borderId="0" xfId="4" applyNumberFormat="1" applyFont="1" applyAlignment="1">
      <alignment horizontal="center"/>
    </xf>
    <xf numFmtId="0" fontId="8" fillId="0" borderId="0" xfId="4" applyFont="1"/>
    <xf numFmtId="3" fontId="8" fillId="0" borderId="0" xfId="4" applyNumberFormat="1" applyFont="1" applyAlignment="1">
      <alignment horizontal="right"/>
    </xf>
    <xf numFmtId="3" fontId="8" fillId="0" borderId="0" xfId="4" applyNumberFormat="1" applyFont="1" applyBorder="1" applyAlignment="1">
      <alignment horizontal="right"/>
    </xf>
    <xf numFmtId="0" fontId="13" fillId="0" borderId="0" xfId="4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NumberFormat="1" applyFont="1" applyAlignment="1">
      <alignment horizontal="center"/>
    </xf>
    <xf numFmtId="0" fontId="14" fillId="0" borderId="0" xfId="4" applyNumberFormat="1" applyFont="1" applyAlignment="1">
      <alignment horizontal="center"/>
    </xf>
    <xf numFmtId="0" fontId="15" fillId="0" borderId="0" xfId="4" applyFont="1" applyAlignment="1">
      <alignment horizontal="left"/>
    </xf>
    <xf numFmtId="0" fontId="15" fillId="0" borderId="0" xfId="4" applyFont="1"/>
    <xf numFmtId="0" fontId="15" fillId="0" borderId="0" xfId="4" applyNumberFormat="1" applyFont="1" applyAlignment="1">
      <alignment horizontal="center"/>
    </xf>
    <xf numFmtId="0" fontId="16" fillId="0" borderId="0" xfId="4" applyNumberFormat="1" applyFont="1" applyAlignment="1">
      <alignment horizontal="center"/>
    </xf>
    <xf numFmtId="14" fontId="17" fillId="0" borderId="0" xfId="4" applyNumberFormat="1" applyFont="1"/>
    <xf numFmtId="0" fontId="17" fillId="0" borderId="0" xfId="4" applyFont="1"/>
    <xf numFmtId="0" fontId="15" fillId="0" borderId="0" xfId="4" applyFont="1" applyAlignment="1">
      <alignment horizontal="center"/>
    </xf>
    <xf numFmtId="0" fontId="16" fillId="0" borderId="0" xfId="4" applyNumberFormat="1" applyFont="1" applyAlignment="1">
      <alignment horizontal="center"/>
    </xf>
    <xf numFmtId="0" fontId="16" fillId="0" borderId="0" xfId="4" applyFont="1"/>
    <xf numFmtId="14" fontId="15" fillId="0" borderId="0" xfId="4" quotePrefix="1" applyNumberFormat="1" applyFont="1" applyAlignment="1">
      <alignment horizontal="center"/>
    </xf>
    <xf numFmtId="0" fontId="15" fillId="0" borderId="0" xfId="4" quotePrefix="1" applyNumberFormat="1" applyFont="1" applyAlignment="1">
      <alignment horizontal="center"/>
    </xf>
    <xf numFmtId="0" fontId="15" fillId="0" borderId="2" xfId="4" applyNumberFormat="1" applyFont="1" applyBorder="1" applyAlignment="1">
      <alignment horizontal="center"/>
    </xf>
    <xf numFmtId="0" fontId="15" fillId="0" borderId="0" xfId="4" applyNumberFormat="1" applyFont="1" applyBorder="1" applyAlignment="1">
      <alignment horizontal="center"/>
    </xf>
    <xf numFmtId="0" fontId="15" fillId="0" borderId="0" xfId="5" applyNumberFormat="1" applyFont="1" applyBorder="1" applyAlignment="1">
      <alignment horizontal="center"/>
    </xf>
    <xf numFmtId="0" fontId="15" fillId="0" borderId="0" xfId="5" applyNumberFormat="1" applyFont="1" applyBorder="1" applyAlignment="1">
      <alignment horizontal="center" wrapText="1"/>
    </xf>
    <xf numFmtId="165" fontId="15" fillId="0" borderId="0" xfId="5" applyNumberFormat="1" applyFont="1" applyFill="1"/>
    <xf numFmtId="166" fontId="15" fillId="0" borderId="0" xfId="5" applyNumberFormat="1" applyFont="1" applyFill="1"/>
    <xf numFmtId="167" fontId="15" fillId="0" borderId="0" xfId="4" applyNumberFormat="1" applyFont="1" applyFill="1" applyAlignment="1">
      <alignment horizontal="right"/>
    </xf>
    <xf numFmtId="168" fontId="15" fillId="0" borderId="0" xfId="4" applyNumberFormat="1" applyFont="1" applyAlignment="1">
      <alignment horizontal="right"/>
    </xf>
    <xf numFmtId="169" fontId="15" fillId="0" borderId="0" xfId="36" applyNumberFormat="1" applyFont="1" applyFill="1" applyAlignment="1">
      <alignment horizontal="right"/>
    </xf>
    <xf numFmtId="2" fontId="15" fillId="0" borderId="0" xfId="4" applyNumberFormat="1" applyFont="1" applyFill="1" applyAlignment="1">
      <alignment horizontal="right"/>
    </xf>
    <xf numFmtId="3" fontId="15" fillId="0" borderId="0" xfId="4" applyNumberFormat="1" applyFont="1" applyFill="1" applyAlignment="1">
      <alignment horizontal="right"/>
    </xf>
    <xf numFmtId="170" fontId="15" fillId="0" borderId="0" xfId="19" applyNumberFormat="1" applyFont="1"/>
    <xf numFmtId="0" fontId="15" fillId="0" borderId="0" xfId="4" applyFont="1" applyFill="1" applyBorder="1"/>
    <xf numFmtId="3" fontId="15" fillId="0" borderId="0" xfId="4" applyNumberFormat="1" applyFont="1" applyAlignment="1">
      <alignment horizontal="right"/>
    </xf>
    <xf numFmtId="170" fontId="15" fillId="0" borderId="0" xfId="4" applyNumberFormat="1" applyFont="1" applyBorder="1"/>
    <xf numFmtId="15" fontId="15" fillId="0" borderId="0" xfId="5" applyNumberFormat="1" applyFont="1"/>
    <xf numFmtId="10" fontId="15" fillId="0" borderId="0" xfId="5" applyNumberFormat="1" applyFont="1"/>
    <xf numFmtId="0" fontId="15" fillId="0" borderId="0" xfId="5" applyFont="1"/>
    <xf numFmtId="171" fontId="15" fillId="0" borderId="0" xfId="4" applyNumberFormat="1" applyFont="1" applyAlignment="1">
      <alignment horizontal="right"/>
    </xf>
    <xf numFmtId="39" fontId="15" fillId="0" borderId="0" xfId="4" applyNumberFormat="1" applyFont="1" applyAlignment="1">
      <alignment horizontal="right"/>
    </xf>
    <xf numFmtId="10" fontId="15" fillId="0" borderId="0" xfId="4" applyNumberFormat="1" applyFont="1" applyAlignment="1">
      <alignment horizontal="right"/>
    </xf>
    <xf numFmtId="2" fontId="15" fillId="0" borderId="0" xfId="4" applyNumberFormat="1" applyFont="1" applyAlignment="1">
      <alignment horizontal="right"/>
    </xf>
    <xf numFmtId="3" fontId="15" fillId="0" borderId="2" xfId="4" applyNumberFormat="1" applyFont="1" applyBorder="1" applyAlignment="1">
      <alignment horizontal="right"/>
    </xf>
    <xf numFmtId="0" fontId="18" fillId="0" borderId="0" xfId="4" applyFont="1"/>
    <xf numFmtId="0" fontId="19" fillId="0" borderId="0" xfId="4" applyFont="1"/>
    <xf numFmtId="172" fontId="19" fillId="0" borderId="0" xfId="4" applyNumberFormat="1" applyFont="1"/>
    <xf numFmtId="3" fontId="19" fillId="0" borderId="0" xfId="4" applyNumberFormat="1" applyFont="1" applyAlignment="1">
      <alignment horizontal="right"/>
    </xf>
    <xf numFmtId="173" fontId="19" fillId="0" borderId="0" xfId="36" applyNumberFormat="1" applyFont="1"/>
    <xf numFmtId="167" fontId="18" fillId="0" borderId="3" xfId="19" applyNumberFormat="1" applyFont="1" applyBorder="1"/>
    <xf numFmtId="167" fontId="18" fillId="0" borderId="0" xfId="19" applyNumberFormat="1" applyFont="1" applyBorder="1"/>
    <xf numFmtId="3" fontId="18" fillId="0" borderId="0" xfId="4" applyNumberFormat="1" applyFont="1" applyAlignment="1">
      <alignment horizontal="right"/>
    </xf>
    <xf numFmtId="169" fontId="18" fillId="0" borderId="4" xfId="36" applyNumberFormat="1" applyFont="1" applyFill="1" applyBorder="1" applyAlignment="1">
      <alignment horizontal="right"/>
    </xf>
  </cellXfs>
  <cellStyles count="55">
    <cellStyle name="$" xfId="6"/>
    <cellStyle name="$_CCA-Request_H11bps" xfId="7"/>
    <cellStyle name="$_CCA-Request_H11bps July 9" xfId="8"/>
    <cellStyle name="$comma" xfId="9"/>
    <cellStyle name="_Comma" xfId="10"/>
    <cellStyle name="_Currency" xfId="11"/>
    <cellStyle name="_CurrencySpace" xfId="12"/>
    <cellStyle name="_Multiple" xfId="13"/>
    <cellStyle name="_MultipleSpace" xfId="14"/>
    <cellStyle name="_Percent" xfId="15"/>
    <cellStyle name="_PercentSpace" xfId="16"/>
    <cellStyle name="_PercentSpace_AR Analysis 061207" xfId="17"/>
    <cellStyle name="_PercentSpace_RMDx BP050513a 051212a" xfId="18"/>
    <cellStyle name="Comma 2" xfId="19"/>
    <cellStyle name="Comma 2 2" xfId="20"/>
    <cellStyle name="Comma 3" xfId="2"/>
    <cellStyle name="comma zerodec" xfId="21"/>
    <cellStyle name="Currency 2" xfId="22"/>
    <cellStyle name="Currency1" xfId="23"/>
    <cellStyle name="Dollar (zero dec)" xfId="24"/>
    <cellStyle name="Grey" xfId="25"/>
    <cellStyle name="Header1" xfId="26"/>
    <cellStyle name="Header2" xfId="27"/>
    <cellStyle name="Input [yellow]" xfId="28"/>
    <cellStyle name="multiple" xfId="29"/>
    <cellStyle name="Normal" xfId="0" builtinId="0"/>
    <cellStyle name="Normal - Style1" xfId="30"/>
    <cellStyle name="Normal 2" xfId="1"/>
    <cellStyle name="Normal 2 2" xfId="5"/>
    <cellStyle name="Normal 3" xfId="31"/>
    <cellStyle name="Normal_TxE3.1.2" xfId="4"/>
    <cellStyle name="Number" xfId="32"/>
    <cellStyle name="OH01" xfId="33"/>
    <cellStyle name="OHnplode" xfId="34"/>
    <cellStyle name="Percent [2]" xfId="35"/>
    <cellStyle name="Percent 2" xfId="36"/>
    <cellStyle name="Percent 2 2" xfId="37"/>
    <cellStyle name="Percent 3" xfId="3"/>
    <cellStyle name="Percent 4" xfId="51"/>
    <cellStyle name="Percent 5" xfId="54"/>
    <cellStyle name="Percent 6" xfId="52"/>
    <cellStyle name="Percent 7" xfId="53"/>
    <cellStyle name="PSChar" xfId="38"/>
    <cellStyle name="PSDate" xfId="39"/>
    <cellStyle name="PSDec" xfId="40"/>
    <cellStyle name="PSHeading" xfId="41"/>
    <cellStyle name="PSInt" xfId="42"/>
    <cellStyle name="PSSpacer" xfId="43"/>
    <cellStyle name="ShOut" xfId="44"/>
    <cellStyle name="Style 1" xfId="45"/>
    <cellStyle name="Style 2" xfId="46"/>
    <cellStyle name="Style 3" xfId="47"/>
    <cellStyle name="x" xfId="48"/>
    <cellStyle name="x_CCA-Request_H11bps" xfId="49"/>
    <cellStyle name="x_CCA-Request_H11bps July 9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430\4300\Regulatory%20Support\Regulatory\Remotes%20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zoomScaleNormal="100" zoomScaleSheetLayoutView="80" workbookViewId="0">
      <selection activeCell="O32" sqref="O32"/>
    </sheetView>
  </sheetViews>
  <sheetFormatPr defaultColWidth="10.28515625" defaultRowHeight="12.75" x14ac:dyDescent="0.2"/>
  <cols>
    <col min="1" max="1" width="4.5703125" style="5" customWidth="1"/>
    <col min="2" max="2" width="13.42578125" style="2" customWidth="1"/>
    <col min="3" max="3" width="11.42578125" style="2" customWidth="1"/>
    <col min="4" max="4" width="13.42578125" style="2" customWidth="1"/>
    <col min="5" max="5" width="10.7109375" style="2" customWidth="1"/>
    <col min="6" max="6" width="11" style="2" customWidth="1"/>
    <col min="7" max="7" width="11.42578125" style="2" customWidth="1"/>
    <col min="8" max="8" width="11.7109375" style="2" customWidth="1"/>
    <col min="9" max="9" width="11.42578125" style="2" customWidth="1"/>
    <col min="10" max="10" width="1.5703125" style="2" customWidth="1"/>
    <col min="11" max="11" width="11.140625" style="2" customWidth="1"/>
    <col min="12" max="12" width="1.7109375" style="2" customWidth="1"/>
    <col min="13" max="13" width="11.140625" style="2" customWidth="1"/>
    <col min="14" max="14" width="1.7109375" style="2" customWidth="1"/>
    <col min="15" max="15" width="11.85546875" style="2" customWidth="1"/>
    <col min="16" max="16" width="1.7109375" style="2" customWidth="1"/>
    <col min="17" max="17" width="10.42578125" style="2" customWidth="1"/>
    <col min="18" max="18" width="1.7109375" style="2" customWidth="1"/>
    <col min="19" max="19" width="12" style="2" customWidth="1"/>
    <col min="20" max="28" width="0" style="2" hidden="1" customWidth="1"/>
    <col min="29" max="16384" width="10.28515625" style="2"/>
  </cols>
  <sheetData>
    <row r="1" spans="1:27" ht="15.75" x14ac:dyDescent="0.25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"/>
    </row>
    <row r="2" spans="1:27" ht="15.7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1"/>
    </row>
    <row r="3" spans="1:27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"/>
    </row>
    <row r="4" spans="1:27" ht="15.75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3"/>
    </row>
    <row r="5" spans="1:27" ht="15.75" x14ac:dyDescent="0.25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"/>
    </row>
    <row r="6" spans="1:27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"/>
    </row>
    <row r="7" spans="1:27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4"/>
    </row>
    <row r="8" spans="1:27" ht="15" x14ac:dyDescent="0.25">
      <c r="A8" s="24"/>
      <c r="B8" s="25"/>
      <c r="C8" s="25"/>
      <c r="D8" s="25"/>
      <c r="E8" s="25"/>
      <c r="F8" s="26" t="s">
        <v>4</v>
      </c>
      <c r="G8" s="27" t="s">
        <v>5</v>
      </c>
      <c r="H8" s="27"/>
      <c r="I8" s="25"/>
      <c r="J8" s="25"/>
      <c r="K8" s="28">
        <v>42736</v>
      </c>
      <c r="L8" s="29"/>
      <c r="M8" s="28">
        <f>DATE(YEAR(K8)+1,1,1)</f>
        <v>43101</v>
      </c>
      <c r="N8" s="25"/>
      <c r="O8" s="25"/>
      <c r="P8" s="25"/>
      <c r="Q8" s="25"/>
      <c r="R8" s="25"/>
      <c r="S8" s="25"/>
    </row>
    <row r="9" spans="1:27" ht="15" x14ac:dyDescent="0.25">
      <c r="A9" s="24"/>
      <c r="B9" s="25"/>
      <c r="C9" s="25"/>
      <c r="D9" s="25"/>
      <c r="E9" s="26" t="s">
        <v>6</v>
      </c>
      <c r="F9" s="26" t="s">
        <v>7</v>
      </c>
      <c r="G9" s="30"/>
      <c r="H9" s="26" t="s">
        <v>8</v>
      </c>
      <c r="I9" s="25"/>
      <c r="J9" s="31"/>
      <c r="K9" s="27" t="s">
        <v>9</v>
      </c>
      <c r="L9" s="27"/>
      <c r="M9" s="27"/>
      <c r="N9" s="32"/>
      <c r="O9" s="28">
        <f>+M8</f>
        <v>43101</v>
      </c>
      <c r="P9" s="25"/>
      <c r="Q9" s="25"/>
      <c r="R9" s="25"/>
      <c r="S9" s="26" t="s">
        <v>10</v>
      </c>
    </row>
    <row r="10" spans="1:27" s="6" customFormat="1" ht="15" x14ac:dyDescent="0.25">
      <c r="A10" s="30"/>
      <c r="B10" s="30"/>
      <c r="C10" s="30"/>
      <c r="D10" s="30"/>
      <c r="E10" s="26" t="s">
        <v>11</v>
      </c>
      <c r="F10" s="26" t="s">
        <v>12</v>
      </c>
      <c r="G10" s="26" t="s">
        <v>0</v>
      </c>
      <c r="H10" s="26" t="s">
        <v>6</v>
      </c>
      <c r="I10" s="30"/>
      <c r="J10" s="30"/>
      <c r="K10" s="26" t="s">
        <v>13</v>
      </c>
      <c r="L10" s="26"/>
      <c r="M10" s="26" t="s">
        <v>13</v>
      </c>
      <c r="N10" s="26"/>
      <c r="O10" s="26" t="s">
        <v>14</v>
      </c>
      <c r="P10" s="30"/>
      <c r="Q10" s="30" t="s">
        <v>15</v>
      </c>
      <c r="R10" s="30"/>
      <c r="S10" s="26" t="s">
        <v>16</v>
      </c>
    </row>
    <row r="11" spans="1:27" s="6" customFormat="1" ht="15" x14ac:dyDescent="0.25">
      <c r="A11" s="26" t="s">
        <v>17</v>
      </c>
      <c r="B11" s="26" t="s">
        <v>18</v>
      </c>
      <c r="C11" s="26" t="s">
        <v>19</v>
      </c>
      <c r="D11" s="26" t="s">
        <v>20</v>
      </c>
      <c r="E11" s="26" t="s">
        <v>21</v>
      </c>
      <c r="F11" s="26" t="s">
        <v>22</v>
      </c>
      <c r="G11" s="26" t="s">
        <v>11</v>
      </c>
      <c r="H11" s="26" t="s">
        <v>11</v>
      </c>
      <c r="I11" s="26" t="s">
        <v>23</v>
      </c>
      <c r="J11" s="26"/>
      <c r="K11" s="33">
        <f>DATE(YEAR(K8)+1,MONTH(K8),DAY(K8)-1)</f>
        <v>43100</v>
      </c>
      <c r="L11" s="34"/>
      <c r="M11" s="33">
        <f>DATE(YEAR(M8)+1,MONTH(M8),DAY(M8)-1)</f>
        <v>43465</v>
      </c>
      <c r="N11" s="34"/>
      <c r="O11" s="26" t="s">
        <v>24</v>
      </c>
      <c r="P11" s="26"/>
      <c r="Q11" s="26" t="s">
        <v>25</v>
      </c>
      <c r="R11" s="26"/>
      <c r="S11" s="26" t="s">
        <v>26</v>
      </c>
    </row>
    <row r="12" spans="1:27" s="6" customFormat="1" ht="15" x14ac:dyDescent="0.25">
      <c r="A12" s="35" t="s">
        <v>27</v>
      </c>
      <c r="B12" s="35" t="s">
        <v>28</v>
      </c>
      <c r="C12" s="35" t="s">
        <v>29</v>
      </c>
      <c r="D12" s="35" t="s">
        <v>28</v>
      </c>
      <c r="E12" s="35" t="s">
        <v>30</v>
      </c>
      <c r="F12" s="35" t="s">
        <v>30</v>
      </c>
      <c r="G12" s="35" t="s">
        <v>30</v>
      </c>
      <c r="H12" s="35" t="s">
        <v>31</v>
      </c>
      <c r="I12" s="35" t="s">
        <v>32</v>
      </c>
      <c r="J12" s="35"/>
      <c r="K12" s="35" t="s">
        <v>30</v>
      </c>
      <c r="L12" s="35"/>
      <c r="M12" s="35" t="s">
        <v>30</v>
      </c>
      <c r="N12" s="35"/>
      <c r="O12" s="35" t="s">
        <v>30</v>
      </c>
      <c r="P12" s="35"/>
      <c r="Q12" s="35" t="s">
        <v>30</v>
      </c>
      <c r="R12" s="35"/>
      <c r="S12" s="35" t="s">
        <v>33</v>
      </c>
      <c r="T12" s="8" t="s">
        <v>47</v>
      </c>
      <c r="U12" s="7" t="s">
        <v>48</v>
      </c>
      <c r="V12" s="7" t="s">
        <v>48</v>
      </c>
      <c r="W12" s="7" t="s">
        <v>48</v>
      </c>
    </row>
    <row r="13" spans="1:27" s="6" customFormat="1" ht="15" x14ac:dyDescent="0.25">
      <c r="A13" s="36"/>
      <c r="B13" s="37" t="s">
        <v>34</v>
      </c>
      <c r="C13" s="37" t="s">
        <v>35</v>
      </c>
      <c r="D13" s="38" t="s">
        <v>36</v>
      </c>
      <c r="E13" s="37" t="s">
        <v>37</v>
      </c>
      <c r="F13" s="37" t="s">
        <v>38</v>
      </c>
      <c r="G13" s="38" t="s">
        <v>39</v>
      </c>
      <c r="H13" s="38" t="s">
        <v>40</v>
      </c>
      <c r="I13" s="36" t="s">
        <v>41</v>
      </c>
      <c r="J13" s="36"/>
      <c r="K13" s="36" t="s">
        <v>42</v>
      </c>
      <c r="L13" s="36"/>
      <c r="M13" s="36" t="s">
        <v>43</v>
      </c>
      <c r="N13" s="36"/>
      <c r="O13" s="36" t="s">
        <v>44</v>
      </c>
      <c r="P13" s="36"/>
      <c r="Q13" s="36" t="s">
        <v>45</v>
      </c>
      <c r="R13" s="36"/>
      <c r="S13" s="36" t="s">
        <v>46</v>
      </c>
      <c r="T13" s="8"/>
      <c r="U13" s="7"/>
    </row>
    <row r="14" spans="1:27" ht="15" x14ac:dyDescent="0.25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27" s="10" customFormat="1" ht="15" x14ac:dyDescent="0.25">
      <c r="A15" s="26">
        <v>1</v>
      </c>
      <c r="B15" s="39">
        <v>38491</v>
      </c>
      <c r="C15" s="40">
        <v>5.3600000000000002E-2</v>
      </c>
      <c r="D15" s="39">
        <v>49815</v>
      </c>
      <c r="E15" s="41">
        <v>23</v>
      </c>
      <c r="F15" s="41">
        <v>0.8</v>
      </c>
      <c r="G15" s="41">
        <f t="shared" ref="G15:G16" si="0">E15-F15</f>
        <v>22.2</v>
      </c>
      <c r="H15" s="42">
        <f>IF(E15&gt;0,(G15/E15)*100,100)</f>
        <v>96.521739130434781</v>
      </c>
      <c r="I15" s="43">
        <f t="shared" ref="I15:I16" si="1">IF(B15=DATE(1999,4,1),C15,YIELD(B15,D15,C15,H15,100,2,0))</f>
        <v>5.5975923981163966E-2</v>
      </c>
      <c r="J15" s="44"/>
      <c r="K15" s="41">
        <f t="shared" ref="K15:K17" si="2">IF(OR(YEAR($B15)&gt;YEAR(K$11),YEAR($D15)&lt;=YEAR(K$11)),0,$E15)</f>
        <v>23</v>
      </c>
      <c r="L15" s="45"/>
      <c r="M15" s="41">
        <f t="shared" ref="M15:M17" si="3">IF(OR(YEAR($B15)&gt;YEAR(M$11),YEAR($D15)&lt;=YEAR(M$11)),0,$E15)</f>
        <v>23</v>
      </c>
      <c r="N15" s="45"/>
      <c r="O15" s="46">
        <f t="shared" ref="O15:O16" si="4">IF(OR(YEAR($B15)&gt;YEAR($O$9),YEAR($D15)&lt;YEAR($O$9)),0,IF(YEAR($B15)=YEAR($O$9),13-MONTH($B15),IF(YEAR($D15)=YEAR($O$9),MONTH($D15),13)))*$E15/13</f>
        <v>23</v>
      </c>
      <c r="P15" s="45"/>
      <c r="Q15" s="41">
        <f t="shared" ref="Q15:Q16" si="5">O15*I15</f>
        <v>1.2874462515667713</v>
      </c>
      <c r="R15" s="45"/>
      <c r="S15" s="47"/>
      <c r="T15" s="9" t="s">
        <v>49</v>
      </c>
      <c r="U15" s="2">
        <v>98.100000000000009</v>
      </c>
      <c r="V15" s="12">
        <v>98.100000000000009</v>
      </c>
      <c r="W15" s="12">
        <v>98.100000000000009</v>
      </c>
      <c r="Z15" s="10">
        <v>5.5142503877731848</v>
      </c>
      <c r="AA15" s="11">
        <f t="shared" ref="AA15:AA17" si="6">+Z15-Q15</f>
        <v>4.2268041362064137</v>
      </c>
    </row>
    <row r="16" spans="1:27" ht="15" x14ac:dyDescent="0.25">
      <c r="A16" s="26">
        <v>2</v>
      </c>
      <c r="B16" s="39">
        <v>41796</v>
      </c>
      <c r="C16" s="40">
        <v>4.1700000000000001E-2</v>
      </c>
      <c r="D16" s="39">
        <v>52751</v>
      </c>
      <c r="E16" s="41">
        <v>10</v>
      </c>
      <c r="F16" s="41">
        <v>0.06</v>
      </c>
      <c r="G16" s="41">
        <f t="shared" si="0"/>
        <v>9.94</v>
      </c>
      <c r="H16" s="42">
        <f t="shared" ref="H16" si="7">IF(E16&gt;0,(G16/E16)*100,100)</f>
        <v>99.4</v>
      </c>
      <c r="I16" s="43">
        <f t="shared" si="1"/>
        <v>4.2053691820721412E-2</v>
      </c>
      <c r="J16" s="44"/>
      <c r="K16" s="41">
        <f t="shared" si="2"/>
        <v>10</v>
      </c>
      <c r="L16" s="45"/>
      <c r="M16" s="41">
        <f t="shared" si="3"/>
        <v>10</v>
      </c>
      <c r="N16" s="45"/>
      <c r="O16" s="46">
        <f t="shared" si="4"/>
        <v>10</v>
      </c>
      <c r="P16" s="45"/>
      <c r="Q16" s="41">
        <f t="shared" si="5"/>
        <v>0.42053691820721412</v>
      </c>
      <c r="R16" s="48"/>
      <c r="S16" s="49"/>
      <c r="T16" s="9" t="s">
        <v>49</v>
      </c>
      <c r="U16" s="2">
        <v>132</v>
      </c>
      <c r="V16" s="12">
        <v>132</v>
      </c>
      <c r="W16" s="12">
        <v>132</v>
      </c>
      <c r="Z16" s="2">
        <v>5.5777774461782066</v>
      </c>
      <c r="AA16" s="11">
        <f t="shared" si="6"/>
        <v>5.1572405279709921</v>
      </c>
    </row>
    <row r="17" spans="1:27" ht="15" x14ac:dyDescent="0.25">
      <c r="A17" s="26">
        <v>3</v>
      </c>
      <c r="B17" s="39">
        <v>42424</v>
      </c>
      <c r="C17" s="40">
        <v>2.7699999999999999E-2</v>
      </c>
      <c r="D17" s="39">
        <v>46077</v>
      </c>
      <c r="E17" s="41">
        <v>10</v>
      </c>
      <c r="F17" s="41">
        <v>4.3499999999999997E-2</v>
      </c>
      <c r="G17" s="41">
        <f>E17-F17</f>
        <v>9.9565000000000001</v>
      </c>
      <c r="H17" s="42">
        <f>IF(E17&gt;0,(G17/E17)*100,100)</f>
        <v>99.564999999999998</v>
      </c>
      <c r="I17" s="43">
        <f>IF(B17=DATE(1999,4,1),C17,YIELD(B17,D17,C17,H17,100,2,0))</f>
        <v>2.8202259043320046E-2</v>
      </c>
      <c r="J17" s="44"/>
      <c r="K17" s="41">
        <f t="shared" si="2"/>
        <v>10</v>
      </c>
      <c r="L17" s="45"/>
      <c r="M17" s="41">
        <f t="shared" si="3"/>
        <v>10</v>
      </c>
      <c r="N17" s="45"/>
      <c r="O17" s="46">
        <f>IF(OR(YEAR($B17)&gt;YEAR($O$9),YEAR($D17)&lt;YEAR($O$9)),0,IF(YEAR($B17)=YEAR($O$9),13-MONTH($B17),IF(YEAR($D17)=YEAR($O$9),MONTH($D17),13)))*$E17/13</f>
        <v>10</v>
      </c>
      <c r="P17" s="45"/>
      <c r="Q17" s="41">
        <f>O17*I17</f>
        <v>0.28202259043320044</v>
      </c>
      <c r="R17" s="48"/>
      <c r="S17" s="49"/>
      <c r="T17" s="9" t="s">
        <v>49</v>
      </c>
      <c r="U17" s="2">
        <v>175</v>
      </c>
      <c r="V17" s="12">
        <v>175</v>
      </c>
      <c r="W17" s="12">
        <v>175</v>
      </c>
      <c r="Z17" s="2">
        <v>6.90652422558487</v>
      </c>
      <c r="AA17" s="11">
        <f t="shared" si="6"/>
        <v>6.6245016351516695</v>
      </c>
    </row>
    <row r="18" spans="1:27" ht="15" x14ac:dyDescent="0.25">
      <c r="A18" s="26"/>
      <c r="B18" s="50"/>
      <c r="C18" s="51"/>
      <c r="D18" s="52"/>
      <c r="E18" s="53"/>
      <c r="F18" s="53"/>
      <c r="G18" s="53"/>
      <c r="H18" s="54"/>
      <c r="I18" s="55"/>
      <c r="J18" s="56"/>
      <c r="K18" s="57"/>
      <c r="L18" s="48"/>
      <c r="M18" s="57"/>
      <c r="N18" s="48"/>
      <c r="O18" s="57"/>
      <c r="P18" s="48"/>
      <c r="Q18" s="57"/>
      <c r="R18" s="48"/>
      <c r="S18" s="49"/>
      <c r="T18" s="12"/>
      <c r="U18" s="12"/>
      <c r="V18" s="12"/>
    </row>
    <row r="19" spans="1:27" ht="15.75" thickBot="1" x14ac:dyDescent="0.3">
      <c r="A19" s="26">
        <v>4</v>
      </c>
      <c r="B19" s="58"/>
      <c r="C19" s="58" t="s">
        <v>0</v>
      </c>
      <c r="D19" s="25"/>
      <c r="E19" s="25"/>
      <c r="F19" s="52"/>
      <c r="G19" s="25"/>
      <c r="H19" s="25"/>
      <c r="I19" s="25"/>
      <c r="J19" s="25"/>
      <c r="K19" s="63">
        <f>SUBTOTAL(109,K15:K17)</f>
        <v>43</v>
      </c>
      <c r="L19" s="64"/>
      <c r="M19" s="63">
        <f>SUBTOTAL(109,M15:M17)</f>
        <v>43</v>
      </c>
      <c r="N19" s="64"/>
      <c r="O19" s="63">
        <f>SUBTOTAL(109,O15:O17)</f>
        <v>43</v>
      </c>
      <c r="P19" s="64"/>
      <c r="Q19" s="63">
        <f>SUBTOTAL(109,Q15:Q17)</f>
        <v>1.9900057602071857</v>
      </c>
      <c r="R19" s="65"/>
      <c r="S19" s="66">
        <f>Q19/O19</f>
        <v>4.6279203725748501E-2</v>
      </c>
      <c r="T19" s="12"/>
      <c r="U19" s="12"/>
      <c r="V19" s="12"/>
    </row>
    <row r="20" spans="1:27" ht="15.75" thickTop="1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48"/>
      <c r="S20" s="25"/>
      <c r="T20" s="12"/>
      <c r="U20" s="2" t="s">
        <v>50</v>
      </c>
      <c r="V20" s="13" t="s">
        <v>51</v>
      </c>
    </row>
    <row r="21" spans="1:27" ht="15" x14ac:dyDescent="0.25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59"/>
      <c r="L21" s="59"/>
      <c r="M21" s="59"/>
      <c r="N21" s="59"/>
      <c r="O21" s="60"/>
      <c r="P21" s="59"/>
      <c r="Q21" s="59"/>
      <c r="R21" s="61"/>
      <c r="S21" s="62"/>
      <c r="T21" s="12"/>
      <c r="U21" s="2" t="s">
        <v>50</v>
      </c>
      <c r="V21" s="2" t="s">
        <v>52</v>
      </c>
    </row>
    <row r="22" spans="1:27" x14ac:dyDescent="0.2">
      <c r="A22" s="1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S22" s="17"/>
      <c r="T22" s="12"/>
      <c r="U22" s="12"/>
      <c r="V22" s="12"/>
    </row>
    <row r="23" spans="1:27" x14ac:dyDescent="0.2">
      <c r="A23" s="1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  <c r="S23" s="17"/>
      <c r="T23" s="12"/>
      <c r="U23" s="12"/>
      <c r="V23" s="12"/>
    </row>
    <row r="24" spans="1:27" x14ac:dyDescent="0.2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2"/>
      <c r="U24" s="12"/>
      <c r="V24" s="12"/>
    </row>
    <row r="25" spans="1:27" x14ac:dyDescent="0.2">
      <c r="A25" s="1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2"/>
      <c r="V25" s="12"/>
    </row>
    <row r="26" spans="1:27" x14ac:dyDescent="0.2">
      <c r="A26" s="4"/>
      <c r="R26" s="9"/>
      <c r="T26" s="12"/>
      <c r="V26" s="12"/>
    </row>
    <row r="27" spans="1:27" x14ac:dyDescent="0.2">
      <c r="A27" s="12"/>
    </row>
    <row r="28" spans="1:27" x14ac:dyDescent="0.2">
      <c r="A28" s="12"/>
    </row>
    <row r="29" spans="1:27" x14ac:dyDescent="0.2">
      <c r="A29" s="14"/>
    </row>
    <row r="30" spans="1:27" x14ac:dyDescent="0.2">
      <c r="A30" s="12"/>
    </row>
    <row r="32" spans="1:27" x14ac:dyDescent="0.2">
      <c r="A32" s="1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</sheetData>
  <mergeCells count="7">
    <mergeCell ref="K9:M9"/>
    <mergeCell ref="A1:S1"/>
    <mergeCell ref="A2:S2"/>
    <mergeCell ref="A3:S3"/>
    <mergeCell ref="A4:S4"/>
    <mergeCell ref="A5:S5"/>
    <mergeCell ref="G8:H8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Procedural Order</Document_x0020_Type>
    <RA_x0020_Contact xmlns="31a38067-a042-4e0e-9037-517587b10700">Max Cooper</RA_x0020_Conta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92E1E-4AE0-41B0-A151-0F47001A6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023EB-46D5-4335-8A24-465C53EBA574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1a38067-a042-4e0e-9037-517587b10700"/>
    <ds:schemaRef ds:uri="http://schemas.microsoft.com/office/infopath/2007/PartnerControls"/>
    <ds:schemaRef ds:uri="http://purl.org/dc/elements/1.1/"/>
    <ds:schemaRef ds:uri="ea909525-6dd5-47d7-9eed-71e77e5cedc6"/>
    <ds:schemaRef ds:uri="http://purl.org/dc/dcmitype/"/>
    <ds:schemaRef ds:uri="f9175001-c430-4d57-adde-c1c10539e919"/>
    <ds:schemaRef ds:uri="http://schemas.openxmlformats.org/package/2006/metadata/core-properties"/>
    <ds:schemaRef ds:uri="f0af1d65-dfd0-4b99-b523-def3a954563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2CED31-D556-4271-A304-96ACF58AC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Effective Rate Support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Long-term Debt</dc:title>
  <dc:creator>ZHANG Naiyu</dc:creator>
  <cp:lastModifiedBy>LEE Julie(Qiu Ling)</cp:lastModifiedBy>
  <cp:lastPrinted>2017-08-24T14:20:58Z</cp:lastPrinted>
  <dcterms:created xsi:type="dcterms:W3CDTF">2017-05-16T13:24:27Z</dcterms:created>
  <dcterms:modified xsi:type="dcterms:W3CDTF">2017-08-24T14:22:11Z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