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60" yWindow="180" windowWidth="30675" windowHeight="11250"/>
  </bookViews>
  <sheets>
    <sheet name="App.2-IB_Load_Forecast_Analysis" sheetId="1" r:id="rId1"/>
  </sheets>
  <externalReferences>
    <externalReference r:id="rId2"/>
    <externalReference r:id="rId3"/>
    <externalReference r:id="rId4"/>
    <externalReference r:id="rId5"/>
    <externalReference r:id="rId6"/>
    <externalReference r:id="rId7"/>
    <externalReference r:id="rId8"/>
  </externalReferences>
  <definedNames>
    <definedName name="BI_LDCLIST">'[1]3. Rate Class Selection'!$B$19:$B$21</definedName>
    <definedName name="BridgeYear">'[2]LDC Info'!$E$26</definedName>
    <definedName name="contactf" localSheetId="0">#REF!</definedName>
    <definedName name="contactf">#REF!</definedName>
    <definedName name="CustomerAdministration">[3]lists!$Z$1:$Z$36</definedName>
    <definedName name="EBNUMBER">'[2]LDC Info'!$E$16</definedName>
    <definedName name="Fixed_Charges">[3]lists!$I$1:$I$212</definedName>
    <definedName name="histdate">[4]Financials!$E$76</definedName>
    <definedName name="Incr2000" localSheetId="0">#REF!</definedName>
    <definedName name="Incr2000">#REF!</definedName>
    <definedName name="LDC_LIST">[5]lists!$AM$1:$AM$80</definedName>
    <definedName name="LDCLIST">'[2]LDC Info'!$AA$3:$AA$77</definedName>
    <definedName name="LDCNAMES">[3]lists!$AL$1:$AL$78</definedName>
    <definedName name="LIMIT" localSheetId="0">#REF!</definedName>
    <definedName name="LIMIT">#REF!</definedName>
    <definedName name="LossFactors">[3]lists!$L$2:$L$15</definedName>
    <definedName name="man_beg_bud" localSheetId="0">#REF!</definedName>
    <definedName name="man_beg_bud">#REF!</definedName>
    <definedName name="man_end_bud" localSheetId="0">#REF!</definedName>
    <definedName name="man_end_bud">#REF!</definedName>
    <definedName name="man12ACT" localSheetId="0">#REF!</definedName>
    <definedName name="man12ACT">#REF!</definedName>
    <definedName name="MANBUD" localSheetId="0">#REF!</definedName>
    <definedName name="MANBUD">#REF!</definedName>
    <definedName name="manCYACT" localSheetId="0">#REF!</definedName>
    <definedName name="manCYACT">#REF!</definedName>
    <definedName name="manCYBUD" localSheetId="0">#REF!</definedName>
    <definedName name="manCYBUD">#REF!</definedName>
    <definedName name="manCYF" localSheetId="0">#REF!</definedName>
    <definedName name="manCYF">#REF!</definedName>
    <definedName name="MANEND" localSheetId="0">#REF!</definedName>
    <definedName name="MANEND">#REF!</definedName>
    <definedName name="manNYbud" localSheetId="0">#REF!</definedName>
    <definedName name="manNYbud">#REF!</definedName>
    <definedName name="manpower_costs" localSheetId="0">#REF!</definedName>
    <definedName name="manpower_costs">#REF!</definedName>
    <definedName name="manPYACT" localSheetId="0">#REF!</definedName>
    <definedName name="manPYACT">#REF!</definedName>
    <definedName name="MANSTART" localSheetId="0">#REF!</definedName>
    <definedName name="MANSTART">#REF!</definedName>
    <definedName name="mat_beg_bud" localSheetId="0">#REF!</definedName>
    <definedName name="mat_beg_bud">#REF!</definedName>
    <definedName name="mat_end_bud" localSheetId="0">#REF!</definedName>
    <definedName name="mat_end_bud">#REF!</definedName>
    <definedName name="mat12ACT" localSheetId="0">#REF!</definedName>
    <definedName name="mat12ACT">#REF!</definedName>
    <definedName name="MATBUD" localSheetId="0">#REF!</definedName>
    <definedName name="MATBUD">#REF!</definedName>
    <definedName name="matCYACT" localSheetId="0">#REF!</definedName>
    <definedName name="matCYACT">#REF!</definedName>
    <definedName name="matCYBUD" localSheetId="0">#REF!</definedName>
    <definedName name="matCYBUD">#REF!</definedName>
    <definedName name="matCYF" localSheetId="0">#REF!</definedName>
    <definedName name="matCYF">#REF!</definedName>
    <definedName name="MATEND" localSheetId="0">#REF!</definedName>
    <definedName name="MATEND">#REF!</definedName>
    <definedName name="material_costs" localSheetId="0">#REF!</definedName>
    <definedName name="material_costs">#REF!</definedName>
    <definedName name="matNYbud" localSheetId="0">#REF!</definedName>
    <definedName name="matNYbud">#REF!</definedName>
    <definedName name="matPYACT" localSheetId="0">#REF!</definedName>
    <definedName name="matPYACT">#REF!</definedName>
    <definedName name="MATSTART" localSheetId="0">#REF!</definedName>
    <definedName name="MATSTART">#REF!</definedName>
    <definedName name="NonPayment">[3]lists!$AA$1:$AA$71</definedName>
    <definedName name="oth_beg_bud" localSheetId="0">#REF!</definedName>
    <definedName name="oth_beg_bud">#REF!</definedName>
    <definedName name="oth_end_bud" localSheetId="0">#REF!</definedName>
    <definedName name="oth_end_bud">#REF!</definedName>
    <definedName name="oth12ACT" localSheetId="0">#REF!</definedName>
    <definedName name="oth12ACT">#REF!</definedName>
    <definedName name="othCYACT" localSheetId="0">#REF!</definedName>
    <definedName name="othCYACT">#REF!</definedName>
    <definedName name="othCYBUD" localSheetId="0">#REF!</definedName>
    <definedName name="othCYBUD">#REF!</definedName>
    <definedName name="othCYF" localSheetId="0">#REF!</definedName>
    <definedName name="othCYF">#REF!</definedName>
    <definedName name="OTHEND" localSheetId="0">#REF!</definedName>
    <definedName name="OTHEND">#REF!</definedName>
    <definedName name="other_costs" localSheetId="0">#REF!</definedName>
    <definedName name="other_costs">#REF!</definedName>
    <definedName name="OTHERBUD" localSheetId="0">#REF!</definedName>
    <definedName name="OTHERBUD">#REF!</definedName>
    <definedName name="othNYbud" localSheetId="0">#REF!</definedName>
    <definedName name="othNYbud">#REF!</definedName>
    <definedName name="othPYACT" localSheetId="0">#REF!</definedName>
    <definedName name="othPYACT">#REF!</definedName>
    <definedName name="OTHSTART" localSheetId="0">#REF!</definedName>
    <definedName name="OTHSTART">#REF!</definedName>
    <definedName name="print_end" localSheetId="0">#REF!</definedName>
    <definedName name="print_end">#REF!</definedName>
    <definedName name="Rate_Class">[3]lists!$A$2:$A$105</definedName>
    <definedName name="RATE_CLASSES">[3]lists!$A$1:$A$104</definedName>
    <definedName name="ratedescription">[6]hidden1!$D$1:$D$122</definedName>
    <definedName name="RebaseYear">'[2]LDC Info'!$E$28</definedName>
    <definedName name="SALBENF" localSheetId="0">#REF!</definedName>
    <definedName name="SALBENF">#REF!</definedName>
    <definedName name="salreg" localSheetId="0">#REF!</definedName>
    <definedName name="salreg">#REF!</definedName>
    <definedName name="SALREGF" localSheetId="0">#REF!</definedName>
    <definedName name="SALREGF">#REF!</definedName>
    <definedName name="TEMPA" localSheetId="0">#REF!</definedName>
    <definedName name="TEMPA">#REF!</definedName>
    <definedName name="TestYear">'[2]LDC Info'!$E$24</definedName>
    <definedName name="total_dept" localSheetId="0">#REF!</definedName>
    <definedName name="total_dept">#REF!</definedName>
    <definedName name="total_manpower" localSheetId="0">#REF!</definedName>
    <definedName name="total_manpower">#REF!</definedName>
    <definedName name="total_material" localSheetId="0">#REF!</definedName>
    <definedName name="total_material">#REF!</definedName>
    <definedName name="total_other" localSheetId="0">#REF!</definedName>
    <definedName name="total_other">#REF!</definedName>
    <definedName name="total_transportation" localSheetId="0">#REF!</definedName>
    <definedName name="total_transportation">#REF!</definedName>
    <definedName name="TRANBUD" localSheetId="0">#REF!</definedName>
    <definedName name="TRANBUD">#REF!</definedName>
    <definedName name="TRANEND" localSheetId="0">#REF!</definedName>
    <definedName name="TRANEND">#REF!</definedName>
    <definedName name="transportation_costs" localSheetId="0">#REF!</definedName>
    <definedName name="transportation_costs">#REF!</definedName>
    <definedName name="TRANSTART" localSheetId="0">#REF!</definedName>
    <definedName name="TRANSTART">#REF!</definedName>
    <definedName name="trn_beg_bud" localSheetId="0">#REF!</definedName>
    <definedName name="trn_beg_bud">#REF!</definedName>
    <definedName name="trn_end_bud" localSheetId="0">#REF!</definedName>
    <definedName name="trn_end_bud">#REF!</definedName>
    <definedName name="trn12ACT" localSheetId="0">#REF!</definedName>
    <definedName name="trn12ACT">#REF!</definedName>
    <definedName name="trnCYACT" localSheetId="0">#REF!</definedName>
    <definedName name="trnCYACT">#REF!</definedName>
    <definedName name="trnCYBUD" localSheetId="0">#REF!</definedName>
    <definedName name="trnCYBUD">#REF!</definedName>
    <definedName name="trnCYF" localSheetId="0">#REF!</definedName>
    <definedName name="trnCYF">#REF!</definedName>
    <definedName name="trnNYbud" localSheetId="0">#REF!</definedName>
    <definedName name="trnNYbud">#REF!</definedName>
    <definedName name="trnPYACT" localSheetId="0">#REF!</definedName>
    <definedName name="trnPYACT">#REF!</definedName>
    <definedName name="Units">[3]lists!$N$2:$N$5</definedName>
    <definedName name="Units1">[3]lists!$O$2:$O$4</definedName>
    <definedName name="Units2">[3]lists!$P$2:$P$3</definedName>
    <definedName name="Utility">[4]Financials!$A$1</definedName>
    <definedName name="utitliy1">[7]Financials!$A$1</definedName>
    <definedName name="WAGBENF" localSheetId="0">#REF!</definedName>
    <definedName name="WAGBENF">#REF!</definedName>
    <definedName name="wagdob" localSheetId="0">#REF!</definedName>
    <definedName name="wagdob">#REF!</definedName>
    <definedName name="wagdobf" localSheetId="0">#REF!</definedName>
    <definedName name="wagdobf">#REF!</definedName>
    <definedName name="wagreg" localSheetId="0">#REF!</definedName>
    <definedName name="wagreg">#REF!</definedName>
    <definedName name="wagregf" localSheetId="0">#REF!</definedName>
    <definedName name="wagregf">#REF!</definedName>
  </definedNames>
  <calcPr calcId="145621" iterate="1" iterateCount="200"/>
</workbook>
</file>

<file path=xl/calcChain.xml><?xml version="1.0" encoding="utf-8"?>
<calcChain xmlns="http://schemas.openxmlformats.org/spreadsheetml/2006/main">
  <c r="M487" i="1" l="1"/>
  <c r="L487" i="1"/>
  <c r="K487" i="1"/>
  <c r="Q487" i="1" s="1"/>
  <c r="G487" i="1"/>
  <c r="M486" i="1"/>
  <c r="I486" i="1"/>
  <c r="G486" i="1"/>
  <c r="D486" i="1"/>
  <c r="K486" i="1" s="1"/>
  <c r="Q486" i="1" s="1"/>
  <c r="M485" i="1"/>
  <c r="G485" i="1"/>
  <c r="M484" i="1"/>
  <c r="L484" i="1"/>
  <c r="G484" i="1"/>
  <c r="M483" i="1"/>
  <c r="L483" i="1"/>
  <c r="G483" i="1"/>
  <c r="M482" i="1"/>
  <c r="L482" i="1"/>
  <c r="G482" i="1"/>
  <c r="M481" i="1"/>
  <c r="L481" i="1"/>
  <c r="G481" i="1"/>
  <c r="I479" i="1"/>
  <c r="O479" i="1" s="1"/>
  <c r="U479" i="1" s="1"/>
  <c r="O478" i="1"/>
  <c r="I478" i="1"/>
  <c r="S477" i="1"/>
  <c r="R477" i="1"/>
  <c r="S476" i="1"/>
  <c r="S486" i="1" s="1"/>
  <c r="R476" i="1"/>
  <c r="D476" i="1"/>
  <c r="D485" i="1" s="1"/>
  <c r="K485" i="1" s="1"/>
  <c r="Q485" i="1" s="1"/>
  <c r="S475" i="1"/>
  <c r="S485" i="1" s="1"/>
  <c r="R475" i="1"/>
  <c r="S474" i="1"/>
  <c r="S484" i="1" s="1"/>
  <c r="R474" i="1"/>
  <c r="R484" i="1" s="1"/>
  <c r="S473" i="1"/>
  <c r="S483" i="1" s="1"/>
  <c r="R473" i="1"/>
  <c r="R483" i="1" s="1"/>
  <c r="S472" i="1"/>
  <c r="S482" i="1" s="1"/>
  <c r="R472" i="1"/>
  <c r="R482" i="1" s="1"/>
  <c r="S471" i="1"/>
  <c r="S487" i="1" s="1"/>
  <c r="R471" i="1"/>
  <c r="R481" i="1" s="1"/>
  <c r="S470" i="1"/>
  <c r="R470" i="1"/>
  <c r="O470" i="1"/>
  <c r="U470" i="1" s="1"/>
  <c r="Q469" i="1"/>
  <c r="K469" i="1"/>
  <c r="L466" i="1"/>
  <c r="K466" i="1"/>
  <c r="Q466" i="1" s="1"/>
  <c r="G466" i="1"/>
  <c r="G465" i="1"/>
  <c r="D465" i="1"/>
  <c r="K465" i="1" s="1"/>
  <c r="Q465" i="1" s="1"/>
  <c r="G464" i="1"/>
  <c r="L463" i="1"/>
  <c r="G463" i="1"/>
  <c r="L462" i="1"/>
  <c r="G462" i="1"/>
  <c r="L461" i="1"/>
  <c r="G461" i="1"/>
  <c r="L460" i="1"/>
  <c r="G460" i="1"/>
  <c r="O458" i="1"/>
  <c r="U458" i="1" s="1"/>
  <c r="O457" i="1"/>
  <c r="O465" i="1" s="1"/>
  <c r="I457" i="1"/>
  <c r="S456" i="1"/>
  <c r="R456" i="1"/>
  <c r="N456" i="1"/>
  <c r="M456" i="1"/>
  <c r="S455" i="1"/>
  <c r="S465" i="1" s="1"/>
  <c r="R455" i="1"/>
  <c r="N455" i="1"/>
  <c r="M455" i="1"/>
  <c r="M465" i="1" s="1"/>
  <c r="D455" i="1"/>
  <c r="D464" i="1" s="1"/>
  <c r="K464" i="1" s="1"/>
  <c r="Q464" i="1" s="1"/>
  <c r="S454" i="1"/>
  <c r="S464" i="1" s="1"/>
  <c r="R454" i="1"/>
  <c r="M454" i="1"/>
  <c r="N454" i="1"/>
  <c r="D454" i="1"/>
  <c r="D453" i="1" s="1"/>
  <c r="D462" i="1" s="1"/>
  <c r="K462" i="1" s="1"/>
  <c r="Q462" i="1" s="1"/>
  <c r="S453" i="1"/>
  <c r="S463" i="1" s="1"/>
  <c r="R453" i="1"/>
  <c r="R463" i="1" s="1"/>
  <c r="M453" i="1"/>
  <c r="M463" i="1" s="1"/>
  <c r="N453" i="1"/>
  <c r="N474" i="1" s="1"/>
  <c r="T474" i="1" s="1"/>
  <c r="U474" i="1" s="1"/>
  <c r="S452" i="1"/>
  <c r="S462" i="1" s="1"/>
  <c r="R452" i="1"/>
  <c r="R462" i="1" s="1"/>
  <c r="M452" i="1"/>
  <c r="D452" i="1"/>
  <c r="N452" i="1" s="1"/>
  <c r="S451" i="1"/>
  <c r="S461" i="1" s="1"/>
  <c r="R451" i="1"/>
  <c r="R461" i="1" s="1"/>
  <c r="M451" i="1"/>
  <c r="M461" i="1" s="1"/>
  <c r="S450" i="1"/>
  <c r="R450" i="1"/>
  <c r="M450" i="1"/>
  <c r="M460" i="1" s="1"/>
  <c r="N450" i="1"/>
  <c r="U449" i="1"/>
  <c r="S449" i="1"/>
  <c r="R449" i="1"/>
  <c r="Q448" i="1"/>
  <c r="S444" i="1"/>
  <c r="Q444" i="1"/>
  <c r="M444" i="1"/>
  <c r="L444" i="1"/>
  <c r="K444" i="1"/>
  <c r="S443" i="1"/>
  <c r="M443" i="1"/>
  <c r="G443" i="1"/>
  <c r="D443" i="1"/>
  <c r="K443" i="1" s="1"/>
  <c r="Q443" i="1" s="1"/>
  <c r="M442" i="1"/>
  <c r="G442" i="1"/>
  <c r="M441" i="1"/>
  <c r="L441" i="1"/>
  <c r="G441" i="1"/>
  <c r="M440" i="1"/>
  <c r="L440" i="1"/>
  <c r="G440" i="1"/>
  <c r="M439" i="1"/>
  <c r="L439" i="1"/>
  <c r="G439" i="1"/>
  <c r="M438" i="1"/>
  <c r="L438" i="1"/>
  <c r="G438" i="1"/>
  <c r="O436" i="1"/>
  <c r="U436" i="1" s="1"/>
  <c r="I436" i="1"/>
  <c r="O435" i="1"/>
  <c r="O443" i="1" s="1"/>
  <c r="R434" i="1"/>
  <c r="S433" i="1"/>
  <c r="R433" i="1"/>
  <c r="D433" i="1"/>
  <c r="D442" i="1" s="1"/>
  <c r="K442" i="1" s="1"/>
  <c r="Q442" i="1" s="1"/>
  <c r="S432" i="1"/>
  <c r="S442" i="1" s="1"/>
  <c r="R432" i="1"/>
  <c r="S431" i="1"/>
  <c r="S441" i="1" s="1"/>
  <c r="R431" i="1"/>
  <c r="R441" i="1" s="1"/>
  <c r="S430" i="1"/>
  <c r="S440" i="1" s="1"/>
  <c r="R430" i="1"/>
  <c r="R440" i="1" s="1"/>
  <c r="S429" i="1"/>
  <c r="S439" i="1" s="1"/>
  <c r="R429" i="1"/>
  <c r="R439" i="1" s="1"/>
  <c r="I435" i="1"/>
  <c r="S428" i="1"/>
  <c r="S438" i="1" s="1"/>
  <c r="R428" i="1"/>
  <c r="R444" i="1" s="1"/>
  <c r="U427" i="1"/>
  <c r="S427" i="1"/>
  <c r="R427" i="1"/>
  <c r="O427" i="1"/>
  <c r="Q426" i="1"/>
  <c r="K426" i="1"/>
  <c r="K423" i="1"/>
  <c r="Q423" i="1" s="1"/>
  <c r="K422" i="1"/>
  <c r="Q422" i="1" s="1"/>
  <c r="D422" i="1"/>
  <c r="G421" i="1"/>
  <c r="L420" i="1"/>
  <c r="G420" i="1"/>
  <c r="L419" i="1"/>
  <c r="G419" i="1"/>
  <c r="L418" i="1"/>
  <c r="G418" i="1"/>
  <c r="L417" i="1"/>
  <c r="G417" i="1"/>
  <c r="O415" i="1"/>
  <c r="U415" i="1" s="1"/>
  <c r="I414" i="1"/>
  <c r="M413" i="1"/>
  <c r="N413" i="1"/>
  <c r="N434" i="1" s="1"/>
  <c r="T434" i="1" s="1"/>
  <c r="U434" i="1" s="1"/>
  <c r="G413" i="1"/>
  <c r="G422" i="1" s="1"/>
  <c r="R412" i="1"/>
  <c r="M412" i="1"/>
  <c r="N412" i="1"/>
  <c r="T412" i="1" s="1"/>
  <c r="U412" i="1" s="1"/>
  <c r="D412" i="1"/>
  <c r="D421" i="1" s="1"/>
  <c r="K421" i="1" s="1"/>
  <c r="Q421" i="1" s="1"/>
  <c r="S411" i="1"/>
  <c r="R411" i="1"/>
  <c r="M411" i="1"/>
  <c r="D411" i="1"/>
  <c r="S410" i="1"/>
  <c r="R410" i="1"/>
  <c r="R420" i="1" s="1"/>
  <c r="M410" i="1"/>
  <c r="N410" i="1"/>
  <c r="D410" i="1"/>
  <c r="R409" i="1"/>
  <c r="M409" i="1"/>
  <c r="S408" i="1"/>
  <c r="R408" i="1"/>
  <c r="O414" i="1"/>
  <c r="M408" i="1"/>
  <c r="M418" i="1" s="1"/>
  <c r="R407" i="1"/>
  <c r="M407" i="1"/>
  <c r="S407" i="1" s="1"/>
  <c r="U406" i="1"/>
  <c r="S406" i="1"/>
  <c r="R406" i="1"/>
  <c r="Q405" i="1"/>
  <c r="M401" i="1"/>
  <c r="L401" i="1"/>
  <c r="K401" i="1"/>
  <c r="Q401" i="1" s="1"/>
  <c r="M400" i="1"/>
  <c r="K400" i="1"/>
  <c r="Q400" i="1" s="1"/>
  <c r="G400" i="1"/>
  <c r="D400" i="1"/>
  <c r="M399" i="1"/>
  <c r="G399" i="1"/>
  <c r="M398" i="1"/>
  <c r="L398" i="1"/>
  <c r="G398" i="1"/>
  <c r="M397" i="1"/>
  <c r="L397" i="1"/>
  <c r="G397" i="1"/>
  <c r="M396" i="1"/>
  <c r="L396" i="1"/>
  <c r="G396" i="1"/>
  <c r="M395" i="1"/>
  <c r="L395" i="1"/>
  <c r="G395" i="1"/>
  <c r="I393" i="1"/>
  <c r="O393" i="1" s="1"/>
  <c r="U393" i="1" s="1"/>
  <c r="O392" i="1"/>
  <c r="S391" i="1"/>
  <c r="R391" i="1"/>
  <c r="S390" i="1"/>
  <c r="S400" i="1" s="1"/>
  <c r="R390" i="1"/>
  <c r="D390" i="1"/>
  <c r="D399" i="1" s="1"/>
  <c r="K399" i="1" s="1"/>
  <c r="Q399" i="1" s="1"/>
  <c r="S389" i="1"/>
  <c r="S399" i="1" s="1"/>
  <c r="R389" i="1"/>
  <c r="D389" i="1"/>
  <c r="S388" i="1"/>
  <c r="S398" i="1" s="1"/>
  <c r="R388" i="1"/>
  <c r="R398" i="1" s="1"/>
  <c r="S387" i="1"/>
  <c r="S397" i="1" s="1"/>
  <c r="R387" i="1"/>
  <c r="R397" i="1" s="1"/>
  <c r="S386" i="1"/>
  <c r="S396" i="1" s="1"/>
  <c r="R386" i="1"/>
  <c r="R396" i="1" s="1"/>
  <c r="I392" i="1"/>
  <c r="S385" i="1"/>
  <c r="S401" i="1" s="1"/>
  <c r="R385" i="1"/>
  <c r="R401" i="1" s="1"/>
  <c r="U384" i="1"/>
  <c r="S384" i="1"/>
  <c r="R384" i="1"/>
  <c r="O384" i="1"/>
  <c r="Q383" i="1"/>
  <c r="K383" i="1"/>
  <c r="K380" i="1"/>
  <c r="Q380" i="1" s="1"/>
  <c r="K379" i="1"/>
  <c r="Q379" i="1" s="1"/>
  <c r="G379" i="1"/>
  <c r="D379" i="1"/>
  <c r="G378" i="1"/>
  <c r="L377" i="1"/>
  <c r="G377" i="1"/>
  <c r="L376" i="1"/>
  <c r="G376" i="1"/>
  <c r="L375" i="1"/>
  <c r="G375" i="1"/>
  <c r="L374" i="1"/>
  <c r="G374" i="1"/>
  <c r="O372" i="1"/>
  <c r="U372" i="1" s="1"/>
  <c r="I371" i="1"/>
  <c r="I379" i="1" s="1"/>
  <c r="M370" i="1"/>
  <c r="S370" i="1" s="1"/>
  <c r="R370" i="1"/>
  <c r="N370" i="1"/>
  <c r="T370" i="1" s="1"/>
  <c r="U370" i="1" s="1"/>
  <c r="R369" i="1"/>
  <c r="M369" i="1"/>
  <c r="D369" i="1"/>
  <c r="R368" i="1"/>
  <c r="R377" i="1" s="1"/>
  <c r="M368" i="1"/>
  <c r="S368" i="1" s="1"/>
  <c r="D368" i="1"/>
  <c r="R367" i="1"/>
  <c r="M367" i="1"/>
  <c r="R366" i="1"/>
  <c r="R375" i="1" s="1"/>
  <c r="M366" i="1"/>
  <c r="S366" i="1" s="1"/>
  <c r="S365" i="1"/>
  <c r="R365" i="1"/>
  <c r="O371" i="1"/>
  <c r="M365" i="1"/>
  <c r="R364" i="1"/>
  <c r="R374" i="1" s="1"/>
  <c r="M364" i="1"/>
  <c r="S364" i="1" s="1"/>
  <c r="U363" i="1"/>
  <c r="S363" i="1"/>
  <c r="R363" i="1"/>
  <c r="Q362" i="1"/>
  <c r="M358" i="1"/>
  <c r="L358" i="1"/>
  <c r="K358" i="1"/>
  <c r="Q358" i="1" s="1"/>
  <c r="Q357" i="1"/>
  <c r="M357" i="1"/>
  <c r="D357" i="1"/>
  <c r="K357" i="1" s="1"/>
  <c r="M356" i="1"/>
  <c r="G356" i="1"/>
  <c r="S355" i="1"/>
  <c r="R355" i="1"/>
  <c r="M355" i="1"/>
  <c r="L355" i="1"/>
  <c r="G355" i="1"/>
  <c r="S354" i="1"/>
  <c r="M354" i="1"/>
  <c r="L354" i="1"/>
  <c r="G354" i="1"/>
  <c r="S353" i="1"/>
  <c r="M353" i="1"/>
  <c r="L353" i="1"/>
  <c r="G353" i="1"/>
  <c r="M352" i="1"/>
  <c r="L352" i="1"/>
  <c r="G352" i="1"/>
  <c r="I350" i="1"/>
  <c r="O350" i="1" s="1"/>
  <c r="U350" i="1" s="1"/>
  <c r="O349" i="1"/>
  <c r="O357" i="1" s="1"/>
  <c r="I349" i="1"/>
  <c r="I357" i="1" s="1"/>
  <c r="S348" i="1"/>
  <c r="R348" i="1"/>
  <c r="S347" i="1"/>
  <c r="S357" i="1" s="1"/>
  <c r="R347" i="1"/>
  <c r="D347" i="1"/>
  <c r="D356" i="1" s="1"/>
  <c r="K356" i="1" s="1"/>
  <c r="Q356" i="1" s="1"/>
  <c r="S346" i="1"/>
  <c r="S356" i="1" s="1"/>
  <c r="R346" i="1"/>
  <c r="S345" i="1"/>
  <c r="R345" i="1"/>
  <c r="S344" i="1"/>
  <c r="R344" i="1"/>
  <c r="R354" i="1" s="1"/>
  <c r="S343" i="1"/>
  <c r="R343" i="1"/>
  <c r="R353" i="1" s="1"/>
  <c r="S342" i="1"/>
  <c r="R342" i="1"/>
  <c r="R358" i="1" s="1"/>
  <c r="S341" i="1"/>
  <c r="R341" i="1"/>
  <c r="O341" i="1"/>
  <c r="U341" i="1" s="1"/>
  <c r="Q340" i="1"/>
  <c r="K340" i="1"/>
  <c r="K337" i="1"/>
  <c r="Q337" i="1" s="1"/>
  <c r="D336" i="1"/>
  <c r="K336" i="1" s="1"/>
  <c r="Q336" i="1" s="1"/>
  <c r="G335" i="1"/>
  <c r="L334" i="1"/>
  <c r="G334" i="1"/>
  <c r="L333" i="1"/>
  <c r="G333" i="1"/>
  <c r="M332" i="1"/>
  <c r="L332" i="1"/>
  <c r="G332" i="1"/>
  <c r="L331" i="1"/>
  <c r="G331" i="1"/>
  <c r="O329" i="1"/>
  <c r="U329" i="1" s="1"/>
  <c r="I328" i="1"/>
  <c r="N327" i="1"/>
  <c r="G327" i="1"/>
  <c r="U326" i="1"/>
  <c r="R326" i="1"/>
  <c r="M326" i="1"/>
  <c r="N326" i="1"/>
  <c r="T326" i="1" s="1"/>
  <c r="D326" i="1"/>
  <c r="D325" i="1" s="1"/>
  <c r="D324" i="1" s="1"/>
  <c r="R325" i="1"/>
  <c r="M325" i="1"/>
  <c r="R324" i="1"/>
  <c r="M324" i="1"/>
  <c r="R323" i="1"/>
  <c r="M323" i="1"/>
  <c r="M333" i="1" s="1"/>
  <c r="R322" i="1"/>
  <c r="R332" i="1" s="1"/>
  <c r="O328" i="1"/>
  <c r="M322" i="1"/>
  <c r="R321" i="1"/>
  <c r="M321" i="1"/>
  <c r="M331" i="1" s="1"/>
  <c r="U320" i="1"/>
  <c r="S320" i="1"/>
  <c r="R320" i="1"/>
  <c r="Q319" i="1"/>
  <c r="M315" i="1"/>
  <c r="L315" i="1"/>
  <c r="K315" i="1"/>
  <c r="Q315" i="1" s="1"/>
  <c r="M314" i="1"/>
  <c r="G314" i="1"/>
  <c r="D314" i="1"/>
  <c r="K314" i="1" s="1"/>
  <c r="Q314" i="1" s="1"/>
  <c r="M313" i="1"/>
  <c r="G313" i="1"/>
  <c r="M312" i="1"/>
  <c r="L312" i="1"/>
  <c r="G312" i="1"/>
  <c r="R311" i="1"/>
  <c r="M311" i="1"/>
  <c r="L311" i="1"/>
  <c r="G311" i="1"/>
  <c r="M310" i="1"/>
  <c r="L310" i="1"/>
  <c r="G310" i="1"/>
  <c r="M309" i="1"/>
  <c r="L309" i="1"/>
  <c r="G309" i="1"/>
  <c r="I307" i="1"/>
  <c r="O307" i="1" s="1"/>
  <c r="U307" i="1" s="1"/>
  <c r="O306" i="1"/>
  <c r="O314" i="1" s="1"/>
  <c r="S305" i="1"/>
  <c r="S304" i="1"/>
  <c r="S314" i="1" s="1"/>
  <c r="R304" i="1"/>
  <c r="D304" i="1"/>
  <c r="D313" i="1" s="1"/>
  <c r="K313" i="1" s="1"/>
  <c r="Q313" i="1" s="1"/>
  <c r="S303" i="1"/>
  <c r="S313" i="1" s="1"/>
  <c r="R303" i="1"/>
  <c r="S302" i="1"/>
  <c r="S312" i="1" s="1"/>
  <c r="R302" i="1"/>
  <c r="R312" i="1" s="1"/>
  <c r="S301" i="1"/>
  <c r="S311" i="1" s="1"/>
  <c r="R301" i="1"/>
  <c r="S300" i="1"/>
  <c r="S310" i="1" s="1"/>
  <c r="R300" i="1"/>
  <c r="R310" i="1" s="1"/>
  <c r="I306" i="1"/>
  <c r="I314" i="1" s="1"/>
  <c r="S299" i="1"/>
  <c r="S315" i="1" s="1"/>
  <c r="R299" i="1"/>
  <c r="S298" i="1"/>
  <c r="R298" i="1"/>
  <c r="O298" i="1"/>
  <c r="U298" i="1" s="1"/>
  <c r="Q297" i="1"/>
  <c r="K297" i="1"/>
  <c r="K294" i="1"/>
  <c r="Q294" i="1" s="1"/>
  <c r="G293" i="1"/>
  <c r="D293" i="1"/>
  <c r="K293" i="1" s="1"/>
  <c r="Q293" i="1" s="1"/>
  <c r="G292" i="1"/>
  <c r="L291" i="1"/>
  <c r="G291" i="1"/>
  <c r="M290" i="1"/>
  <c r="L290" i="1"/>
  <c r="G290" i="1"/>
  <c r="L289" i="1"/>
  <c r="G289" i="1"/>
  <c r="L288" i="1"/>
  <c r="G288" i="1"/>
  <c r="O286" i="1"/>
  <c r="U286" i="1" s="1"/>
  <c r="I285" i="1"/>
  <c r="M284" i="1"/>
  <c r="N284" i="1"/>
  <c r="T283" i="1"/>
  <c r="U283" i="1" s="1"/>
  <c r="R283" i="1"/>
  <c r="N283" i="1"/>
  <c r="N304" i="1" s="1"/>
  <c r="T304" i="1" s="1"/>
  <c r="U304" i="1" s="1"/>
  <c r="M283" i="1"/>
  <c r="D283" i="1"/>
  <c r="D292" i="1" s="1"/>
  <c r="K292" i="1" s="1"/>
  <c r="Q292" i="1" s="1"/>
  <c r="R282" i="1"/>
  <c r="M282" i="1"/>
  <c r="S281" i="1"/>
  <c r="R281" i="1"/>
  <c r="R291" i="1" s="1"/>
  <c r="M281" i="1"/>
  <c r="R280" i="1"/>
  <c r="M280" i="1"/>
  <c r="S279" i="1"/>
  <c r="R279" i="1"/>
  <c r="O285" i="1"/>
  <c r="M279" i="1"/>
  <c r="M289" i="1" s="1"/>
  <c r="R278" i="1"/>
  <c r="R288" i="1" s="1"/>
  <c r="M278" i="1"/>
  <c r="U277" i="1"/>
  <c r="S277" i="1"/>
  <c r="R277" i="1"/>
  <c r="Q276" i="1"/>
  <c r="B274" i="1"/>
  <c r="B317" i="1" s="1"/>
  <c r="B360" i="1" s="1"/>
  <c r="B403" i="1" s="1"/>
  <c r="B446" i="1" s="1"/>
  <c r="S272" i="1"/>
  <c r="M272" i="1"/>
  <c r="L272" i="1"/>
  <c r="K272" i="1"/>
  <c r="Q272" i="1" s="1"/>
  <c r="M271" i="1"/>
  <c r="G271" i="1"/>
  <c r="D271" i="1"/>
  <c r="K271" i="1" s="1"/>
  <c r="Q271" i="1" s="1"/>
  <c r="M270" i="1"/>
  <c r="G270" i="1"/>
  <c r="M269" i="1"/>
  <c r="L269" i="1"/>
  <c r="G269" i="1"/>
  <c r="M268" i="1"/>
  <c r="L268" i="1"/>
  <c r="G268" i="1"/>
  <c r="M267" i="1"/>
  <c r="L267" i="1"/>
  <c r="G267" i="1"/>
  <c r="M266" i="1"/>
  <c r="L266" i="1"/>
  <c r="G266" i="1"/>
  <c r="I264" i="1"/>
  <c r="O264" i="1" s="1"/>
  <c r="U264" i="1" s="1"/>
  <c r="O263" i="1"/>
  <c r="O271" i="1" s="1"/>
  <c r="S262" i="1"/>
  <c r="R262" i="1"/>
  <c r="S261" i="1"/>
  <c r="S271" i="1" s="1"/>
  <c r="R261" i="1"/>
  <c r="S260" i="1"/>
  <c r="S270" i="1" s="1"/>
  <c r="R260" i="1"/>
  <c r="S259" i="1"/>
  <c r="S269" i="1" s="1"/>
  <c r="R259" i="1"/>
  <c r="R269" i="1" s="1"/>
  <c r="S258" i="1"/>
  <c r="S268" i="1" s="1"/>
  <c r="R258" i="1"/>
  <c r="R268" i="1" s="1"/>
  <c r="S257" i="1"/>
  <c r="S267" i="1" s="1"/>
  <c r="R257" i="1"/>
  <c r="R267" i="1" s="1"/>
  <c r="I263" i="1"/>
  <c r="I271" i="1" s="1"/>
  <c r="S256" i="1"/>
  <c r="S266" i="1" s="1"/>
  <c r="R256" i="1"/>
  <c r="S255" i="1"/>
  <c r="R255" i="1"/>
  <c r="O255" i="1"/>
  <c r="U255" i="1" s="1"/>
  <c r="Q254" i="1"/>
  <c r="K254" i="1"/>
  <c r="K251" i="1"/>
  <c r="Q251" i="1" s="1"/>
  <c r="G250" i="1"/>
  <c r="D250" i="1"/>
  <c r="K250" i="1" s="1"/>
  <c r="Q250" i="1" s="1"/>
  <c r="G249" i="1"/>
  <c r="L248" i="1"/>
  <c r="G248" i="1"/>
  <c r="L247" i="1"/>
  <c r="G247" i="1"/>
  <c r="R246" i="1"/>
  <c r="L246" i="1"/>
  <c r="G246" i="1"/>
  <c r="L245" i="1"/>
  <c r="G245" i="1"/>
  <c r="U243" i="1"/>
  <c r="O243" i="1"/>
  <c r="O242" i="1"/>
  <c r="I242" i="1"/>
  <c r="I250" i="1" s="1"/>
  <c r="S241" i="1"/>
  <c r="M241" i="1"/>
  <c r="R241" i="1"/>
  <c r="N241" i="1"/>
  <c r="R240" i="1"/>
  <c r="M240" i="1"/>
  <c r="D240" i="1"/>
  <c r="R239" i="1"/>
  <c r="M239" i="1"/>
  <c r="R238" i="1"/>
  <c r="R248" i="1" s="1"/>
  <c r="M238" i="1"/>
  <c r="S237" i="1"/>
  <c r="R237" i="1"/>
  <c r="R247" i="1" s="1"/>
  <c r="M237" i="1"/>
  <c r="R236" i="1"/>
  <c r="M236" i="1"/>
  <c r="S236" i="1" s="1"/>
  <c r="S246" i="1" s="1"/>
  <c r="R235" i="1"/>
  <c r="M235" i="1"/>
  <c r="U234" i="1"/>
  <c r="S234" i="1"/>
  <c r="R234" i="1"/>
  <c r="Q233" i="1"/>
  <c r="Q229" i="1"/>
  <c r="M229" i="1"/>
  <c r="L229" i="1"/>
  <c r="K229" i="1"/>
  <c r="O228" i="1"/>
  <c r="M228" i="1"/>
  <c r="D228" i="1"/>
  <c r="K228" i="1" s="1"/>
  <c r="Q228" i="1" s="1"/>
  <c r="M227" i="1"/>
  <c r="G227" i="1"/>
  <c r="M226" i="1"/>
  <c r="L226" i="1"/>
  <c r="G226" i="1"/>
  <c r="M225" i="1"/>
  <c r="L225" i="1"/>
  <c r="G225" i="1"/>
  <c r="M224" i="1"/>
  <c r="L224" i="1"/>
  <c r="G224" i="1"/>
  <c r="M223" i="1"/>
  <c r="L223" i="1"/>
  <c r="G223" i="1"/>
  <c r="I221" i="1"/>
  <c r="O221" i="1" s="1"/>
  <c r="U221" i="1" s="1"/>
  <c r="O220" i="1"/>
  <c r="S218" i="1"/>
  <c r="S228" i="1" s="1"/>
  <c r="R218" i="1"/>
  <c r="D218" i="1"/>
  <c r="D227" i="1" s="1"/>
  <c r="K227" i="1" s="1"/>
  <c r="Q227" i="1" s="1"/>
  <c r="S217" i="1"/>
  <c r="S227" i="1" s="1"/>
  <c r="R217" i="1"/>
  <c r="S216" i="1"/>
  <c r="S226" i="1" s="1"/>
  <c r="R216" i="1"/>
  <c r="R226" i="1" s="1"/>
  <c r="S215" i="1"/>
  <c r="S225" i="1" s="1"/>
  <c r="R215" i="1"/>
  <c r="R225" i="1" s="1"/>
  <c r="S214" i="1"/>
  <c r="S224" i="1" s="1"/>
  <c r="R214" i="1"/>
  <c r="R224" i="1" s="1"/>
  <c r="I220" i="1"/>
  <c r="S213" i="1"/>
  <c r="S229" i="1" s="1"/>
  <c r="R213" i="1"/>
  <c r="R229" i="1" s="1"/>
  <c r="S212" i="1"/>
  <c r="R212" i="1"/>
  <c r="O212" i="1"/>
  <c r="U212" i="1" s="1"/>
  <c r="Q211" i="1"/>
  <c r="K211" i="1"/>
  <c r="K208" i="1"/>
  <c r="Q208" i="1" s="1"/>
  <c r="G207" i="1"/>
  <c r="D207" i="1"/>
  <c r="K207" i="1" s="1"/>
  <c r="Q207" i="1" s="1"/>
  <c r="G206" i="1"/>
  <c r="L205" i="1"/>
  <c r="G205" i="1"/>
  <c r="L204" i="1"/>
  <c r="G204" i="1"/>
  <c r="L203" i="1"/>
  <c r="G203" i="1"/>
  <c r="L202" i="1"/>
  <c r="G202" i="1"/>
  <c r="U200" i="1"/>
  <c r="O200" i="1"/>
  <c r="O199" i="1"/>
  <c r="I199" i="1"/>
  <c r="I207" i="1" s="1"/>
  <c r="N198" i="1"/>
  <c r="R197" i="1"/>
  <c r="M197" i="1"/>
  <c r="S197" i="1" s="1"/>
  <c r="D197" i="1"/>
  <c r="R196" i="1"/>
  <c r="M196" i="1"/>
  <c r="M206" i="1" s="1"/>
  <c r="R195" i="1"/>
  <c r="R205" i="1" s="1"/>
  <c r="M195" i="1"/>
  <c r="R194" i="1"/>
  <c r="M194" i="1"/>
  <c r="R193" i="1"/>
  <c r="R203" i="1" s="1"/>
  <c r="M193" i="1"/>
  <c r="R192" i="1"/>
  <c r="M192" i="1"/>
  <c r="U191" i="1"/>
  <c r="S191" i="1"/>
  <c r="R191" i="1"/>
  <c r="Q190" i="1"/>
  <c r="R186" i="1"/>
  <c r="M186" i="1"/>
  <c r="L186" i="1"/>
  <c r="K186" i="1"/>
  <c r="Q186" i="1" s="1"/>
  <c r="O185" i="1"/>
  <c r="M185" i="1"/>
  <c r="G185" i="1"/>
  <c r="D185" i="1"/>
  <c r="K185" i="1" s="1"/>
  <c r="Q185" i="1" s="1"/>
  <c r="M184" i="1"/>
  <c r="G184" i="1"/>
  <c r="D184" i="1"/>
  <c r="K184" i="1" s="1"/>
  <c r="Q184" i="1" s="1"/>
  <c r="R183" i="1"/>
  <c r="M183" i="1"/>
  <c r="L183" i="1"/>
  <c r="G183" i="1"/>
  <c r="M182" i="1"/>
  <c r="L182" i="1"/>
  <c r="G182" i="1"/>
  <c r="M181" i="1"/>
  <c r="L181" i="1"/>
  <c r="G181" i="1"/>
  <c r="M180" i="1"/>
  <c r="L180" i="1"/>
  <c r="G180" i="1"/>
  <c r="U178" i="1"/>
  <c r="I178" i="1"/>
  <c r="O178" i="1" s="1"/>
  <c r="O177" i="1"/>
  <c r="S176" i="1"/>
  <c r="S175" i="1"/>
  <c r="S185" i="1" s="1"/>
  <c r="R175" i="1"/>
  <c r="D175" i="1"/>
  <c r="S174" i="1"/>
  <c r="S184" i="1" s="1"/>
  <c r="R174" i="1"/>
  <c r="D174" i="1"/>
  <c r="D183" i="1" s="1"/>
  <c r="K183" i="1" s="1"/>
  <c r="Q183" i="1" s="1"/>
  <c r="S173" i="1"/>
  <c r="S183" i="1" s="1"/>
  <c r="R173" i="1"/>
  <c r="S172" i="1"/>
  <c r="S182" i="1" s="1"/>
  <c r="R172" i="1"/>
  <c r="R182" i="1" s="1"/>
  <c r="S171" i="1"/>
  <c r="S181" i="1" s="1"/>
  <c r="R171" i="1"/>
  <c r="R181" i="1" s="1"/>
  <c r="I177" i="1"/>
  <c r="I185" i="1" s="1"/>
  <c r="S170" i="1"/>
  <c r="S186" i="1" s="1"/>
  <c r="R170" i="1"/>
  <c r="R180" i="1" s="1"/>
  <c r="S169" i="1"/>
  <c r="R169" i="1"/>
  <c r="O169" i="1"/>
  <c r="U169" i="1" s="1"/>
  <c r="Q168" i="1"/>
  <c r="K168" i="1"/>
  <c r="K165" i="1"/>
  <c r="Q165" i="1" s="1"/>
  <c r="D164" i="1"/>
  <c r="K164" i="1" s="1"/>
  <c r="Q164" i="1" s="1"/>
  <c r="G163" i="1"/>
  <c r="L162" i="1"/>
  <c r="G162" i="1"/>
  <c r="L161" i="1"/>
  <c r="G161" i="1"/>
  <c r="L160" i="1"/>
  <c r="G160" i="1"/>
  <c r="L159" i="1"/>
  <c r="G159" i="1"/>
  <c r="O157" i="1"/>
  <c r="U157" i="1" s="1"/>
  <c r="O156" i="1"/>
  <c r="O164" i="1" s="1"/>
  <c r="I156" i="1"/>
  <c r="N155" i="1"/>
  <c r="N176" i="1" s="1"/>
  <c r="T176" i="1" s="1"/>
  <c r="U176" i="1" s="1"/>
  <c r="M155" i="1"/>
  <c r="G155" i="1"/>
  <c r="R154" i="1"/>
  <c r="M154" i="1"/>
  <c r="S154" i="1" s="1"/>
  <c r="D154" i="1"/>
  <c r="N154" i="1" s="1"/>
  <c r="R153" i="1"/>
  <c r="M153" i="1"/>
  <c r="S153" i="1" s="1"/>
  <c r="R152" i="1"/>
  <c r="R162" i="1" s="1"/>
  <c r="M152" i="1"/>
  <c r="M162" i="1" s="1"/>
  <c r="R151" i="1"/>
  <c r="R161" i="1" s="1"/>
  <c r="M151" i="1"/>
  <c r="R150" i="1"/>
  <c r="M150" i="1"/>
  <c r="M159" i="1" s="1"/>
  <c r="S149" i="1"/>
  <c r="R149" i="1"/>
  <c r="M149" i="1"/>
  <c r="U148" i="1"/>
  <c r="S148" i="1"/>
  <c r="R148" i="1"/>
  <c r="Q147" i="1"/>
  <c r="M143" i="1"/>
  <c r="L143" i="1"/>
  <c r="K143" i="1"/>
  <c r="Q143" i="1" s="1"/>
  <c r="M142" i="1"/>
  <c r="D142" i="1"/>
  <c r="K142" i="1" s="1"/>
  <c r="Q142" i="1" s="1"/>
  <c r="M141" i="1"/>
  <c r="G141" i="1"/>
  <c r="M140" i="1"/>
  <c r="L140" i="1"/>
  <c r="G140" i="1"/>
  <c r="S139" i="1"/>
  <c r="M139" i="1"/>
  <c r="L139" i="1"/>
  <c r="G139" i="1"/>
  <c r="M138" i="1"/>
  <c r="L138" i="1"/>
  <c r="G138" i="1"/>
  <c r="M137" i="1"/>
  <c r="L137" i="1"/>
  <c r="G137" i="1"/>
  <c r="I135" i="1"/>
  <c r="O135" i="1" s="1"/>
  <c r="U135" i="1" s="1"/>
  <c r="O134" i="1"/>
  <c r="O142" i="1" s="1"/>
  <c r="S132" i="1"/>
  <c r="S142" i="1" s="1"/>
  <c r="R132" i="1"/>
  <c r="D132" i="1"/>
  <c r="D141" i="1" s="1"/>
  <c r="K141" i="1" s="1"/>
  <c r="Q141" i="1" s="1"/>
  <c r="S131" i="1"/>
  <c r="S141" i="1" s="1"/>
  <c r="R131" i="1"/>
  <c r="D131" i="1"/>
  <c r="D140" i="1" s="1"/>
  <c r="K140" i="1" s="1"/>
  <c r="Q140" i="1" s="1"/>
  <c r="S130" i="1"/>
  <c r="S140" i="1" s="1"/>
  <c r="R130" i="1"/>
  <c r="R140" i="1" s="1"/>
  <c r="S129" i="1"/>
  <c r="R129" i="1"/>
  <c r="R139" i="1" s="1"/>
  <c r="S128" i="1"/>
  <c r="S138" i="1" s="1"/>
  <c r="R128" i="1"/>
  <c r="R138" i="1" s="1"/>
  <c r="I134" i="1"/>
  <c r="S127" i="1"/>
  <c r="S143" i="1" s="1"/>
  <c r="R127" i="1"/>
  <c r="R143" i="1" s="1"/>
  <c r="S126" i="1"/>
  <c r="R126" i="1"/>
  <c r="O126" i="1"/>
  <c r="U126" i="1" s="1"/>
  <c r="Q125" i="1"/>
  <c r="K125" i="1"/>
  <c r="K122" i="1"/>
  <c r="Q122" i="1" s="1"/>
  <c r="K121" i="1"/>
  <c r="Q121" i="1" s="1"/>
  <c r="G121" i="1"/>
  <c r="D121" i="1"/>
  <c r="G120" i="1"/>
  <c r="L119" i="1"/>
  <c r="G119" i="1"/>
  <c r="L118" i="1"/>
  <c r="G118" i="1"/>
  <c r="L117" i="1"/>
  <c r="G117" i="1"/>
  <c r="L116" i="1"/>
  <c r="G116" i="1"/>
  <c r="O114" i="1"/>
  <c r="U114" i="1" s="1"/>
  <c r="O113" i="1"/>
  <c r="I113" i="1"/>
  <c r="I121" i="1" s="1"/>
  <c r="M112" i="1"/>
  <c r="S112" i="1" s="1"/>
  <c r="R112" i="1"/>
  <c r="N112" i="1"/>
  <c r="R111" i="1"/>
  <c r="M111" i="1"/>
  <c r="S111" i="1" s="1"/>
  <c r="S121" i="1" s="1"/>
  <c r="D111" i="1"/>
  <c r="D110" i="1" s="1"/>
  <c r="R110" i="1"/>
  <c r="M110" i="1"/>
  <c r="S110" i="1" s="1"/>
  <c r="S120" i="1" s="1"/>
  <c r="N110" i="1"/>
  <c r="R109" i="1"/>
  <c r="R118" i="1" s="1"/>
  <c r="M109" i="1"/>
  <c r="R108" i="1"/>
  <c r="M108" i="1"/>
  <c r="R107" i="1"/>
  <c r="R117" i="1" s="1"/>
  <c r="M107" i="1"/>
  <c r="R106" i="1"/>
  <c r="M106" i="1"/>
  <c r="S106" i="1" s="1"/>
  <c r="U105" i="1"/>
  <c r="S105" i="1"/>
  <c r="R105" i="1"/>
  <c r="Q104" i="1"/>
  <c r="M100" i="1"/>
  <c r="L100" i="1"/>
  <c r="K100" i="1"/>
  <c r="Q100" i="1" s="1"/>
  <c r="M99" i="1"/>
  <c r="G99" i="1"/>
  <c r="D99" i="1"/>
  <c r="K99" i="1" s="1"/>
  <c r="Q99" i="1" s="1"/>
  <c r="M98" i="1"/>
  <c r="G98" i="1"/>
  <c r="M97" i="1"/>
  <c r="L97" i="1"/>
  <c r="G97" i="1"/>
  <c r="M96" i="1"/>
  <c r="L96" i="1"/>
  <c r="G96" i="1"/>
  <c r="M95" i="1"/>
  <c r="L95" i="1"/>
  <c r="G95" i="1"/>
  <c r="M94" i="1"/>
  <c r="L94" i="1"/>
  <c r="G94" i="1"/>
  <c r="I92" i="1"/>
  <c r="O92" i="1" s="1"/>
  <c r="U92" i="1" s="1"/>
  <c r="O91" i="1"/>
  <c r="O99" i="1" s="1"/>
  <c r="S89" i="1"/>
  <c r="S99" i="1" s="1"/>
  <c r="R89" i="1"/>
  <c r="D89" i="1"/>
  <c r="D98" i="1" s="1"/>
  <c r="K98" i="1" s="1"/>
  <c r="Q98" i="1" s="1"/>
  <c r="S88" i="1"/>
  <c r="S98" i="1" s="1"/>
  <c r="R88" i="1"/>
  <c r="D88" i="1"/>
  <c r="D97" i="1" s="1"/>
  <c r="K97" i="1" s="1"/>
  <c r="Q97" i="1" s="1"/>
  <c r="S87" i="1"/>
  <c r="S97" i="1" s="1"/>
  <c r="R87" i="1"/>
  <c r="R97" i="1" s="1"/>
  <c r="S86" i="1"/>
  <c r="S96" i="1" s="1"/>
  <c r="R86" i="1"/>
  <c r="R96" i="1" s="1"/>
  <c r="S85" i="1"/>
  <c r="S95" i="1" s="1"/>
  <c r="R85" i="1"/>
  <c r="R95" i="1" s="1"/>
  <c r="S84" i="1"/>
  <c r="S94" i="1" s="1"/>
  <c r="R84" i="1"/>
  <c r="R100" i="1" s="1"/>
  <c r="S83" i="1"/>
  <c r="R83" i="1"/>
  <c r="O83" i="1"/>
  <c r="U83" i="1" s="1"/>
  <c r="Q82" i="1"/>
  <c r="K82" i="1"/>
  <c r="K79" i="1"/>
  <c r="Q79" i="1" s="1"/>
  <c r="D78" i="1"/>
  <c r="K78" i="1" s="1"/>
  <c r="Q78" i="1" s="1"/>
  <c r="G77" i="1"/>
  <c r="L76" i="1"/>
  <c r="G76" i="1"/>
  <c r="L75" i="1"/>
  <c r="G75" i="1"/>
  <c r="R74" i="1"/>
  <c r="L74" i="1"/>
  <c r="G74" i="1"/>
  <c r="L73" i="1"/>
  <c r="G73" i="1"/>
  <c r="O71" i="1"/>
  <c r="U71" i="1" s="1"/>
  <c r="O70" i="1"/>
  <c r="I70" i="1"/>
  <c r="M69" i="1"/>
  <c r="N69" i="1"/>
  <c r="G69" i="1"/>
  <c r="F69" i="1"/>
  <c r="F112" i="1" s="1"/>
  <c r="R68" i="1"/>
  <c r="M68" i="1"/>
  <c r="F68" i="1"/>
  <c r="F111" i="1" s="1"/>
  <c r="D68" i="1"/>
  <c r="D77" i="1" s="1"/>
  <c r="K77" i="1" s="1"/>
  <c r="Q77" i="1" s="1"/>
  <c r="R67" i="1"/>
  <c r="M67" i="1"/>
  <c r="F67" i="1"/>
  <c r="F110" i="1" s="1"/>
  <c r="F153" i="1" s="1"/>
  <c r="F196" i="1" s="1"/>
  <c r="R66" i="1"/>
  <c r="R76" i="1" s="1"/>
  <c r="M66" i="1"/>
  <c r="K66" i="1"/>
  <c r="K87" i="1" s="1"/>
  <c r="Q87" i="1" s="1"/>
  <c r="F66" i="1"/>
  <c r="F87" i="1" s="1"/>
  <c r="R65" i="1"/>
  <c r="M65" i="1"/>
  <c r="F65" i="1"/>
  <c r="K65" i="1" s="1"/>
  <c r="R64" i="1"/>
  <c r="M64" i="1"/>
  <c r="S64" i="1" s="1"/>
  <c r="F64" i="1"/>
  <c r="F107" i="1" s="1"/>
  <c r="R63" i="1"/>
  <c r="R73" i="1" s="1"/>
  <c r="M63" i="1"/>
  <c r="F63" i="1"/>
  <c r="F106" i="1" s="1"/>
  <c r="U62" i="1"/>
  <c r="S62" i="1"/>
  <c r="R62" i="1"/>
  <c r="Q61" i="1"/>
  <c r="K55" i="1"/>
  <c r="L54" i="1"/>
  <c r="I54" i="1"/>
  <c r="D54" i="1"/>
  <c r="K54" i="1" s="1"/>
  <c r="L53" i="1"/>
  <c r="L44" i="1"/>
  <c r="M44" i="1" s="1"/>
  <c r="G44" i="1"/>
  <c r="D44" i="1"/>
  <c r="L43" i="1"/>
  <c r="M43" i="1" s="1"/>
  <c r="G43" i="1"/>
  <c r="D43" i="1"/>
  <c r="D42" i="1" s="1"/>
  <c r="L42" i="1"/>
  <c r="G42" i="1"/>
  <c r="L41" i="1"/>
  <c r="M41" i="1" s="1"/>
  <c r="G41" i="1"/>
  <c r="O40" i="1"/>
  <c r="O46" i="1" s="1"/>
  <c r="M40" i="1"/>
  <c r="L40" i="1"/>
  <c r="I40" i="1"/>
  <c r="G40" i="1"/>
  <c r="M39" i="1"/>
  <c r="L39" i="1"/>
  <c r="L49" i="1" s="1"/>
  <c r="G39" i="1"/>
  <c r="S163" i="1" l="1"/>
  <c r="F88" i="1"/>
  <c r="K67" i="1"/>
  <c r="K88" i="1" s="1"/>
  <c r="Q88" i="1" s="1"/>
  <c r="D217" i="1"/>
  <c r="D226" i="1" s="1"/>
  <c r="K226" i="1" s="1"/>
  <c r="Q226" i="1" s="1"/>
  <c r="M288" i="1"/>
  <c r="Q66" i="1"/>
  <c r="F84" i="1"/>
  <c r="F90" i="1"/>
  <c r="F131" i="1"/>
  <c r="R160" i="1"/>
  <c r="R204" i="1"/>
  <c r="D282" i="1"/>
  <c r="D291" i="1" s="1"/>
  <c r="K291" i="1" s="1"/>
  <c r="Q291" i="1" s="1"/>
  <c r="D303" i="1"/>
  <c r="R334" i="1"/>
  <c r="D335" i="1"/>
  <c r="K335" i="1" s="1"/>
  <c r="Q335" i="1" s="1"/>
  <c r="R376" i="1"/>
  <c r="D432" i="1"/>
  <c r="D431" i="1" s="1"/>
  <c r="D461" i="1"/>
  <c r="K461" i="1" s="1"/>
  <c r="Q461" i="1" s="1"/>
  <c r="D475" i="1"/>
  <c r="D484" i="1" s="1"/>
  <c r="K484" i="1" s="1"/>
  <c r="Q484" i="1" s="1"/>
  <c r="K110" i="1"/>
  <c r="K131" i="1" s="1"/>
  <c r="Q131" i="1" s="1"/>
  <c r="L52" i="1"/>
  <c r="M164" i="1"/>
  <c r="S100" i="1"/>
  <c r="F109" i="1"/>
  <c r="F152" i="1" s="1"/>
  <c r="R119" i="1"/>
  <c r="K153" i="1"/>
  <c r="M203" i="1"/>
  <c r="N347" i="1"/>
  <c r="T347" i="1" s="1"/>
  <c r="U347" i="1" s="1"/>
  <c r="S395" i="1"/>
  <c r="D451" i="1"/>
  <c r="D463" i="1"/>
  <c r="K463" i="1" s="1"/>
  <c r="Q463" i="1" s="1"/>
  <c r="R487" i="1"/>
  <c r="F149" i="1"/>
  <c r="F127" i="1"/>
  <c r="K106" i="1"/>
  <c r="F155" i="1"/>
  <c r="F133" i="1"/>
  <c r="K112" i="1"/>
  <c r="N133" i="1"/>
  <c r="T133" i="1" s="1"/>
  <c r="U133" i="1" s="1"/>
  <c r="T112" i="1"/>
  <c r="U112" i="1" s="1"/>
  <c r="F132" i="1"/>
  <c r="K111" i="1"/>
  <c r="F154" i="1"/>
  <c r="K107" i="1"/>
  <c r="F150" i="1"/>
  <c r="F128" i="1"/>
  <c r="I142" i="1"/>
  <c r="N175" i="1"/>
  <c r="T175" i="1" s="1"/>
  <c r="U175" i="1" s="1"/>
  <c r="T154" i="1"/>
  <c r="U154" i="1" s="1"/>
  <c r="K86" i="1"/>
  <c r="Q86" i="1" s="1"/>
  <c r="Q65" i="1"/>
  <c r="D51" i="1"/>
  <c r="K51" i="1" s="1"/>
  <c r="D41" i="1"/>
  <c r="T69" i="1"/>
  <c r="U69" i="1" s="1"/>
  <c r="N90" i="1"/>
  <c r="T90" i="1" s="1"/>
  <c r="U90" i="1" s="1"/>
  <c r="G51" i="1"/>
  <c r="D52" i="1"/>
  <c r="K52" i="1" s="1"/>
  <c r="S63" i="1"/>
  <c r="M78" i="1"/>
  <c r="F108" i="1"/>
  <c r="S133" i="1"/>
  <c r="S151" i="1"/>
  <c r="G164" i="1"/>
  <c r="S155" i="1"/>
  <c r="S164" i="1" s="1"/>
  <c r="M204" i="1"/>
  <c r="S194" i="1"/>
  <c r="D249" i="1"/>
  <c r="K249" i="1" s="1"/>
  <c r="Q249" i="1" s="1"/>
  <c r="N240" i="1"/>
  <c r="D239" i="1"/>
  <c r="N391" i="1"/>
  <c r="T391" i="1" s="1"/>
  <c r="U391" i="1" s="1"/>
  <c r="D441" i="1"/>
  <c r="K441" i="1" s="1"/>
  <c r="Q441" i="1" s="1"/>
  <c r="N477" i="1"/>
  <c r="T477" i="1" s="1"/>
  <c r="U477" i="1" s="1"/>
  <c r="T456" i="1"/>
  <c r="U456" i="1" s="1"/>
  <c r="L50" i="1"/>
  <c r="G52" i="1"/>
  <c r="D53" i="1"/>
  <c r="K53" i="1" s="1"/>
  <c r="D67" i="1"/>
  <c r="S67" i="1"/>
  <c r="O78" i="1"/>
  <c r="F86" i="1"/>
  <c r="R94" i="1"/>
  <c r="M116" i="1"/>
  <c r="M117" i="1"/>
  <c r="S107" i="1"/>
  <c r="S116" i="1" s="1"/>
  <c r="M120" i="1"/>
  <c r="R137" i="1"/>
  <c r="R155" i="1"/>
  <c r="I164" i="1"/>
  <c r="R219" i="1"/>
  <c r="G228" i="1"/>
  <c r="S219" i="1"/>
  <c r="R245" i="1"/>
  <c r="M249" i="1"/>
  <c r="R284" i="1"/>
  <c r="T454" i="1"/>
  <c r="U454" i="1" s="1"/>
  <c r="N475" i="1"/>
  <c r="T475" i="1" s="1"/>
  <c r="U475" i="1" s="1"/>
  <c r="M42" i="1"/>
  <c r="M51" i="1" s="1"/>
  <c r="G45" i="1"/>
  <c r="G49" i="1"/>
  <c r="M50" i="1"/>
  <c r="L51" i="1"/>
  <c r="G53" i="1"/>
  <c r="K64" i="1"/>
  <c r="S66" i="1"/>
  <c r="S76" i="1" s="1"/>
  <c r="F239" i="1"/>
  <c r="F217" i="1"/>
  <c r="K196" i="1"/>
  <c r="N68" i="1"/>
  <c r="K69" i="1"/>
  <c r="F85" i="1"/>
  <c r="D87" i="1"/>
  <c r="R90" i="1"/>
  <c r="I91" i="1"/>
  <c r="M118" i="1"/>
  <c r="S108" i="1"/>
  <c r="D119" i="1"/>
  <c r="K119" i="1" s="1"/>
  <c r="Q119" i="1" s="1"/>
  <c r="D109" i="1"/>
  <c r="D120" i="1"/>
  <c r="K120" i="1" s="1"/>
  <c r="Q120" i="1" s="1"/>
  <c r="N111" i="1"/>
  <c r="O121" i="1"/>
  <c r="D130" i="1"/>
  <c r="S137" i="1"/>
  <c r="T155" i="1"/>
  <c r="U155" i="1" s="1"/>
  <c r="R159" i="1"/>
  <c r="F174" i="1"/>
  <c r="D196" i="1"/>
  <c r="N197" i="1"/>
  <c r="D206" i="1"/>
  <c r="K206" i="1" s="1"/>
  <c r="Q206" i="1" s="1"/>
  <c r="R198" i="1"/>
  <c r="M198" i="1"/>
  <c r="R223" i="1"/>
  <c r="I228" i="1"/>
  <c r="I293" i="1"/>
  <c r="S375" i="1"/>
  <c r="M379" i="1"/>
  <c r="S369" i="1"/>
  <c r="S379" i="1" s="1"/>
  <c r="S68" i="1"/>
  <c r="S69" i="1"/>
  <c r="G78" i="1"/>
  <c r="G142" i="1"/>
  <c r="M161" i="1"/>
  <c r="R202" i="1"/>
  <c r="D216" i="1"/>
  <c r="N262" i="1"/>
  <c r="T262" i="1" s="1"/>
  <c r="U262" i="1" s="1"/>
  <c r="T241" i="1"/>
  <c r="U241" i="1" s="1"/>
  <c r="M292" i="1"/>
  <c r="S282" i="1"/>
  <c r="S292" i="1" s="1"/>
  <c r="S284" i="1"/>
  <c r="N324" i="1"/>
  <c r="D333" i="1"/>
  <c r="K333" i="1" s="1"/>
  <c r="Q333" i="1" s="1"/>
  <c r="D323" i="1"/>
  <c r="S352" i="1"/>
  <c r="S358" i="1"/>
  <c r="M49" i="1"/>
  <c r="M53" i="1"/>
  <c r="R75" i="1"/>
  <c r="I78" i="1"/>
  <c r="F130" i="1"/>
  <c r="M121" i="1"/>
  <c r="D153" i="1"/>
  <c r="L45" i="1"/>
  <c r="M45" i="1" s="1"/>
  <c r="G50" i="1"/>
  <c r="K63" i="1"/>
  <c r="S65" i="1"/>
  <c r="S74" i="1" s="1"/>
  <c r="Q67" i="1"/>
  <c r="K68" i="1"/>
  <c r="R69" i="1"/>
  <c r="M73" i="1"/>
  <c r="M74" i="1"/>
  <c r="M75" i="1"/>
  <c r="M76" i="1"/>
  <c r="M77" i="1"/>
  <c r="F89" i="1"/>
  <c r="S90" i="1"/>
  <c r="T110" i="1"/>
  <c r="U110" i="1" s="1"/>
  <c r="N131" i="1"/>
  <c r="T131" i="1" s="1"/>
  <c r="U131" i="1" s="1"/>
  <c r="R116" i="1"/>
  <c r="R133" i="1"/>
  <c r="D163" i="1"/>
  <c r="K163" i="1" s="1"/>
  <c r="Q163" i="1" s="1"/>
  <c r="S192" i="1"/>
  <c r="M202" i="1"/>
  <c r="S193" i="1"/>
  <c r="S195" i="1"/>
  <c r="S205" i="1" s="1"/>
  <c r="N219" i="1"/>
  <c r="T219" i="1" s="1"/>
  <c r="U219" i="1" s="1"/>
  <c r="T198" i="1"/>
  <c r="U198" i="1" s="1"/>
  <c r="M205" i="1"/>
  <c r="M246" i="1"/>
  <c r="S240" i="1"/>
  <c r="S250" i="1" s="1"/>
  <c r="M250" i="1"/>
  <c r="N282" i="1"/>
  <c r="T284" i="1"/>
  <c r="U284" i="1" s="1"/>
  <c r="N305" i="1"/>
  <c r="T305" i="1" s="1"/>
  <c r="U305" i="1" s="1"/>
  <c r="D388" i="1"/>
  <c r="D398" i="1"/>
  <c r="K398" i="1" s="1"/>
  <c r="Q398" i="1" s="1"/>
  <c r="R413" i="1"/>
  <c r="S413" i="1"/>
  <c r="D173" i="1"/>
  <c r="M245" i="1"/>
  <c r="M247" i="1"/>
  <c r="O293" i="1"/>
  <c r="D302" i="1"/>
  <c r="D312" i="1"/>
  <c r="K312" i="1" s="1"/>
  <c r="Q312" i="1" s="1"/>
  <c r="D334" i="1"/>
  <c r="K334" i="1" s="1"/>
  <c r="Q334" i="1" s="1"/>
  <c r="N325" i="1"/>
  <c r="M327" i="1"/>
  <c r="R327" i="1"/>
  <c r="S374" i="1"/>
  <c r="O400" i="1"/>
  <c r="S417" i="1"/>
  <c r="T413" i="1"/>
  <c r="U413" i="1" s="1"/>
  <c r="I443" i="1"/>
  <c r="T450" i="1"/>
  <c r="U450" i="1" s="1"/>
  <c r="N471" i="1"/>
  <c r="T471" i="1" s="1"/>
  <c r="U471" i="1" s="1"/>
  <c r="S150" i="1"/>
  <c r="M160" i="1"/>
  <c r="M163" i="1"/>
  <c r="R176" i="1"/>
  <c r="M207" i="1"/>
  <c r="S235" i="1"/>
  <c r="O250" i="1"/>
  <c r="R272" i="1"/>
  <c r="R266" i="1"/>
  <c r="D261" i="1"/>
  <c r="R290" i="1"/>
  <c r="R289" i="1"/>
  <c r="M291" i="1"/>
  <c r="R309" i="1"/>
  <c r="R315" i="1"/>
  <c r="R331" i="1"/>
  <c r="R333" i="1"/>
  <c r="I336" i="1"/>
  <c r="N368" i="1"/>
  <c r="D377" i="1"/>
  <c r="K377" i="1" s="1"/>
  <c r="Q377" i="1" s="1"/>
  <c r="D367" i="1"/>
  <c r="I400" i="1"/>
  <c r="O422" i="1"/>
  <c r="S109" i="1"/>
  <c r="S119" i="1" s="1"/>
  <c r="M119" i="1"/>
  <c r="S152" i="1"/>
  <c r="S162" i="1" s="1"/>
  <c r="S180" i="1"/>
  <c r="S196" i="1"/>
  <c r="S206" i="1" s="1"/>
  <c r="S223" i="1"/>
  <c r="S239" i="1"/>
  <c r="S249" i="1" s="1"/>
  <c r="S280" i="1"/>
  <c r="M293" i="1"/>
  <c r="S322" i="1"/>
  <c r="S323" i="1"/>
  <c r="S333" i="1" s="1"/>
  <c r="S324" i="1"/>
  <c r="T327" i="1"/>
  <c r="U327" i="1" s="1"/>
  <c r="N348" i="1"/>
  <c r="T348" i="1" s="1"/>
  <c r="U348" i="1" s="1"/>
  <c r="M334" i="1"/>
  <c r="M374" i="1"/>
  <c r="D378" i="1"/>
  <c r="K378" i="1" s="1"/>
  <c r="Q378" i="1" s="1"/>
  <c r="N369" i="1"/>
  <c r="T410" i="1"/>
  <c r="U410" i="1" s="1"/>
  <c r="N431" i="1"/>
  <c r="T431" i="1" s="1"/>
  <c r="U431" i="1" s="1"/>
  <c r="S420" i="1"/>
  <c r="S238" i="1"/>
  <c r="M248" i="1"/>
  <c r="S278" i="1"/>
  <c r="S283" i="1"/>
  <c r="R305" i="1"/>
  <c r="O336" i="1"/>
  <c r="S325" i="1"/>
  <c r="M335" i="1"/>
  <c r="D346" i="1"/>
  <c r="M378" i="1"/>
  <c r="O379" i="1"/>
  <c r="M417" i="1"/>
  <c r="R419" i="1"/>
  <c r="R418" i="1"/>
  <c r="M422" i="1"/>
  <c r="N433" i="1"/>
  <c r="T433" i="1" s="1"/>
  <c r="U433" i="1" s="1"/>
  <c r="S309" i="1"/>
  <c r="S321" i="1"/>
  <c r="S326" i="1"/>
  <c r="S336" i="1" s="1"/>
  <c r="S327" i="1"/>
  <c r="G336" i="1"/>
  <c r="M336" i="1"/>
  <c r="G357" i="1"/>
  <c r="S367" i="1"/>
  <c r="S377" i="1" s="1"/>
  <c r="M375" i="1"/>
  <c r="M376" i="1"/>
  <c r="M377" i="1"/>
  <c r="M420" i="1"/>
  <c r="M421" i="1"/>
  <c r="S412" i="1"/>
  <c r="S421" i="1" s="1"/>
  <c r="N473" i="1"/>
  <c r="T473" i="1" s="1"/>
  <c r="U473" i="1" s="1"/>
  <c r="T452" i="1"/>
  <c r="U452" i="1" s="1"/>
  <c r="N476" i="1"/>
  <c r="T476" i="1" s="1"/>
  <c r="U476" i="1" s="1"/>
  <c r="T455" i="1"/>
  <c r="U455" i="1" s="1"/>
  <c r="R352" i="1"/>
  <c r="D419" i="1"/>
  <c r="K419" i="1" s="1"/>
  <c r="Q419" i="1" s="1"/>
  <c r="D409" i="1"/>
  <c r="D420" i="1"/>
  <c r="K420" i="1" s="1"/>
  <c r="Q420" i="1" s="1"/>
  <c r="N411" i="1"/>
  <c r="R395" i="1"/>
  <c r="M419" i="1"/>
  <c r="S409" i="1"/>
  <c r="I422" i="1"/>
  <c r="R417" i="1"/>
  <c r="M466" i="1"/>
  <c r="M462" i="1"/>
  <c r="R466" i="1"/>
  <c r="R460" i="1"/>
  <c r="T453" i="1"/>
  <c r="U453" i="1" s="1"/>
  <c r="I465" i="1"/>
  <c r="S434" i="1"/>
  <c r="R438" i="1"/>
  <c r="S466" i="1"/>
  <c r="S460" i="1"/>
  <c r="M464" i="1"/>
  <c r="O486" i="1"/>
  <c r="S481" i="1"/>
  <c r="S161" i="1" l="1"/>
  <c r="S248" i="1"/>
  <c r="D281" i="1"/>
  <c r="S378" i="1"/>
  <c r="D474" i="1"/>
  <c r="S293" i="1"/>
  <c r="S203" i="1"/>
  <c r="K109" i="1"/>
  <c r="K130" i="1" s="1"/>
  <c r="Q130" i="1" s="1"/>
  <c r="S118" i="1"/>
  <c r="N451" i="1"/>
  <c r="D460" i="1"/>
  <c r="K460" i="1" s="1"/>
  <c r="Q460" i="1" s="1"/>
  <c r="D450" i="1"/>
  <c r="D459" i="1" s="1"/>
  <c r="K459" i="1" s="1"/>
  <c r="Q459" i="1" s="1"/>
  <c r="K174" i="1"/>
  <c r="Q174" i="1" s="1"/>
  <c r="Q153" i="1"/>
  <c r="Q110" i="1"/>
  <c r="S419" i="1"/>
  <c r="S418" i="1"/>
  <c r="D418" i="1"/>
  <c r="K418" i="1" s="1"/>
  <c r="Q418" i="1" s="1"/>
  <c r="D408" i="1"/>
  <c r="N409" i="1"/>
  <c r="N390" i="1"/>
  <c r="T390" i="1" s="1"/>
  <c r="U390" i="1" s="1"/>
  <c r="T369" i="1"/>
  <c r="U369" i="1" s="1"/>
  <c r="D366" i="1"/>
  <c r="D376" i="1"/>
  <c r="K376" i="1" s="1"/>
  <c r="Q376" i="1" s="1"/>
  <c r="N367" i="1"/>
  <c r="S202" i="1"/>
  <c r="K89" i="1"/>
  <c r="L77" i="1"/>
  <c r="Q68" i="1"/>
  <c r="R77" i="1" s="1"/>
  <c r="Q196" i="1"/>
  <c r="K217" i="1"/>
  <c r="Q217" i="1" s="1"/>
  <c r="K108" i="1"/>
  <c r="F151" i="1"/>
  <c r="F129" i="1"/>
  <c r="S73" i="1"/>
  <c r="K155" i="1"/>
  <c r="F198" i="1"/>
  <c r="F176" i="1"/>
  <c r="S331" i="1"/>
  <c r="S291" i="1"/>
  <c r="T324" i="1"/>
  <c r="U324" i="1" s="1"/>
  <c r="N345" i="1"/>
  <c r="T345" i="1" s="1"/>
  <c r="U345" i="1" s="1"/>
  <c r="D225" i="1"/>
  <c r="K225" i="1" s="1"/>
  <c r="Q225" i="1" s="1"/>
  <c r="D215" i="1"/>
  <c r="D139" i="1"/>
  <c r="K139" i="1" s="1"/>
  <c r="Q139" i="1" s="1"/>
  <c r="D129" i="1"/>
  <c r="Q64" i="1"/>
  <c r="K85" i="1"/>
  <c r="Q85" i="1" s="1"/>
  <c r="S204" i="1"/>
  <c r="O54" i="1"/>
  <c r="Q106" i="1"/>
  <c r="K127" i="1"/>
  <c r="Q127" i="1" s="1"/>
  <c r="D345" i="1"/>
  <c r="D355" i="1"/>
  <c r="K355" i="1" s="1"/>
  <c r="Q355" i="1" s="1"/>
  <c r="N389" i="1"/>
  <c r="T389" i="1" s="1"/>
  <c r="U389" i="1" s="1"/>
  <c r="T368" i="1"/>
  <c r="U368" i="1" s="1"/>
  <c r="S160" i="1"/>
  <c r="D182" i="1"/>
  <c r="K182" i="1" s="1"/>
  <c r="Q182" i="1" s="1"/>
  <c r="D172" i="1"/>
  <c r="S376" i="1"/>
  <c r="S247" i="1"/>
  <c r="S75" i="1"/>
  <c r="M54" i="1"/>
  <c r="S159" i="1"/>
  <c r="F195" i="1"/>
  <c r="F173" i="1"/>
  <c r="K152" i="1"/>
  <c r="N218" i="1"/>
  <c r="T218" i="1" s="1"/>
  <c r="U218" i="1" s="1"/>
  <c r="T197" i="1"/>
  <c r="U197" i="1" s="1"/>
  <c r="D118" i="1"/>
  <c r="K118" i="1" s="1"/>
  <c r="Q118" i="1" s="1"/>
  <c r="D108" i="1"/>
  <c r="N109" i="1"/>
  <c r="D96" i="1"/>
  <c r="K96" i="1" s="1"/>
  <c r="Q96" i="1" s="1"/>
  <c r="D86" i="1"/>
  <c r="K90" i="1"/>
  <c r="L78" i="1"/>
  <c r="Q69" i="1"/>
  <c r="R78" i="1" s="1"/>
  <c r="F282" i="1"/>
  <c r="K239" i="1"/>
  <c r="F260" i="1"/>
  <c r="G54" i="1"/>
  <c r="D248" i="1"/>
  <c r="K248" i="1" s="1"/>
  <c r="Q248" i="1" s="1"/>
  <c r="D238" i="1"/>
  <c r="N239" i="1"/>
  <c r="F171" i="1"/>
  <c r="K150" i="1"/>
  <c r="F193" i="1"/>
  <c r="F197" i="1"/>
  <c r="F175" i="1"/>
  <c r="K154" i="1"/>
  <c r="K133" i="1"/>
  <c r="L121" i="1"/>
  <c r="Q112" i="1"/>
  <c r="R121" i="1" s="1"/>
  <c r="D483" i="1"/>
  <c r="K483" i="1" s="1"/>
  <c r="Q483" i="1" s="1"/>
  <c r="D473" i="1"/>
  <c r="S288" i="1"/>
  <c r="S290" i="1"/>
  <c r="S289" i="1"/>
  <c r="D76" i="1"/>
  <c r="K76" i="1" s="1"/>
  <c r="Q76" i="1" s="1"/>
  <c r="N67" i="1"/>
  <c r="D66" i="1"/>
  <c r="N432" i="1"/>
  <c r="T432" i="1" s="1"/>
  <c r="U432" i="1" s="1"/>
  <c r="T411" i="1"/>
  <c r="U411" i="1" s="1"/>
  <c r="S335" i="1"/>
  <c r="S332" i="1"/>
  <c r="D260" i="1"/>
  <c r="D270" i="1"/>
  <c r="K270" i="1" s="1"/>
  <c r="Q270" i="1" s="1"/>
  <c r="D397" i="1"/>
  <c r="K397" i="1" s="1"/>
  <c r="Q397" i="1" s="1"/>
  <c r="D387" i="1"/>
  <c r="N281" i="1"/>
  <c r="D280" i="1"/>
  <c r="D290" i="1"/>
  <c r="K290" i="1" s="1"/>
  <c r="Q290" i="1" s="1"/>
  <c r="K84" i="1"/>
  <c r="Q84" i="1" s="1"/>
  <c r="Q63" i="1"/>
  <c r="D152" i="1"/>
  <c r="D162" i="1"/>
  <c r="K162" i="1" s="1"/>
  <c r="Q162" i="1" s="1"/>
  <c r="N153" i="1"/>
  <c r="S422" i="1"/>
  <c r="S334" i="1"/>
  <c r="S245" i="1"/>
  <c r="N346" i="1"/>
  <c r="T346" i="1" s="1"/>
  <c r="U346" i="1" s="1"/>
  <c r="T325" i="1"/>
  <c r="U325" i="1" s="1"/>
  <c r="D311" i="1"/>
  <c r="K311" i="1" s="1"/>
  <c r="Q311" i="1" s="1"/>
  <c r="D301" i="1"/>
  <c r="N303" i="1"/>
  <c r="T303" i="1" s="1"/>
  <c r="U303" i="1" s="1"/>
  <c r="T282" i="1"/>
  <c r="U282" i="1" s="1"/>
  <c r="Q109" i="1"/>
  <c r="D322" i="1"/>
  <c r="D332" i="1"/>
  <c r="K332" i="1" s="1"/>
  <c r="Q332" i="1" s="1"/>
  <c r="N323" i="1"/>
  <c r="S78" i="1"/>
  <c r="O207" i="1"/>
  <c r="S198" i="1"/>
  <c r="S207" i="1" s="1"/>
  <c r="D195" i="1"/>
  <c r="D205" i="1"/>
  <c r="K205" i="1" s="1"/>
  <c r="Q205" i="1" s="1"/>
  <c r="N196" i="1"/>
  <c r="N132" i="1"/>
  <c r="T132" i="1" s="1"/>
  <c r="U132" i="1" s="1"/>
  <c r="T111" i="1"/>
  <c r="U111" i="1" s="1"/>
  <c r="I99" i="1"/>
  <c r="N89" i="1"/>
  <c r="T89" i="1" s="1"/>
  <c r="U89" i="1" s="1"/>
  <c r="T68" i="1"/>
  <c r="U68" i="1" s="1"/>
  <c r="M52" i="1"/>
  <c r="S117" i="1"/>
  <c r="S77" i="1"/>
  <c r="D440" i="1"/>
  <c r="K440" i="1" s="1"/>
  <c r="Q440" i="1" s="1"/>
  <c r="D430" i="1"/>
  <c r="N261" i="1"/>
  <c r="T261" i="1" s="1"/>
  <c r="U261" i="1" s="1"/>
  <c r="T240" i="1"/>
  <c r="U240" i="1" s="1"/>
  <c r="D50" i="1"/>
  <c r="K50" i="1" s="1"/>
  <c r="D40" i="1"/>
  <c r="Q107" i="1"/>
  <c r="K128" i="1"/>
  <c r="Q128" i="1" s="1"/>
  <c r="Q111" i="1"/>
  <c r="R120" i="1" s="1"/>
  <c r="K132" i="1"/>
  <c r="L120" i="1"/>
  <c r="F192" i="1"/>
  <c r="F170" i="1"/>
  <c r="K149" i="1"/>
  <c r="N472" i="1" l="1"/>
  <c r="T472" i="1" s="1"/>
  <c r="U472" i="1" s="1"/>
  <c r="U478" i="1" s="1"/>
  <c r="U486" i="1" s="1"/>
  <c r="T451" i="1"/>
  <c r="U451" i="1" s="1"/>
  <c r="U457" i="1" s="1"/>
  <c r="F235" i="1"/>
  <c r="K192" i="1"/>
  <c r="F213" i="1"/>
  <c r="N344" i="1"/>
  <c r="T344" i="1" s="1"/>
  <c r="U344" i="1" s="1"/>
  <c r="T323" i="1"/>
  <c r="U323" i="1" s="1"/>
  <c r="D310" i="1"/>
  <c r="K310" i="1" s="1"/>
  <c r="Q310" i="1" s="1"/>
  <c r="D300" i="1"/>
  <c r="D259" i="1"/>
  <c r="D269" i="1"/>
  <c r="K269" i="1" s="1"/>
  <c r="Q269" i="1" s="1"/>
  <c r="D75" i="1"/>
  <c r="K75" i="1" s="1"/>
  <c r="Q75" i="1" s="1"/>
  <c r="D65" i="1"/>
  <c r="N66" i="1"/>
  <c r="D482" i="1"/>
  <c r="K482" i="1" s="1"/>
  <c r="Q482" i="1" s="1"/>
  <c r="D472" i="1"/>
  <c r="F240" i="1"/>
  <c r="F218" i="1"/>
  <c r="K197" i="1"/>
  <c r="T239" i="1"/>
  <c r="U239" i="1" s="1"/>
  <c r="N260" i="1"/>
  <c r="T260" i="1" s="1"/>
  <c r="U260" i="1" s="1"/>
  <c r="K260" i="1"/>
  <c r="Q260" i="1" s="1"/>
  <c r="Q239" i="1"/>
  <c r="L99" i="1"/>
  <c r="Q90" i="1"/>
  <c r="R99" i="1" s="1"/>
  <c r="N130" i="1"/>
  <c r="T130" i="1" s="1"/>
  <c r="U130" i="1" s="1"/>
  <c r="T109" i="1"/>
  <c r="U109" i="1" s="1"/>
  <c r="Q155" i="1"/>
  <c r="R164" i="1" s="1"/>
  <c r="K176" i="1"/>
  <c r="L164" i="1"/>
  <c r="K151" i="1"/>
  <c r="F194" i="1"/>
  <c r="F172" i="1"/>
  <c r="N152" i="1"/>
  <c r="D151" i="1"/>
  <c r="D161" i="1"/>
  <c r="K161" i="1" s="1"/>
  <c r="Q161" i="1" s="1"/>
  <c r="D279" i="1"/>
  <c r="N280" i="1"/>
  <c r="D289" i="1"/>
  <c r="K289" i="1" s="1"/>
  <c r="Q289" i="1" s="1"/>
  <c r="T67" i="1"/>
  <c r="U67" i="1" s="1"/>
  <c r="N88" i="1"/>
  <c r="T88" i="1" s="1"/>
  <c r="U88" i="1" s="1"/>
  <c r="F214" i="1"/>
  <c r="K193" i="1"/>
  <c r="F236" i="1"/>
  <c r="K282" i="1"/>
  <c r="F303" i="1"/>
  <c r="F325" i="1"/>
  <c r="D95" i="1"/>
  <c r="K95" i="1" s="1"/>
  <c r="Q95" i="1" s="1"/>
  <c r="D85" i="1"/>
  <c r="D117" i="1"/>
  <c r="K117" i="1" s="1"/>
  <c r="Q117" i="1" s="1"/>
  <c r="D107" i="1"/>
  <c r="N108" i="1"/>
  <c r="Q152" i="1"/>
  <c r="K173" i="1"/>
  <c r="Q173" i="1" s="1"/>
  <c r="D171" i="1"/>
  <c r="D181" i="1"/>
  <c r="K181" i="1" s="1"/>
  <c r="Q181" i="1" s="1"/>
  <c r="K129" i="1"/>
  <c r="Q129" i="1" s="1"/>
  <c r="Q108" i="1"/>
  <c r="T367" i="1"/>
  <c r="U367" i="1" s="1"/>
  <c r="N388" i="1"/>
  <c r="T388" i="1" s="1"/>
  <c r="U388" i="1" s="1"/>
  <c r="N217" i="1"/>
  <c r="T217" i="1" s="1"/>
  <c r="U217" i="1" s="1"/>
  <c r="T196" i="1"/>
  <c r="U196" i="1" s="1"/>
  <c r="L142" i="1"/>
  <c r="Q133" i="1"/>
  <c r="R142" i="1" s="1"/>
  <c r="K170" i="1"/>
  <c r="Q170" i="1" s="1"/>
  <c r="Q149" i="1"/>
  <c r="Q132" i="1"/>
  <c r="R141" i="1" s="1"/>
  <c r="L141" i="1"/>
  <c r="D49" i="1"/>
  <c r="K49" i="1" s="1"/>
  <c r="D39" i="1"/>
  <c r="D321" i="1"/>
  <c r="D331" i="1"/>
  <c r="K331" i="1" s="1"/>
  <c r="Q331" i="1" s="1"/>
  <c r="N322" i="1"/>
  <c r="T153" i="1"/>
  <c r="U153" i="1" s="1"/>
  <c r="N174" i="1"/>
  <c r="T174" i="1" s="1"/>
  <c r="U174" i="1" s="1"/>
  <c r="N302" i="1"/>
  <c r="T302" i="1" s="1"/>
  <c r="U302" i="1" s="1"/>
  <c r="T281" i="1"/>
  <c r="U281" i="1" s="1"/>
  <c r="L163" i="1"/>
  <c r="Q154" i="1"/>
  <c r="R163" i="1" s="1"/>
  <c r="K175" i="1"/>
  <c r="Q150" i="1"/>
  <c r="K171" i="1"/>
  <c r="Q171" i="1" s="1"/>
  <c r="D247" i="1"/>
  <c r="K247" i="1" s="1"/>
  <c r="Q247" i="1" s="1"/>
  <c r="N238" i="1"/>
  <c r="D237" i="1"/>
  <c r="U465" i="1"/>
  <c r="D224" i="1"/>
  <c r="K224" i="1" s="1"/>
  <c r="Q224" i="1" s="1"/>
  <c r="D214" i="1"/>
  <c r="Q89" i="1"/>
  <c r="R98" i="1" s="1"/>
  <c r="L98" i="1"/>
  <c r="N430" i="1"/>
  <c r="T430" i="1" s="1"/>
  <c r="U430" i="1" s="1"/>
  <c r="T409" i="1"/>
  <c r="U409" i="1" s="1"/>
  <c r="D429" i="1"/>
  <c r="D439" i="1"/>
  <c r="K439" i="1" s="1"/>
  <c r="Q439" i="1" s="1"/>
  <c r="D204" i="1"/>
  <c r="K204" i="1" s="1"/>
  <c r="Q204" i="1" s="1"/>
  <c r="D194" i="1"/>
  <c r="N195" i="1"/>
  <c r="D386" i="1"/>
  <c r="D396" i="1"/>
  <c r="K396" i="1" s="1"/>
  <c r="Q396" i="1" s="1"/>
  <c r="K195" i="1"/>
  <c r="F216" i="1"/>
  <c r="F238" i="1"/>
  <c r="D344" i="1"/>
  <c r="D354" i="1"/>
  <c r="K354" i="1" s="1"/>
  <c r="Q354" i="1" s="1"/>
  <c r="D138" i="1"/>
  <c r="K138" i="1" s="1"/>
  <c r="Q138" i="1" s="1"/>
  <c r="D128" i="1"/>
  <c r="K198" i="1"/>
  <c r="F219" i="1"/>
  <c r="F241" i="1"/>
  <c r="D365" i="1"/>
  <c r="D375" i="1"/>
  <c r="K375" i="1" s="1"/>
  <c r="Q375" i="1" s="1"/>
  <c r="N366" i="1"/>
  <c r="D417" i="1"/>
  <c r="K417" i="1" s="1"/>
  <c r="Q417" i="1" s="1"/>
  <c r="D407" i="1"/>
  <c r="N408" i="1"/>
  <c r="D416" i="1" l="1"/>
  <c r="K416" i="1" s="1"/>
  <c r="Q416" i="1" s="1"/>
  <c r="N407" i="1"/>
  <c r="G423" i="1"/>
  <c r="L423" i="1"/>
  <c r="R423" i="1"/>
  <c r="M423" i="1"/>
  <c r="S423" i="1"/>
  <c r="D374" i="1"/>
  <c r="K374" i="1" s="1"/>
  <c r="Q374" i="1" s="1"/>
  <c r="D364" i="1"/>
  <c r="N365" i="1"/>
  <c r="D343" i="1"/>
  <c r="D353" i="1"/>
  <c r="K353" i="1" s="1"/>
  <c r="Q353" i="1" s="1"/>
  <c r="K216" i="1"/>
  <c r="Q216" i="1" s="1"/>
  <c r="Q195" i="1"/>
  <c r="N259" i="1"/>
  <c r="T259" i="1" s="1"/>
  <c r="U259" i="1" s="1"/>
  <c r="T238" i="1"/>
  <c r="U238" i="1" s="1"/>
  <c r="L184" i="1"/>
  <c r="Q175" i="1"/>
  <c r="R184" i="1" s="1"/>
  <c r="T280" i="1"/>
  <c r="U280" i="1" s="1"/>
  <c r="N301" i="1"/>
  <c r="T301" i="1" s="1"/>
  <c r="U301" i="1" s="1"/>
  <c r="F284" i="1"/>
  <c r="K241" i="1"/>
  <c r="F262" i="1"/>
  <c r="D137" i="1"/>
  <c r="K137" i="1" s="1"/>
  <c r="Q137" i="1" s="1"/>
  <c r="D127" i="1"/>
  <c r="N194" i="1"/>
  <c r="D193" i="1"/>
  <c r="D203" i="1"/>
  <c r="K203" i="1" s="1"/>
  <c r="Q203" i="1" s="1"/>
  <c r="D438" i="1"/>
  <c r="K438" i="1" s="1"/>
  <c r="Q438" i="1" s="1"/>
  <c r="D428" i="1"/>
  <c r="D180" i="1"/>
  <c r="K180" i="1" s="1"/>
  <c r="Q180" i="1" s="1"/>
  <c r="D170" i="1"/>
  <c r="D94" i="1"/>
  <c r="K94" i="1" s="1"/>
  <c r="Q94" i="1" s="1"/>
  <c r="D84" i="1"/>
  <c r="K303" i="1"/>
  <c r="Q303" i="1" s="1"/>
  <c r="Q282" i="1"/>
  <c r="N387" i="1"/>
  <c r="T387" i="1" s="1"/>
  <c r="U387" i="1" s="1"/>
  <c r="T366" i="1"/>
  <c r="U366" i="1" s="1"/>
  <c r="F259" i="1"/>
  <c r="F281" i="1"/>
  <c r="K238" i="1"/>
  <c r="D213" i="1"/>
  <c r="D223" i="1"/>
  <c r="K223" i="1" s="1"/>
  <c r="Q223" i="1" s="1"/>
  <c r="D48" i="1"/>
  <c r="K48" i="1" s="1"/>
  <c r="L55" i="1"/>
  <c r="M55" i="1"/>
  <c r="G55" i="1"/>
  <c r="D116" i="1"/>
  <c r="K116" i="1" s="1"/>
  <c r="Q116" i="1" s="1"/>
  <c r="D106" i="1"/>
  <c r="N107" i="1"/>
  <c r="F279" i="1"/>
  <c r="K236" i="1"/>
  <c r="F257" i="1"/>
  <c r="Q176" i="1"/>
  <c r="R185" i="1" s="1"/>
  <c r="L185" i="1"/>
  <c r="F261" i="1"/>
  <c r="K240" i="1"/>
  <c r="F283" i="1"/>
  <c r="T66" i="1"/>
  <c r="U66" i="1" s="1"/>
  <c r="N87" i="1"/>
  <c r="T87" i="1" s="1"/>
  <c r="U87" i="1" s="1"/>
  <c r="D258" i="1"/>
  <c r="D268" i="1"/>
  <c r="K268" i="1" s="1"/>
  <c r="Q268" i="1" s="1"/>
  <c r="K213" i="1"/>
  <c r="Q213" i="1" s="1"/>
  <c r="Q192" i="1"/>
  <c r="N216" i="1"/>
  <c r="T216" i="1" s="1"/>
  <c r="U216" i="1" s="1"/>
  <c r="T195" i="1"/>
  <c r="U195" i="1" s="1"/>
  <c r="N173" i="1"/>
  <c r="T173" i="1" s="1"/>
  <c r="U173" i="1" s="1"/>
  <c r="T152" i="1"/>
  <c r="U152" i="1" s="1"/>
  <c r="K172" i="1"/>
  <c r="Q172" i="1" s="1"/>
  <c r="Q151" i="1"/>
  <c r="L206" i="1"/>
  <c r="K218" i="1"/>
  <c r="Q197" i="1"/>
  <c r="R206" i="1" s="1"/>
  <c r="D481" i="1"/>
  <c r="K481" i="1" s="1"/>
  <c r="Q481" i="1" s="1"/>
  <c r="D471" i="1"/>
  <c r="D309" i="1"/>
  <c r="K309" i="1" s="1"/>
  <c r="Q309" i="1" s="1"/>
  <c r="D299" i="1"/>
  <c r="T322" i="1"/>
  <c r="U322" i="1" s="1"/>
  <c r="N343" i="1"/>
  <c r="T343" i="1" s="1"/>
  <c r="U343" i="1" s="1"/>
  <c r="N129" i="1"/>
  <c r="T129" i="1" s="1"/>
  <c r="U129" i="1" s="1"/>
  <c r="T108" i="1"/>
  <c r="U108" i="1" s="1"/>
  <c r="D278" i="1"/>
  <c r="N279" i="1"/>
  <c r="D288" i="1"/>
  <c r="K288" i="1" s="1"/>
  <c r="Q288" i="1" s="1"/>
  <c r="N429" i="1"/>
  <c r="T429" i="1" s="1"/>
  <c r="U429" i="1" s="1"/>
  <c r="T408" i="1"/>
  <c r="U408" i="1" s="1"/>
  <c r="Q198" i="1"/>
  <c r="R207" i="1" s="1"/>
  <c r="K219" i="1"/>
  <c r="L207" i="1"/>
  <c r="D385" i="1"/>
  <c r="D395" i="1"/>
  <c r="K395" i="1" s="1"/>
  <c r="Q395" i="1" s="1"/>
  <c r="D246" i="1"/>
  <c r="K246" i="1" s="1"/>
  <c r="Q246" i="1" s="1"/>
  <c r="N237" i="1"/>
  <c r="D236" i="1"/>
  <c r="D330" i="1"/>
  <c r="K330" i="1" s="1"/>
  <c r="Q330" i="1" s="1"/>
  <c r="N321" i="1"/>
  <c r="G337" i="1"/>
  <c r="R337" i="1"/>
  <c r="L337" i="1"/>
  <c r="S337" i="1"/>
  <c r="M337" i="1"/>
  <c r="F346" i="1"/>
  <c r="F368" i="1"/>
  <c r="K325" i="1"/>
  <c r="Q193" i="1"/>
  <c r="K214" i="1"/>
  <c r="Q214" i="1" s="1"/>
  <c r="D160" i="1"/>
  <c r="K160" i="1" s="1"/>
  <c r="Q160" i="1" s="1"/>
  <c r="N151" i="1"/>
  <c r="D150" i="1"/>
  <c r="F215" i="1"/>
  <c r="K194" i="1"/>
  <c r="F237" i="1"/>
  <c r="D74" i="1"/>
  <c r="K74" i="1" s="1"/>
  <c r="Q74" i="1" s="1"/>
  <c r="D64" i="1"/>
  <c r="N65" i="1"/>
  <c r="K235" i="1"/>
  <c r="F278" i="1"/>
  <c r="F256" i="1"/>
  <c r="D149" i="1" l="1"/>
  <c r="N150" i="1"/>
  <c r="D159" i="1"/>
  <c r="K159" i="1" s="1"/>
  <c r="Q159" i="1" s="1"/>
  <c r="N258" i="1"/>
  <c r="T258" i="1" s="1"/>
  <c r="U258" i="1" s="1"/>
  <c r="T237" i="1"/>
  <c r="U237" i="1" s="1"/>
  <c r="G401" i="1"/>
  <c r="D394" i="1"/>
  <c r="K394" i="1" s="1"/>
  <c r="Q394" i="1" s="1"/>
  <c r="Q240" i="1"/>
  <c r="R249" i="1" s="1"/>
  <c r="L249" i="1"/>
  <c r="K261" i="1"/>
  <c r="Q235" i="1"/>
  <c r="K256" i="1"/>
  <c r="Q256" i="1" s="1"/>
  <c r="F280" i="1"/>
  <c r="K237" i="1"/>
  <c r="F258" i="1"/>
  <c r="K346" i="1"/>
  <c r="Q346" i="1" s="1"/>
  <c r="Q325" i="1"/>
  <c r="N342" i="1"/>
  <c r="T342" i="1" s="1"/>
  <c r="U342" i="1" s="1"/>
  <c r="U349" i="1" s="1"/>
  <c r="T321" i="1"/>
  <c r="U321" i="1" s="1"/>
  <c r="U328" i="1" s="1"/>
  <c r="D308" i="1"/>
  <c r="K308" i="1" s="1"/>
  <c r="Q308" i="1" s="1"/>
  <c r="G315" i="1"/>
  <c r="D480" i="1"/>
  <c r="K480" i="1" s="1"/>
  <c r="Q480" i="1" s="1"/>
  <c r="Q236" i="1"/>
  <c r="K257" i="1"/>
  <c r="Q257" i="1" s="1"/>
  <c r="D93" i="1"/>
  <c r="K93" i="1" s="1"/>
  <c r="Q93" i="1" s="1"/>
  <c r="G100" i="1"/>
  <c r="D179" i="1"/>
  <c r="K179" i="1" s="1"/>
  <c r="Q179" i="1" s="1"/>
  <c r="G186" i="1"/>
  <c r="D136" i="1"/>
  <c r="K136" i="1" s="1"/>
  <c r="Q136" i="1" s="1"/>
  <c r="G143" i="1"/>
  <c r="L250" i="1"/>
  <c r="Q241" i="1"/>
  <c r="R250" i="1" s="1"/>
  <c r="K262" i="1"/>
  <c r="D352" i="1"/>
  <c r="K352" i="1" s="1"/>
  <c r="Q352" i="1" s="1"/>
  <c r="D342" i="1"/>
  <c r="N86" i="1"/>
  <c r="T86" i="1" s="1"/>
  <c r="U86" i="1" s="1"/>
  <c r="T65" i="1"/>
  <c r="U65" i="1" s="1"/>
  <c r="Q194" i="1"/>
  <c r="K215" i="1"/>
  <c r="Q215" i="1" s="1"/>
  <c r="F389" i="1"/>
  <c r="K368" i="1"/>
  <c r="F411" i="1"/>
  <c r="L228" i="1"/>
  <c r="Q219" i="1"/>
  <c r="R228" i="1" s="1"/>
  <c r="F322" i="1"/>
  <c r="F300" i="1"/>
  <c r="K279" i="1"/>
  <c r="K259" i="1"/>
  <c r="Q259" i="1" s="1"/>
  <c r="Q238" i="1"/>
  <c r="F305" i="1"/>
  <c r="K284" i="1"/>
  <c r="F327" i="1"/>
  <c r="N386" i="1"/>
  <c r="T386" i="1" s="1"/>
  <c r="U386" i="1" s="1"/>
  <c r="T365" i="1"/>
  <c r="U365" i="1" s="1"/>
  <c r="N428" i="1"/>
  <c r="T428" i="1" s="1"/>
  <c r="U428" i="1" s="1"/>
  <c r="U435" i="1" s="1"/>
  <c r="T407" i="1"/>
  <c r="U407" i="1" s="1"/>
  <c r="U414" i="1" s="1"/>
  <c r="F321" i="1"/>
  <c r="K278" i="1"/>
  <c r="F299" i="1"/>
  <c r="G294" i="1"/>
  <c r="D287" i="1"/>
  <c r="K287" i="1" s="1"/>
  <c r="Q287" i="1" s="1"/>
  <c r="N278" i="1"/>
  <c r="R294" i="1"/>
  <c r="M294" i="1"/>
  <c r="L294" i="1"/>
  <c r="S294" i="1"/>
  <c r="L227" i="1"/>
  <c r="Q218" i="1"/>
  <c r="R227" i="1" s="1"/>
  <c r="N106" i="1"/>
  <c r="L122" i="1"/>
  <c r="D115" i="1"/>
  <c r="K115" i="1" s="1"/>
  <c r="Q115" i="1" s="1"/>
  <c r="G122" i="1"/>
  <c r="S122" i="1"/>
  <c r="R122" i="1"/>
  <c r="M122" i="1"/>
  <c r="D222" i="1"/>
  <c r="K222" i="1" s="1"/>
  <c r="Q222" i="1" s="1"/>
  <c r="G229" i="1"/>
  <c r="N215" i="1"/>
  <c r="T215" i="1" s="1"/>
  <c r="U215" i="1" s="1"/>
  <c r="T194" i="1"/>
  <c r="U194" i="1" s="1"/>
  <c r="T151" i="1"/>
  <c r="U151" i="1" s="1"/>
  <c r="N172" i="1"/>
  <c r="T172" i="1" s="1"/>
  <c r="U172" i="1" s="1"/>
  <c r="D73" i="1"/>
  <c r="K73" i="1" s="1"/>
  <c r="Q73" i="1" s="1"/>
  <c r="N64" i="1"/>
  <c r="D63" i="1"/>
  <c r="D245" i="1"/>
  <c r="K245" i="1" s="1"/>
  <c r="Q245" i="1" s="1"/>
  <c r="N236" i="1"/>
  <c r="D235" i="1"/>
  <c r="N300" i="1"/>
  <c r="T300" i="1" s="1"/>
  <c r="U300" i="1" s="1"/>
  <c r="T279" i="1"/>
  <c r="U279" i="1" s="1"/>
  <c r="D267" i="1"/>
  <c r="K267" i="1" s="1"/>
  <c r="Q267" i="1" s="1"/>
  <c r="D257" i="1"/>
  <c r="F326" i="1"/>
  <c r="F304" i="1"/>
  <c r="K283" i="1"/>
  <c r="N128" i="1"/>
  <c r="T128" i="1" s="1"/>
  <c r="U128" i="1" s="1"/>
  <c r="T107" i="1"/>
  <c r="U107" i="1" s="1"/>
  <c r="F302" i="1"/>
  <c r="F324" i="1"/>
  <c r="K281" i="1"/>
  <c r="D437" i="1"/>
  <c r="K437" i="1" s="1"/>
  <c r="Q437" i="1" s="1"/>
  <c r="G444" i="1"/>
  <c r="N193" i="1"/>
  <c r="D202" i="1"/>
  <c r="K202" i="1" s="1"/>
  <c r="Q202" i="1" s="1"/>
  <c r="D192" i="1"/>
  <c r="D373" i="1"/>
  <c r="K373" i="1" s="1"/>
  <c r="Q373" i="1" s="1"/>
  <c r="N364" i="1"/>
  <c r="G380" i="1"/>
  <c r="M380" i="1"/>
  <c r="L380" i="1"/>
  <c r="R380" i="1"/>
  <c r="S380" i="1"/>
  <c r="T364" i="1" l="1"/>
  <c r="U364" i="1" s="1"/>
  <c r="U371" i="1" s="1"/>
  <c r="N385" i="1"/>
  <c r="T385" i="1" s="1"/>
  <c r="U385" i="1" s="1"/>
  <c r="U392" i="1" s="1"/>
  <c r="Q281" i="1"/>
  <c r="K302" i="1"/>
  <c r="Q302" i="1" s="1"/>
  <c r="D256" i="1"/>
  <c r="D266" i="1"/>
  <c r="K266" i="1" s="1"/>
  <c r="Q266" i="1" s="1"/>
  <c r="Q368" i="1"/>
  <c r="K389" i="1"/>
  <c r="Q389" i="1" s="1"/>
  <c r="U336" i="1"/>
  <c r="F367" i="1"/>
  <c r="K324" i="1"/>
  <c r="F345" i="1"/>
  <c r="L292" i="1"/>
  <c r="K304" i="1"/>
  <c r="Q283" i="1"/>
  <c r="R292" i="1" s="1"/>
  <c r="N235" i="1"/>
  <c r="G251" i="1"/>
  <c r="D244" i="1"/>
  <c r="K244" i="1" s="1"/>
  <c r="Q244" i="1" s="1"/>
  <c r="M251" i="1"/>
  <c r="R251" i="1"/>
  <c r="S251" i="1"/>
  <c r="L251" i="1"/>
  <c r="N85" i="1"/>
  <c r="T85" i="1" s="1"/>
  <c r="U85" i="1" s="1"/>
  <c r="T64" i="1"/>
  <c r="U64" i="1" s="1"/>
  <c r="U422" i="1"/>
  <c r="F370" i="1"/>
  <c r="F348" i="1"/>
  <c r="K327" i="1"/>
  <c r="Q262" i="1"/>
  <c r="R271" i="1" s="1"/>
  <c r="L271" i="1"/>
  <c r="U357" i="1"/>
  <c r="K258" i="1"/>
  <c r="Q258" i="1" s="1"/>
  <c r="Q237" i="1"/>
  <c r="L270" i="1"/>
  <c r="Q261" i="1"/>
  <c r="R270" i="1" s="1"/>
  <c r="G208" i="1"/>
  <c r="D201" i="1"/>
  <c r="K201" i="1" s="1"/>
  <c r="Q201" i="1" s="1"/>
  <c r="N192" i="1"/>
  <c r="R208" i="1"/>
  <c r="M208" i="1"/>
  <c r="L208" i="1"/>
  <c r="S208" i="1"/>
  <c r="N257" i="1"/>
  <c r="T257" i="1" s="1"/>
  <c r="U257" i="1" s="1"/>
  <c r="T236" i="1"/>
  <c r="U236" i="1" s="1"/>
  <c r="U443" i="1"/>
  <c r="L293" i="1"/>
  <c r="Q284" i="1"/>
  <c r="R293" i="1" s="1"/>
  <c r="K305" i="1"/>
  <c r="K300" i="1"/>
  <c r="Q300" i="1" s="1"/>
  <c r="Q279" i="1"/>
  <c r="D351" i="1"/>
  <c r="K351" i="1" s="1"/>
  <c r="Q351" i="1" s="1"/>
  <c r="G358" i="1"/>
  <c r="F323" i="1"/>
  <c r="F301" i="1"/>
  <c r="K280" i="1"/>
  <c r="N171" i="1"/>
  <c r="T171" i="1" s="1"/>
  <c r="U171" i="1" s="1"/>
  <c r="T150" i="1"/>
  <c r="U150" i="1" s="1"/>
  <c r="N214" i="1"/>
  <c r="T214" i="1" s="1"/>
  <c r="U214" i="1" s="1"/>
  <c r="T193" i="1"/>
  <c r="U193" i="1" s="1"/>
  <c r="D72" i="1"/>
  <c r="K72" i="1" s="1"/>
  <c r="Q72" i="1" s="1"/>
  <c r="N63" i="1"/>
  <c r="M79" i="1"/>
  <c r="G79" i="1"/>
  <c r="L79" i="1"/>
  <c r="S79" i="1"/>
  <c r="R79" i="1"/>
  <c r="N127" i="1"/>
  <c r="T127" i="1" s="1"/>
  <c r="U127" i="1" s="1"/>
  <c r="U134" i="1" s="1"/>
  <c r="T106" i="1"/>
  <c r="U106" i="1" s="1"/>
  <c r="U113" i="1" s="1"/>
  <c r="F342" i="1"/>
  <c r="K321" i="1"/>
  <c r="F364" i="1"/>
  <c r="F365" i="1"/>
  <c r="F343" i="1"/>
  <c r="K322" i="1"/>
  <c r="F369" i="1"/>
  <c r="K326" i="1"/>
  <c r="F347" i="1"/>
  <c r="N299" i="1"/>
  <c r="T299" i="1" s="1"/>
  <c r="U299" i="1" s="1"/>
  <c r="U306" i="1" s="1"/>
  <c r="T278" i="1"/>
  <c r="U278" i="1" s="1"/>
  <c r="U285" i="1" s="1"/>
  <c r="K299" i="1"/>
  <c r="Q299" i="1" s="1"/>
  <c r="Q278" i="1"/>
  <c r="F454" i="1"/>
  <c r="F432" i="1"/>
  <c r="K411" i="1"/>
  <c r="N149" i="1"/>
  <c r="D158" i="1"/>
  <c r="K158" i="1" s="1"/>
  <c r="Q158" i="1" s="1"/>
  <c r="M165" i="1"/>
  <c r="G165" i="1"/>
  <c r="R165" i="1"/>
  <c r="S165" i="1"/>
  <c r="L165" i="1"/>
  <c r="F475" i="1" l="1"/>
  <c r="K454" i="1"/>
  <c r="K343" i="1"/>
  <c r="Q343" i="1" s="1"/>
  <c r="Q322" i="1"/>
  <c r="Q321" i="1"/>
  <c r="K342" i="1"/>
  <c r="Q342" i="1" s="1"/>
  <c r="L313" i="1"/>
  <c r="Q304" i="1"/>
  <c r="R313" i="1" s="1"/>
  <c r="F410" i="1"/>
  <c r="K367" i="1"/>
  <c r="F388" i="1"/>
  <c r="N170" i="1"/>
  <c r="T170" i="1" s="1"/>
  <c r="U170" i="1" s="1"/>
  <c r="U177" i="1" s="1"/>
  <c r="T149" i="1"/>
  <c r="U149" i="1" s="1"/>
  <c r="U156" i="1" s="1"/>
  <c r="N84" i="1"/>
  <c r="T84" i="1" s="1"/>
  <c r="U84" i="1" s="1"/>
  <c r="U91" i="1" s="1"/>
  <c r="T63" i="1"/>
  <c r="U63" i="1" s="1"/>
  <c r="U70" i="1" s="1"/>
  <c r="F344" i="1"/>
  <c r="F366" i="1"/>
  <c r="K323" i="1"/>
  <c r="L336" i="1"/>
  <c r="K348" i="1"/>
  <c r="Q327" i="1"/>
  <c r="R336" i="1" s="1"/>
  <c r="K432" i="1"/>
  <c r="Q432" i="1" s="1"/>
  <c r="Q411" i="1"/>
  <c r="K347" i="1"/>
  <c r="L335" i="1"/>
  <c r="Q326" i="1"/>
  <c r="R335" i="1" s="1"/>
  <c r="F408" i="1"/>
  <c r="F386" i="1"/>
  <c r="K365" i="1"/>
  <c r="U121" i="1"/>
  <c r="T192" i="1"/>
  <c r="U192" i="1" s="1"/>
  <c r="U199" i="1" s="1"/>
  <c r="N213" i="1"/>
  <c r="T213" i="1" s="1"/>
  <c r="U213" i="1" s="1"/>
  <c r="U220" i="1" s="1"/>
  <c r="N256" i="1"/>
  <c r="T256" i="1" s="1"/>
  <c r="U256" i="1" s="1"/>
  <c r="U263" i="1" s="1"/>
  <c r="T235" i="1"/>
  <c r="U235" i="1" s="1"/>
  <c r="U242" i="1" s="1"/>
  <c r="D265" i="1"/>
  <c r="K265" i="1" s="1"/>
  <c r="Q265" i="1" s="1"/>
  <c r="G272" i="1"/>
  <c r="U400" i="1"/>
  <c r="U314" i="1"/>
  <c r="U293" i="1"/>
  <c r="K369" i="1"/>
  <c r="F412" i="1"/>
  <c r="F390" i="1"/>
  <c r="F385" i="1"/>
  <c r="K364" i="1"/>
  <c r="F407" i="1"/>
  <c r="U142" i="1"/>
  <c r="K301" i="1"/>
  <c r="Q301" i="1" s="1"/>
  <c r="Q280" i="1"/>
  <c r="Q305" i="1"/>
  <c r="R314" i="1" s="1"/>
  <c r="L314" i="1"/>
  <c r="F413" i="1"/>
  <c r="K370" i="1"/>
  <c r="F391" i="1"/>
  <c r="K345" i="1"/>
  <c r="Q345" i="1" s="1"/>
  <c r="Q324" i="1"/>
  <c r="U379" i="1"/>
  <c r="U207" i="1" l="1"/>
  <c r="L356" i="1"/>
  <c r="Q347" i="1"/>
  <c r="R356" i="1" s="1"/>
  <c r="Q348" i="1"/>
  <c r="R357" i="1" s="1"/>
  <c r="L357" i="1"/>
  <c r="U185" i="1"/>
  <c r="U250" i="1"/>
  <c r="F451" i="1"/>
  <c r="F429" i="1"/>
  <c r="K408" i="1"/>
  <c r="U78" i="1"/>
  <c r="K391" i="1"/>
  <c r="L379" i="1"/>
  <c r="Q370" i="1"/>
  <c r="R379" i="1" s="1"/>
  <c r="F450" i="1"/>
  <c r="K407" i="1"/>
  <c r="F428" i="1"/>
  <c r="F455" i="1"/>
  <c r="F433" i="1"/>
  <c r="K412" i="1"/>
  <c r="U271" i="1"/>
  <c r="K344" i="1"/>
  <c r="Q344" i="1" s="1"/>
  <c r="Q323" i="1"/>
  <c r="U99" i="1"/>
  <c r="K388" i="1"/>
  <c r="Q388" i="1" s="1"/>
  <c r="Q367" i="1"/>
  <c r="K475" i="1"/>
  <c r="Q475" i="1" s="1"/>
  <c r="Q454" i="1"/>
  <c r="F434" i="1"/>
  <c r="K413" i="1"/>
  <c r="F456" i="1"/>
  <c r="Q364" i="1"/>
  <c r="K385" i="1"/>
  <c r="Q385" i="1" s="1"/>
  <c r="K390" i="1"/>
  <c r="Q369" i="1"/>
  <c r="R378" i="1" s="1"/>
  <c r="L378" i="1"/>
  <c r="U228" i="1"/>
  <c r="K386" i="1"/>
  <c r="Q386" i="1" s="1"/>
  <c r="Q365" i="1"/>
  <c r="F387" i="1"/>
  <c r="F409" i="1"/>
  <c r="K366" i="1"/>
  <c r="U164" i="1"/>
  <c r="F453" i="1"/>
  <c r="F431" i="1"/>
  <c r="K410" i="1"/>
  <c r="F474" i="1" l="1"/>
  <c r="K453" i="1"/>
  <c r="F430" i="1"/>
  <c r="F452" i="1"/>
  <c r="K409" i="1"/>
  <c r="Q390" i="1"/>
  <c r="R399" i="1" s="1"/>
  <c r="L399" i="1"/>
  <c r="K434" i="1"/>
  <c r="L422" i="1"/>
  <c r="Q413" i="1"/>
  <c r="R422" i="1" s="1"/>
  <c r="K433" i="1"/>
  <c r="L421" i="1"/>
  <c r="Q412" i="1"/>
  <c r="R421" i="1" s="1"/>
  <c r="Q407" i="1"/>
  <c r="K428" i="1"/>
  <c r="Q428" i="1" s="1"/>
  <c r="Q391" i="1"/>
  <c r="R400" i="1" s="1"/>
  <c r="L400" i="1"/>
  <c r="F471" i="1"/>
  <c r="K450" i="1"/>
  <c r="F472" i="1"/>
  <c r="K451" i="1"/>
  <c r="K431" i="1"/>
  <c r="Q431" i="1" s="1"/>
  <c r="Q410" i="1"/>
  <c r="F476" i="1"/>
  <c r="K455" i="1"/>
  <c r="K387" i="1"/>
  <c r="Q387" i="1" s="1"/>
  <c r="Q366" i="1"/>
  <c r="F477" i="1"/>
  <c r="K456" i="1"/>
  <c r="K429" i="1"/>
  <c r="Q429" i="1" s="1"/>
  <c r="Q408" i="1"/>
  <c r="Q434" i="1" l="1"/>
  <c r="R443" i="1" s="1"/>
  <c r="L443" i="1"/>
  <c r="F473" i="1"/>
  <c r="K452" i="1"/>
  <c r="K471" i="1"/>
  <c r="Q471" i="1" s="1"/>
  <c r="Q450" i="1"/>
  <c r="Q433" i="1"/>
  <c r="R442" i="1" s="1"/>
  <c r="L442" i="1"/>
  <c r="K474" i="1"/>
  <c r="Q474" i="1" s="1"/>
  <c r="Q453" i="1"/>
  <c r="Q456" i="1"/>
  <c r="R465" i="1" s="1"/>
  <c r="K477" i="1"/>
  <c r="L465" i="1"/>
  <c r="K476" i="1"/>
  <c r="Q455" i="1"/>
  <c r="R464" i="1" s="1"/>
  <c r="L464" i="1"/>
  <c r="K472" i="1"/>
  <c r="Q472" i="1" s="1"/>
  <c r="Q451" i="1"/>
  <c r="K430" i="1"/>
  <c r="Q430" i="1" s="1"/>
  <c r="Q409" i="1"/>
  <c r="L486" i="1" l="1"/>
  <c r="Q477" i="1"/>
  <c r="R486" i="1" s="1"/>
  <c r="K473" i="1"/>
  <c r="Q473" i="1" s="1"/>
  <c r="Q452" i="1"/>
  <c r="L485" i="1"/>
  <c r="Q476" i="1"/>
  <c r="R485" i="1" s="1"/>
</calcChain>
</file>

<file path=xl/sharedStrings.xml><?xml version="1.0" encoding="utf-8"?>
<sst xmlns="http://schemas.openxmlformats.org/spreadsheetml/2006/main" count="711" uniqueCount="67">
  <si>
    <t>File Number:</t>
  </si>
  <si>
    <t>Exhibit:</t>
  </si>
  <si>
    <t>D2</t>
  </si>
  <si>
    <t>Tab:</t>
  </si>
  <si>
    <t>Schedule:</t>
  </si>
  <si>
    <t>Page:</t>
  </si>
  <si>
    <t>Date:</t>
  </si>
  <si>
    <t>Appendix 2-IB</t>
  </si>
  <si>
    <t>Customer, Connections, Load Forecast and Revenues Data and Analysis</t>
  </si>
  <si>
    <t>This sheet requires no inputs, but serves as a summary of the hiostorical and forecasted data to be provided with respect to:</t>
  </si>
  <si>
    <t>1)</t>
  </si>
  <si>
    <t>Customers and connections</t>
  </si>
  <si>
    <t>2)</t>
  </si>
  <si>
    <t>Consumption (kWh)</t>
  </si>
  <si>
    <t>3)</t>
  </si>
  <si>
    <t>Demand (kW or kCA) for applicable demand-billed customer classes</t>
  </si>
  <si>
    <t>4)</t>
  </si>
  <si>
    <t>Revenues</t>
  </si>
  <si>
    <t>The spreadsheet summarizes the data provided and the analyses (variance or year-over-year) that are required. Data are required to be provided on a customer class level. Consumption (kWh) must also be provided on a total distribution system level.</t>
  </si>
  <si>
    <t>Appendix 2-IB (formerly 2-IA) is the appendix spreadsheet that the distributor populates, and the spreadsheet is laid out for inputting the necessary data. The spreadsheet also calculates necessary statistics such as average consumption per customer/connection per year, and variances and % annual changes, as necessary.</t>
  </si>
  <si>
    <t>The distributor is required to provide suitable documentation in Exhibit 3 of its Application, in accordance with section 2.3.2 of Chaoter 2 of the Filing Requirements. This would include explanations for material variations or of trends in the data.</t>
  </si>
  <si>
    <t>The distributor is also required to input its test year customer/connection and load forecast in Sheet 10 - Load Forecast of the Revenue Requirement Work Form. This sheet should also be updated to reflect changes in the load forecast made through the stages of processing of the rates application.</t>
  </si>
  <si>
    <t>The applicant must demonstrate the historical accuracy of its load forecast approach for at least the past 5 years. Such analysis will cover both customer/connections and consumption (kWh) and demand (kW or kVA) by providing the following, as shown in the following table:</t>
  </si>
  <si>
    <t>This sheet is to be filled in accordance with the instructions documented in section 2.3.2 of Chapter 2 of the Filing Requirements for Distribution Rate Applications, in terms of one set of tables per customer class.</t>
  </si>
  <si>
    <t>Color coding for Cells:</t>
  </si>
  <si>
    <t>Data input</t>
  </si>
  <si>
    <t>Drop-down List</t>
  </si>
  <si>
    <t>No data entry required</t>
  </si>
  <si>
    <t>Blank or calculated value</t>
  </si>
  <si>
    <t>Distribution System (Total) (Off Grid Communities)</t>
  </si>
  <si>
    <t>Calendar Year</t>
  </si>
  <si>
    <t>Customers</t>
  </si>
  <si>
    <r>
      <t xml:space="preserve">Consumption (kWh) </t>
    </r>
    <r>
      <rPr>
        <b/>
        <vertAlign val="superscript"/>
        <sz val="10"/>
        <rFont val="Arial"/>
        <family val="2"/>
      </rPr>
      <t>(3)</t>
    </r>
  </si>
  <si>
    <t>(for 2018 Cost of Service</t>
  </si>
  <si>
    <t>Actual (Weather actual)</t>
  </si>
  <si>
    <t>Weather-normalized</t>
  </si>
  <si>
    <t>Historical</t>
  </si>
  <si>
    <t>Actual</t>
  </si>
  <si>
    <t>Bridge Year</t>
  </si>
  <si>
    <t>Forecast</t>
  </si>
  <si>
    <t>Test Year</t>
  </si>
  <si>
    <t>Variance Analysis</t>
  </si>
  <si>
    <t>Year</t>
  </si>
  <si>
    <t>Year-over-year</t>
  </si>
  <si>
    <t>Test Year Versus Board-approved</t>
  </si>
  <si>
    <t>Versus Board-approved</t>
  </si>
  <si>
    <t>Geometric Mean</t>
  </si>
  <si>
    <t>Customer Class Analysis (one for each Customer Class, excluding MicroFIT and Standby)</t>
  </si>
  <si>
    <t>Customer Class:</t>
  </si>
  <si>
    <t xml:space="preserve">Year Round Residential - R2
</t>
  </si>
  <si>
    <t>Is the customer class billed on consumption (kWh) or demand (kW or kVA)?</t>
  </si>
  <si>
    <t>kWh</t>
  </si>
  <si>
    <t>Bridge Year (Forecast)</t>
  </si>
  <si>
    <t>Test Year (Forecast)</t>
  </si>
  <si>
    <t>Seasonal Residential - R4</t>
  </si>
  <si>
    <t>General Service Single Phase -G1</t>
  </si>
  <si>
    <t>General Service Three Phase -G3</t>
  </si>
  <si>
    <t xml:space="preserve">Street Lighting </t>
  </si>
  <si>
    <t>Standard A Residential Road/Rail</t>
  </si>
  <si>
    <t>Standard A Residential Air Access</t>
  </si>
  <si>
    <t>Standard A General Service Road/Rail</t>
  </si>
  <si>
    <t>Standard A General -  Air Access</t>
  </si>
  <si>
    <t xml:space="preserve"> </t>
  </si>
  <si>
    <r>
      <rPr>
        <b/>
        <sz val="10"/>
        <rFont val="Arial"/>
        <family val="2"/>
      </rPr>
      <t>Note:</t>
    </r>
    <r>
      <rPr>
        <sz val="10"/>
        <rFont val="Arial"/>
        <family val="2"/>
      </rPr>
      <t xml:space="preserve"> If there are more than ten (10) customer classes, please contact OEB Staff to add tables for additional customer classes.</t>
    </r>
  </si>
  <si>
    <t/>
  </si>
  <si>
    <t>(for 2017 Cost of Service</t>
  </si>
  <si>
    <t>Board-approved</t>
  </si>
</sst>
</file>

<file path=xl/styles.xml><?xml version="1.0" encoding="utf-8"?>
<styleSheet xmlns="http://schemas.openxmlformats.org/spreadsheetml/2006/main" xmlns:mc="http://schemas.openxmlformats.org/markup-compatibility/2006" xmlns:x14ac="http://schemas.microsoft.com/office/spreadsheetml/2009/9/ac" mc:Ignorable="x14ac">
  <numFmts count="14">
    <numFmt numFmtId="5" formatCode="&quot;$&quot;#,##0_);\(&quot;$&quot;#,##0\)"/>
    <numFmt numFmtId="43" formatCode="_(* #,##0.00_);_(* \(#,##0.00\);_(* &quot;-&quot;??_);_(@_)"/>
    <numFmt numFmtId="164" formatCode="_-* #,##0.00_-;\-* #,##0.00_-;_-* &quot;-&quot;??_-;_-@_-"/>
    <numFmt numFmtId="165" formatCode="_-* #,##0_-;\-* #,##0_-;_-* &quot;-&quot;??_-;_-@_-"/>
    <numFmt numFmtId="166" formatCode="0.0%"/>
    <numFmt numFmtId="167" formatCode="_-&quot;$&quot;* #,##0.00_-;\-&quot;$&quot;* #,##0.00_-;_-&quot;$&quot;* &quot;-&quot;??_-;_-@_-"/>
    <numFmt numFmtId="168" formatCode="_-&quot;$&quot;* #,##0_-;\-&quot;$&quot;* #,##0_-;_-&quot;$&quot;* &quot;-&quot;??_-;_-@_-"/>
    <numFmt numFmtId="169" formatCode="_(* #,##0_);_(* \(#,##0\);_(* &quot;-&quot;??_);_(@_)"/>
    <numFmt numFmtId="170" formatCode="_(* #,##0.0_);_(* \(#,##0.0\);_(* &quot;-&quot;??_);_(@_)"/>
    <numFmt numFmtId="171" formatCode="#,##0.0"/>
    <numFmt numFmtId="172" formatCode="mm/dd/yyyy"/>
    <numFmt numFmtId="173" formatCode="0\-0"/>
    <numFmt numFmtId="174" formatCode="##\-#"/>
    <numFmt numFmtId="175" formatCode="&quot;£ &quot;#,##0.00;[Red]\-&quot;£ &quot;#,##0.00"/>
  </numFmts>
  <fonts count="28" x14ac:knownFonts="1">
    <font>
      <sz val="10"/>
      <name val="Arial"/>
      <family val="2"/>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b/>
      <sz val="10"/>
      <name val="Arial"/>
      <family val="2"/>
    </font>
    <font>
      <sz val="8"/>
      <name val="Arial"/>
      <family val="2"/>
    </font>
    <font>
      <b/>
      <sz val="14"/>
      <name val="Arial"/>
      <family val="2"/>
    </font>
    <font>
      <sz val="11"/>
      <name val="Calibri"/>
      <family val="2"/>
    </font>
    <font>
      <b/>
      <i/>
      <sz val="14"/>
      <name val="Calibri"/>
      <family val="2"/>
    </font>
    <font>
      <b/>
      <vertAlign val="superscript"/>
      <sz val="10"/>
      <name val="Arial"/>
      <family val="2"/>
    </font>
    <font>
      <i/>
      <sz val="10"/>
      <name val="Arial"/>
      <family val="2"/>
    </font>
    <font>
      <sz val="10"/>
      <color theme="0" tint="-0.34998626667073579"/>
      <name val="Arial"/>
      <family val="2"/>
    </font>
    <font>
      <sz val="10"/>
      <color theme="0"/>
      <name val="Arial"/>
      <family val="2"/>
    </font>
  </fonts>
  <fills count="40">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6" tint="0.79998168889431442"/>
        <bgColor indexed="64"/>
      </patternFill>
    </fill>
    <fill>
      <patternFill patternType="solid">
        <fgColor rgb="FFFFFF00"/>
        <bgColor indexed="64"/>
      </patternFill>
    </fill>
    <fill>
      <patternFill patternType="solid">
        <fgColor theme="4"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indexed="22"/>
        <bgColor indexed="64"/>
      </patternFill>
    </fill>
    <fill>
      <patternFill patternType="solid">
        <fgColor indexed="26"/>
        <bgColor indexed="64"/>
      </patternFill>
    </fill>
  </fills>
  <borders count="38">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thin">
        <color indexed="64"/>
      </left>
      <right/>
      <top style="thin">
        <color indexed="64"/>
      </top>
      <bottom style="medium">
        <color indexed="64"/>
      </bottom>
      <diagonal/>
    </border>
    <border>
      <left style="thin">
        <color indexed="64"/>
      </left>
      <right/>
      <top/>
      <bottom/>
      <diagonal/>
    </border>
  </borders>
  <cellStyleXfs count="86">
    <xf numFmtId="0" fontId="0" fillId="0" borderId="0"/>
    <xf numFmtId="164" fontId="18" fillId="0" borderId="0" applyFont="0" applyFill="0" applyBorder="0" applyAlignment="0" applyProtection="0"/>
    <xf numFmtId="167" fontId="18" fillId="0" borderId="0" applyFont="0" applyFill="0" applyBorder="0" applyAlignment="0" applyProtection="0"/>
    <xf numFmtId="9" fontId="18" fillId="0" borderId="0" applyFont="0" applyFill="0" applyBorder="0" applyAlignment="0" applyProtection="0"/>
    <xf numFmtId="0" fontId="18" fillId="0" borderId="0"/>
    <xf numFmtId="170" fontId="18" fillId="0" borderId="0"/>
    <xf numFmtId="171" fontId="18" fillId="0" borderId="0"/>
    <xf numFmtId="170" fontId="18" fillId="0" borderId="0"/>
    <xf numFmtId="170" fontId="18" fillId="0" borderId="0"/>
    <xf numFmtId="170" fontId="18" fillId="0" borderId="0"/>
    <xf numFmtId="170" fontId="18" fillId="0" borderId="0"/>
    <xf numFmtId="172" fontId="18" fillId="0" borderId="0"/>
    <xf numFmtId="173" fontId="18" fillId="0" borderId="0"/>
    <xf numFmtId="172" fontId="18" fillId="0" borderId="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7" fillId="12" borderId="0" applyNumberFormat="0" applyBorder="0" applyAlignment="0" applyProtection="0"/>
    <xf numFmtId="0" fontId="17" fillId="16" borderId="0" applyNumberFormat="0" applyBorder="0" applyAlignment="0" applyProtection="0"/>
    <xf numFmtId="0" fontId="17" fillId="20" borderId="0" applyNumberFormat="0" applyBorder="0" applyAlignment="0" applyProtection="0"/>
    <xf numFmtId="0" fontId="17" fillId="24" borderId="0" applyNumberFormat="0" applyBorder="0" applyAlignment="0" applyProtection="0"/>
    <xf numFmtId="0" fontId="17" fillId="28" borderId="0" applyNumberFormat="0" applyBorder="0" applyAlignment="0" applyProtection="0"/>
    <xf numFmtId="0" fontId="17" fillId="32" borderId="0" applyNumberFormat="0" applyBorder="0" applyAlignment="0" applyProtection="0"/>
    <xf numFmtId="0" fontId="17" fillId="9" borderId="0" applyNumberFormat="0" applyBorder="0" applyAlignment="0" applyProtection="0"/>
    <xf numFmtId="0" fontId="17" fillId="13" borderId="0" applyNumberFormat="0" applyBorder="0" applyAlignment="0" applyProtection="0"/>
    <xf numFmtId="0" fontId="17" fillId="17" borderId="0" applyNumberFormat="0" applyBorder="0" applyAlignment="0" applyProtection="0"/>
    <xf numFmtId="0" fontId="17" fillId="21" borderId="0" applyNumberFormat="0" applyBorder="0" applyAlignment="0" applyProtection="0"/>
    <xf numFmtId="0" fontId="17" fillId="25" borderId="0" applyNumberFormat="0" applyBorder="0" applyAlignment="0" applyProtection="0"/>
    <xf numFmtId="0" fontId="17" fillId="29" borderId="0" applyNumberFormat="0" applyBorder="0" applyAlignment="0" applyProtection="0"/>
    <xf numFmtId="0" fontId="7" fillId="3" borderId="0" applyNumberFormat="0" applyBorder="0" applyAlignment="0" applyProtection="0"/>
    <xf numFmtId="0" fontId="11" fillId="6" borderId="4" applyNumberFormat="0" applyAlignment="0" applyProtection="0"/>
    <xf numFmtId="0" fontId="13" fillId="7" borderId="7"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3" fontId="18" fillId="0" borderId="0" applyFont="0" applyFill="0" applyBorder="0" applyAlignment="0" applyProtection="0"/>
    <xf numFmtId="167" fontId="1" fillId="0" borderId="0" applyFont="0" applyFill="0" applyBorder="0" applyAlignment="0" applyProtection="0"/>
    <xf numFmtId="167" fontId="18" fillId="0" borderId="0" applyFont="0" applyFill="0" applyBorder="0" applyAlignment="0" applyProtection="0"/>
    <xf numFmtId="5" fontId="18" fillId="0" borderId="0" applyFont="0" applyFill="0" applyBorder="0" applyAlignment="0" applyProtection="0"/>
    <xf numFmtId="14" fontId="18" fillId="0" borderId="0" applyFont="0" applyFill="0" applyBorder="0" applyAlignment="0" applyProtection="0"/>
    <xf numFmtId="0" fontId="15" fillId="0" borderId="0" applyNumberFormat="0" applyFill="0" applyBorder="0" applyAlignment="0" applyProtection="0"/>
    <xf numFmtId="2" fontId="18" fillId="0" borderId="0" applyFont="0" applyFill="0" applyBorder="0" applyAlignment="0" applyProtection="0"/>
    <xf numFmtId="0" fontId="6" fillId="2" borderId="0" applyNumberFormat="0" applyBorder="0" applyAlignment="0" applyProtection="0"/>
    <xf numFmtId="38" fontId="20" fillId="38" borderId="0" applyNumberFormat="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10" fontId="20" fillId="39" borderId="10" applyNumberFormat="0" applyBorder="0" applyAlignment="0" applyProtection="0"/>
    <xf numFmtId="0" fontId="9" fillId="5" borderId="4" applyNumberFormat="0" applyAlignment="0" applyProtection="0"/>
    <xf numFmtId="0" fontId="12" fillId="0" borderId="6" applyNumberFormat="0" applyFill="0" applyAlignment="0" applyProtection="0"/>
    <xf numFmtId="174" fontId="18" fillId="0" borderId="0"/>
    <xf numFmtId="169" fontId="18" fillId="0" borderId="0"/>
    <xf numFmtId="174" fontId="18" fillId="0" borderId="0"/>
    <xf numFmtId="174" fontId="18" fillId="0" borderId="0"/>
    <xf numFmtId="174" fontId="18" fillId="0" borderId="0"/>
    <xf numFmtId="174" fontId="18" fillId="0" borderId="0"/>
    <xf numFmtId="0" fontId="8" fillId="4" borderId="0" applyNumberFormat="0" applyBorder="0" applyAlignment="0" applyProtection="0"/>
    <xf numFmtId="175"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0" fontId="10" fillId="6" borderId="5" applyNumberFormat="0" applyAlignment="0" applyProtection="0"/>
    <xf numFmtId="10" fontId="18"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xf numFmtId="0" fontId="16" fillId="0" borderId="9" applyNumberFormat="0" applyFill="0" applyAlignment="0" applyProtection="0"/>
    <xf numFmtId="0" fontId="14" fillId="0" borderId="0" applyNumberFormat="0" applyFill="0" applyBorder="0" applyAlignment="0" applyProtection="0"/>
  </cellStyleXfs>
  <cellXfs count="178">
    <xf numFmtId="0" fontId="0" fillId="0" borderId="0" xfId="0"/>
    <xf numFmtId="0" fontId="0" fillId="0" borderId="0" xfId="0" applyProtection="1">
      <protection locked="0"/>
    </xf>
    <xf numFmtId="0" fontId="19" fillId="0" borderId="0" xfId="4" applyFont="1" applyProtection="1">
      <protection locked="0"/>
    </xf>
    <xf numFmtId="0" fontId="20" fillId="0" borderId="0" xfId="4" applyFont="1" applyAlignment="1" applyProtection="1">
      <alignment vertical="top"/>
      <protection locked="0"/>
    </xf>
    <xf numFmtId="0" fontId="20" fillId="33" borderId="0" xfId="4" applyFont="1" applyFill="1" applyBorder="1" applyAlignment="1" applyProtection="1">
      <alignment horizontal="right" vertical="top"/>
      <protection locked="0"/>
    </xf>
    <xf numFmtId="0" fontId="20" fillId="33" borderId="0" xfId="4" applyFont="1" applyFill="1" applyBorder="1" applyAlignment="1" applyProtection="1">
      <alignment vertical="top"/>
      <protection locked="0"/>
    </xf>
    <xf numFmtId="0" fontId="20" fillId="33" borderId="0" xfId="4" applyFont="1" applyFill="1" applyAlignment="1" applyProtection="1">
      <alignment vertical="top"/>
      <protection locked="0"/>
    </xf>
    <xf numFmtId="0" fontId="20" fillId="0" borderId="0" xfId="4" applyFont="1" applyAlignment="1" applyProtection="1">
      <alignment horizontal="right" vertical="top"/>
      <protection locked="0"/>
    </xf>
    <xf numFmtId="15" fontId="20" fillId="33" borderId="0" xfId="4" applyNumberFormat="1" applyFont="1" applyFill="1" applyAlignment="1" applyProtection="1">
      <alignment vertical="top"/>
      <protection locked="0"/>
    </xf>
    <xf numFmtId="0" fontId="18" fillId="34" borderId="0" xfId="0" applyFont="1" applyFill="1"/>
    <xf numFmtId="0" fontId="0" fillId="34" borderId="0" xfId="0" applyFill="1"/>
    <xf numFmtId="0" fontId="22" fillId="0" borderId="0" xfId="0" applyFont="1" applyAlignment="1">
      <alignment horizontal="left" vertical="top" wrapText="1"/>
    </xf>
    <xf numFmtId="0" fontId="22" fillId="0" borderId="0" xfId="0" applyFont="1" applyAlignment="1">
      <alignment horizontal="left" vertical="top"/>
    </xf>
    <xf numFmtId="0" fontId="22" fillId="33" borderId="0" xfId="0" applyFont="1" applyFill="1" applyAlignment="1">
      <alignment horizontal="left" vertical="top"/>
    </xf>
    <xf numFmtId="0" fontId="22" fillId="0" borderId="0" xfId="0" applyFont="1" applyFill="1" applyAlignment="1">
      <alignment horizontal="left" vertical="top"/>
    </xf>
    <xf numFmtId="0" fontId="22" fillId="35" borderId="0" xfId="0" applyFont="1" applyFill="1" applyAlignment="1">
      <alignment horizontal="left" vertical="top"/>
    </xf>
    <xf numFmtId="0" fontId="22" fillId="36" borderId="0" xfId="0" applyFont="1" applyFill="1" applyAlignment="1">
      <alignment horizontal="left" vertical="top"/>
    </xf>
    <xf numFmtId="0" fontId="22" fillId="0" borderId="10" xfId="0" applyFont="1" applyBorder="1" applyAlignment="1">
      <alignment horizontal="left" vertical="top"/>
    </xf>
    <xf numFmtId="0" fontId="23" fillId="0" borderId="0" xfId="0" applyFont="1" applyFill="1" applyAlignment="1">
      <alignment horizontal="left" vertical="top"/>
    </xf>
    <xf numFmtId="0" fontId="22" fillId="0" borderId="11" xfId="0" applyFont="1" applyBorder="1" applyAlignment="1">
      <alignment horizontal="left" vertical="top"/>
    </xf>
    <xf numFmtId="0" fontId="18" fillId="0" borderId="12" xfId="0" applyFont="1" applyBorder="1"/>
    <xf numFmtId="0" fontId="19" fillId="0" borderId="12" xfId="0" applyFont="1" applyBorder="1"/>
    <xf numFmtId="0" fontId="19" fillId="0" borderId="15" xfId="0" applyFont="1" applyFill="1" applyBorder="1"/>
    <xf numFmtId="0" fontId="0" fillId="0" borderId="19" xfId="0" applyBorder="1"/>
    <xf numFmtId="0" fontId="19" fillId="0" borderId="19" xfId="0" applyFont="1" applyBorder="1" applyAlignment="1">
      <alignment horizontal="center" vertical="center" wrapText="1"/>
    </xf>
    <xf numFmtId="0" fontId="19" fillId="0" borderId="20" xfId="0" applyFont="1" applyBorder="1"/>
    <xf numFmtId="0" fontId="19" fillId="0" borderId="23" xfId="0" applyFont="1" applyBorder="1" applyAlignment="1">
      <alignment horizontal="center"/>
    </xf>
    <xf numFmtId="0" fontId="19" fillId="0" borderId="22" xfId="0" applyFont="1" applyFill="1" applyBorder="1"/>
    <xf numFmtId="0" fontId="19" fillId="0" borderId="24" xfId="0" applyFont="1" applyBorder="1" applyAlignment="1">
      <alignment horizontal="center" vertical="center" wrapText="1"/>
    </xf>
    <xf numFmtId="0" fontId="19" fillId="0" borderId="11" xfId="0" applyFont="1" applyBorder="1" applyAlignment="1">
      <alignment horizontal="center" vertical="center" wrapText="1"/>
    </xf>
    <xf numFmtId="0" fontId="19" fillId="0" borderId="25" xfId="0" applyFont="1" applyBorder="1" applyAlignment="1">
      <alignment vertical="center" wrapText="1"/>
    </xf>
    <xf numFmtId="0" fontId="19" fillId="0" borderId="26" xfId="0" applyFont="1" applyBorder="1" applyAlignment="1">
      <alignment vertical="center" wrapText="1"/>
    </xf>
    <xf numFmtId="0" fontId="25" fillId="0" borderId="20" xfId="0" applyFont="1" applyBorder="1" applyAlignment="1">
      <alignment horizontal="center" vertical="center"/>
    </xf>
    <xf numFmtId="0" fontId="0" fillId="0" borderId="20" xfId="0" applyBorder="1"/>
    <xf numFmtId="0" fontId="18" fillId="0" borderId="27" xfId="0" applyFont="1" applyFill="1" applyBorder="1" applyAlignment="1">
      <alignment horizontal="center" vertical="center"/>
    </xf>
    <xf numFmtId="165" fontId="18" fillId="33" borderId="0" xfId="1" applyNumberFormat="1" applyFont="1" applyFill="1" applyBorder="1" applyAlignment="1">
      <alignment horizontal="center" vertical="center"/>
    </xf>
    <xf numFmtId="0" fontId="0" fillId="0" borderId="23" xfId="0" applyFill="1" applyBorder="1"/>
    <xf numFmtId="0" fontId="0" fillId="36" borderId="23" xfId="0" applyFill="1" applyBorder="1"/>
    <xf numFmtId="0" fontId="18" fillId="35" borderId="28" xfId="0" applyFont="1" applyFill="1" applyBorder="1" applyAlignment="1">
      <alignment horizontal="center" vertical="center"/>
    </xf>
    <xf numFmtId="165" fontId="18" fillId="33" borderId="0" xfId="0" applyNumberFormat="1" applyFont="1" applyFill="1" applyBorder="1" applyAlignment="1">
      <alignment horizontal="center" vertical="center"/>
    </xf>
    <xf numFmtId="0" fontId="18" fillId="0" borderId="28" xfId="0" applyFont="1" applyFill="1" applyBorder="1" applyAlignment="1">
      <alignment horizontal="center" vertical="center"/>
    </xf>
    <xf numFmtId="1" fontId="0" fillId="36" borderId="23" xfId="0" applyNumberFormat="1" applyFill="1" applyBorder="1"/>
    <xf numFmtId="165" fontId="0" fillId="36" borderId="23" xfId="0" applyNumberFormat="1" applyFill="1" applyBorder="1"/>
    <xf numFmtId="0" fontId="18" fillId="36" borderId="23" xfId="0" applyFont="1" applyFill="1" applyBorder="1" applyAlignment="1">
      <alignment horizontal="center" vertical="center"/>
    </xf>
    <xf numFmtId="165" fontId="18" fillId="37" borderId="0" xfId="0" applyNumberFormat="1" applyFont="1" applyFill="1" applyBorder="1" applyAlignment="1">
      <alignment horizontal="center" vertical="center"/>
    </xf>
    <xf numFmtId="0" fontId="19" fillId="0" borderId="19" xfId="0" applyFont="1" applyBorder="1"/>
    <xf numFmtId="0" fontId="25" fillId="0" borderId="19" xfId="0" applyFont="1" applyBorder="1" applyAlignment="1">
      <alignment horizontal="center" vertical="center"/>
    </xf>
    <xf numFmtId="0" fontId="18" fillId="0" borderId="29" xfId="0" applyFont="1" applyFill="1" applyBorder="1" applyAlignment="1">
      <alignment horizontal="center" vertical="center"/>
    </xf>
    <xf numFmtId="165" fontId="18" fillId="33" borderId="11" xfId="1" applyNumberFormat="1" applyFont="1" applyFill="1" applyBorder="1" applyAlignment="1">
      <alignment horizontal="center" vertical="center"/>
    </xf>
    <xf numFmtId="0" fontId="0" fillId="0" borderId="22" xfId="0" applyFill="1" applyBorder="1"/>
    <xf numFmtId="0" fontId="0" fillId="36" borderId="22" xfId="0" applyFill="1" applyBorder="1"/>
    <xf numFmtId="165" fontId="18" fillId="37" borderId="30" xfId="0" applyNumberFormat="1" applyFont="1" applyFill="1" applyBorder="1" applyAlignment="1">
      <alignment horizontal="center" vertical="center"/>
    </xf>
    <xf numFmtId="165" fontId="18" fillId="33" borderId="11" xfId="0" applyNumberFormat="1" applyFont="1" applyFill="1" applyBorder="1" applyAlignment="1">
      <alignment horizontal="center" vertical="center"/>
    </xf>
    <xf numFmtId="0" fontId="19" fillId="0" borderId="31" xfId="0" applyFont="1" applyFill="1" applyBorder="1"/>
    <xf numFmtId="0" fontId="0" fillId="0" borderId="31" xfId="0" applyBorder="1"/>
    <xf numFmtId="0" fontId="0" fillId="0" borderId="0" xfId="0" applyFill="1"/>
    <xf numFmtId="0" fontId="26" fillId="0" borderId="0" xfId="0" applyFont="1" applyFill="1"/>
    <xf numFmtId="0" fontId="0" fillId="0" borderId="14" xfId="0" applyBorder="1"/>
    <xf numFmtId="0" fontId="27" fillId="0" borderId="0" xfId="0" applyFont="1" applyFill="1"/>
    <xf numFmtId="0" fontId="19" fillId="0" borderId="12" xfId="0" applyFont="1" applyFill="1" applyBorder="1" applyAlignment="1">
      <alignment horizontal="left" vertical="top"/>
    </xf>
    <xf numFmtId="0" fontId="19" fillId="0" borderId="32" xfId="0" applyFont="1" applyBorder="1" applyAlignment="1">
      <alignment horizontal="center" vertical="center"/>
    </xf>
    <xf numFmtId="0" fontId="19" fillId="0" borderId="31" xfId="0" applyFont="1" applyBorder="1" applyAlignment="1">
      <alignment horizontal="center" vertical="center"/>
    </xf>
    <xf numFmtId="0" fontId="19" fillId="0" borderId="33" xfId="0" applyFont="1" applyBorder="1" applyAlignment="1">
      <alignment horizontal="center" vertical="center" wrapText="1"/>
    </xf>
    <xf numFmtId="0" fontId="0" fillId="0" borderId="15" xfId="0" applyFill="1" applyBorder="1"/>
    <xf numFmtId="0" fontId="19" fillId="0" borderId="34" xfId="0" applyFont="1" applyBorder="1" applyAlignment="1">
      <alignment horizontal="center" vertical="center"/>
    </xf>
    <xf numFmtId="0" fontId="19" fillId="0" borderId="31" xfId="0" applyFont="1" applyBorder="1"/>
    <xf numFmtId="0" fontId="25" fillId="0" borderId="0" xfId="0" quotePrefix="1" applyFont="1" applyBorder="1" applyAlignment="1">
      <alignment horizontal="center" vertical="center"/>
    </xf>
    <xf numFmtId="0" fontId="0" fillId="0" borderId="0" xfId="0" applyBorder="1"/>
    <xf numFmtId="0" fontId="0" fillId="36" borderId="0" xfId="0" applyFill="1" applyBorder="1" applyAlignment="1">
      <alignment horizontal="center"/>
    </xf>
    <xf numFmtId="0" fontId="0" fillId="36" borderId="23" xfId="0" applyFill="1" applyBorder="1" applyAlignment="1">
      <alignment horizontal="center"/>
    </xf>
    <xf numFmtId="0" fontId="0" fillId="36" borderId="0" xfId="0" applyFont="1" applyFill="1" applyBorder="1" applyAlignment="1">
      <alignment horizontal="center" vertical="center"/>
    </xf>
    <xf numFmtId="0" fontId="0" fillId="0" borderId="0" xfId="0" applyFont="1" applyBorder="1"/>
    <xf numFmtId="0" fontId="0" fillId="36" borderId="23" xfId="0" applyFont="1" applyFill="1" applyBorder="1"/>
    <xf numFmtId="0" fontId="25" fillId="0" borderId="0" xfId="0" applyFont="1" applyBorder="1" applyAlignment="1">
      <alignment horizontal="center" vertical="center"/>
    </xf>
    <xf numFmtId="166" fontId="0" fillId="0" borderId="0" xfId="3" applyNumberFormat="1" applyFont="1" applyBorder="1" applyAlignment="1">
      <alignment horizontal="center"/>
    </xf>
    <xf numFmtId="166" fontId="0" fillId="0" borderId="0" xfId="3" applyNumberFormat="1" applyFont="1" applyBorder="1" applyAlignment="1">
      <alignment horizontal="center" vertical="center"/>
    </xf>
    <xf numFmtId="166" fontId="0" fillId="0" borderId="23" xfId="3" applyNumberFormat="1" applyFont="1" applyFill="1" applyBorder="1" applyAlignment="1">
      <alignment horizontal="center"/>
    </xf>
    <xf numFmtId="166" fontId="0" fillId="0" borderId="23" xfId="3" applyNumberFormat="1" applyFont="1" applyFill="1" applyBorder="1"/>
    <xf numFmtId="0" fontId="0" fillId="0" borderId="21" xfId="0" applyBorder="1" applyAlignment="1">
      <alignment horizontal="center" vertical="center" wrapText="1"/>
    </xf>
    <xf numFmtId="0" fontId="0" fillId="0" borderId="11" xfId="0" applyBorder="1"/>
    <xf numFmtId="166" fontId="0" fillId="0" borderId="11" xfId="3" applyNumberFormat="1" applyFont="1" applyBorder="1" applyAlignment="1">
      <alignment horizontal="center"/>
    </xf>
    <xf numFmtId="166" fontId="0" fillId="0" borderId="22" xfId="3" applyNumberFormat="1" applyFont="1" applyFill="1" applyBorder="1" applyAlignment="1">
      <alignment horizontal="center" vertical="center"/>
    </xf>
    <xf numFmtId="0" fontId="0" fillId="0" borderId="22" xfId="0" applyBorder="1"/>
    <xf numFmtId="0" fontId="0" fillId="0" borderId="19" xfId="0" applyBorder="1" applyAlignment="1">
      <alignment horizontal="center" vertical="center" wrapText="1"/>
    </xf>
    <xf numFmtId="166" fontId="0" fillId="0" borderId="11" xfId="3" applyNumberFormat="1" applyFont="1" applyBorder="1" applyAlignment="1">
      <alignment horizontal="center" vertical="center"/>
    </xf>
    <xf numFmtId="0" fontId="0" fillId="0" borderId="11" xfId="0" applyFont="1" applyBorder="1"/>
    <xf numFmtId="166" fontId="0" fillId="0" borderId="22" xfId="3" applyNumberFormat="1" applyFont="1" applyFill="1" applyBorder="1"/>
    <xf numFmtId="0" fontId="23" fillId="0" borderId="0" xfId="0" applyFont="1" applyAlignment="1">
      <alignment horizontal="left" vertical="top"/>
    </xf>
    <xf numFmtId="0" fontId="19" fillId="0" borderId="0" xfId="0" applyFont="1" applyAlignment="1">
      <alignment horizontal="center" vertical="center"/>
    </xf>
    <xf numFmtId="0" fontId="19" fillId="0" borderId="0" xfId="0" applyFont="1"/>
    <xf numFmtId="0" fontId="0" fillId="0" borderId="0" xfId="0" applyFill="1" applyBorder="1" applyAlignment="1">
      <alignment horizontal="left" vertical="top"/>
    </xf>
    <xf numFmtId="0" fontId="18" fillId="0" borderId="0" xfId="0" applyFont="1"/>
    <xf numFmtId="0" fontId="0" fillId="35" borderId="34" xfId="0" applyFill="1" applyBorder="1" applyAlignment="1"/>
    <xf numFmtId="0" fontId="0" fillId="0" borderId="0" xfId="0" applyFill="1" applyBorder="1" applyAlignment="1"/>
    <xf numFmtId="0" fontId="19" fillId="0" borderId="13" xfId="0" applyFont="1" applyBorder="1"/>
    <xf numFmtId="0" fontId="19" fillId="0" borderId="35" xfId="0" applyFont="1" applyBorder="1"/>
    <xf numFmtId="0" fontId="19" fillId="0" borderId="24" xfId="0" applyFont="1" applyBorder="1"/>
    <xf numFmtId="0" fontId="19" fillId="0" borderId="36" xfId="0" applyFont="1" applyBorder="1" applyAlignment="1">
      <alignment horizontal="center" vertical="center" wrapText="1"/>
    </xf>
    <xf numFmtId="0" fontId="19" fillId="0" borderId="25" xfId="0" applyFont="1" applyBorder="1" applyAlignment="1">
      <alignment horizontal="center" vertical="center" wrapText="1"/>
    </xf>
    <xf numFmtId="0" fontId="19" fillId="0" borderId="26" xfId="0" applyFont="1" applyBorder="1" applyAlignment="1">
      <alignment horizontal="center" vertical="center" wrapText="1"/>
    </xf>
    <xf numFmtId="0" fontId="18" fillId="0" borderId="28" xfId="0" applyFont="1" applyBorder="1" applyAlignment="1">
      <alignment horizontal="center" vertical="center"/>
    </xf>
    <xf numFmtId="0" fontId="18" fillId="0" borderId="0" xfId="0" applyFont="1" applyBorder="1" applyAlignment="1">
      <alignment horizontal="center" vertical="center" wrapText="1"/>
    </xf>
    <xf numFmtId="0" fontId="0" fillId="0" borderId="28" xfId="0" applyBorder="1" applyAlignment="1">
      <alignment horizontal="center" vertical="center"/>
    </xf>
    <xf numFmtId="165" fontId="0" fillId="0" borderId="37" xfId="1" applyNumberFormat="1" applyFont="1" applyBorder="1"/>
    <xf numFmtId="165" fontId="0" fillId="0" borderId="0" xfId="1" applyNumberFormat="1" applyFont="1" applyBorder="1"/>
    <xf numFmtId="0" fontId="0" fillId="0" borderId="35" xfId="0" applyBorder="1"/>
    <xf numFmtId="165" fontId="0" fillId="36" borderId="23" xfId="1" applyNumberFormat="1" applyFont="1" applyFill="1" applyBorder="1"/>
    <xf numFmtId="165" fontId="0" fillId="33" borderId="0" xfId="1" applyNumberFormat="1" applyFont="1" applyFill="1" applyBorder="1"/>
    <xf numFmtId="0" fontId="18" fillId="0" borderId="29" xfId="0" applyFont="1" applyBorder="1" applyAlignment="1">
      <alignment horizontal="center" vertical="center"/>
    </xf>
    <xf numFmtId="165" fontId="0" fillId="33" borderId="11" xfId="1" applyNumberFormat="1" applyFont="1" applyFill="1" applyBorder="1"/>
    <xf numFmtId="0" fontId="18" fillId="0" borderId="11" xfId="0" applyFont="1" applyBorder="1" applyAlignment="1">
      <alignment horizontal="center" vertical="center" wrapText="1"/>
    </xf>
    <xf numFmtId="0" fontId="0" fillId="0" borderId="29" xfId="0" applyBorder="1" applyAlignment="1">
      <alignment horizontal="center" vertical="center"/>
    </xf>
    <xf numFmtId="165" fontId="0" fillId="0" borderId="30" xfId="1" applyNumberFormat="1" applyFont="1" applyBorder="1"/>
    <xf numFmtId="165" fontId="0" fillId="0" borderId="11" xfId="1" applyNumberFormat="1" applyFont="1" applyBorder="1"/>
    <xf numFmtId="0" fontId="19" fillId="0" borderId="14" xfId="0" applyFont="1" applyFill="1" applyBorder="1"/>
    <xf numFmtId="0" fontId="0" fillId="0" borderId="15" xfId="0" applyBorder="1"/>
    <xf numFmtId="0" fontId="0" fillId="0" borderId="12" xfId="0" applyBorder="1"/>
    <xf numFmtId="0" fontId="0" fillId="0" borderId="23" xfId="0" applyBorder="1"/>
    <xf numFmtId="0" fontId="0" fillId="36" borderId="0" xfId="0" applyFill="1" applyBorder="1" applyAlignment="1">
      <alignment horizontal="center" vertical="center"/>
    </xf>
    <xf numFmtId="0" fontId="0" fillId="36" borderId="0" xfId="0" applyFill="1" applyBorder="1"/>
    <xf numFmtId="166" fontId="0" fillId="0" borderId="0" xfId="3" applyNumberFormat="1" applyFont="1" applyBorder="1"/>
    <xf numFmtId="166" fontId="0" fillId="0" borderId="11" xfId="3" applyNumberFormat="1" applyFont="1" applyBorder="1"/>
    <xf numFmtId="0" fontId="19" fillId="0" borderId="29" xfId="0" applyFont="1" applyBorder="1"/>
    <xf numFmtId="0" fontId="19" fillId="0" borderId="22" xfId="0" applyFont="1" applyBorder="1" applyAlignment="1">
      <alignment horizontal="center" vertical="center" wrapText="1"/>
    </xf>
    <xf numFmtId="168" fontId="18" fillId="33" borderId="0" xfId="2" applyNumberFormat="1" applyFont="1" applyFill="1" applyBorder="1" applyAlignment="1">
      <alignment horizontal="center" vertical="center"/>
    </xf>
    <xf numFmtId="0" fontId="0" fillId="0" borderId="0" xfId="0" applyFill="1" applyBorder="1"/>
    <xf numFmtId="0" fontId="0" fillId="36" borderId="15" xfId="0" applyFill="1" applyBorder="1"/>
    <xf numFmtId="0" fontId="18" fillId="33" borderId="0" xfId="0" applyFont="1" applyFill="1" applyBorder="1" applyAlignment="1">
      <alignment horizontal="center" vertical="center"/>
    </xf>
    <xf numFmtId="168" fontId="0" fillId="36" borderId="23" xfId="2" applyNumberFormat="1" applyFont="1" applyFill="1" applyBorder="1"/>
    <xf numFmtId="167" fontId="18" fillId="36" borderId="23" xfId="2" applyFont="1" applyFill="1" applyBorder="1" applyAlignment="1">
      <alignment horizontal="center" vertical="center"/>
    </xf>
    <xf numFmtId="0" fontId="0" fillId="33" borderId="0" xfId="0" applyFill="1" applyBorder="1"/>
    <xf numFmtId="0" fontId="0" fillId="33" borderId="0" xfId="0" applyFill="1" applyBorder="1" applyAlignment="1">
      <alignment horizontal="center"/>
    </xf>
    <xf numFmtId="168" fontId="18" fillId="33" borderId="11" xfId="2" applyNumberFormat="1" applyFont="1" applyFill="1" applyBorder="1" applyAlignment="1">
      <alignment horizontal="center" vertical="center"/>
    </xf>
    <xf numFmtId="0" fontId="0" fillId="0" borderId="11" xfId="0" applyFill="1" applyBorder="1"/>
    <xf numFmtId="0" fontId="0" fillId="33" borderId="11" xfId="0" applyFill="1" applyBorder="1"/>
    <xf numFmtId="0" fontId="0" fillId="33" borderId="11" xfId="0" applyFill="1" applyBorder="1" applyAlignment="1">
      <alignment horizontal="center"/>
    </xf>
    <xf numFmtId="0" fontId="0" fillId="0" borderId="21" xfId="0" applyBorder="1" applyAlignment="1">
      <alignment horizontal="center" vertical="center"/>
    </xf>
    <xf numFmtId="0" fontId="0" fillId="0" borderId="21" xfId="0" applyBorder="1"/>
    <xf numFmtId="0" fontId="19" fillId="0" borderId="20" xfId="0" applyFont="1" applyBorder="1" applyAlignment="1">
      <alignment horizontal="center" vertical="center"/>
    </xf>
    <xf numFmtId="0" fontId="19" fillId="0" borderId="12" xfId="0" applyFont="1" applyBorder="1" applyAlignment="1">
      <alignment horizontal="center" vertical="center"/>
    </xf>
    <xf numFmtId="0" fontId="25" fillId="0" borderId="13" xfId="0" applyFont="1" applyBorder="1" applyAlignment="1">
      <alignment horizontal="center" vertical="center"/>
    </xf>
    <xf numFmtId="0" fontId="0" fillId="36" borderId="23" xfId="0" applyFill="1" applyBorder="1" applyAlignment="1">
      <alignment horizontal="center" vertical="center"/>
    </xf>
    <xf numFmtId="0" fontId="25" fillId="0" borderId="35" xfId="0" applyFont="1" applyBorder="1" applyAlignment="1">
      <alignment horizontal="center" vertical="center"/>
    </xf>
    <xf numFmtId="166" fontId="0" fillId="0" borderId="23" xfId="3" applyNumberFormat="1" applyFont="1" applyFill="1" applyBorder="1" applyAlignment="1">
      <alignment horizontal="center" vertical="center"/>
    </xf>
    <xf numFmtId="3" fontId="18" fillId="33" borderId="0" xfId="0" applyNumberFormat="1" applyFont="1" applyFill="1" applyBorder="1" applyAlignment="1">
      <alignment horizontal="center" vertical="center"/>
    </xf>
    <xf numFmtId="3" fontId="0" fillId="36" borderId="23" xfId="0" applyNumberFormat="1" applyFill="1" applyBorder="1"/>
    <xf numFmtId="3" fontId="0" fillId="33" borderId="0" xfId="0" applyNumberFormat="1" applyFill="1" applyBorder="1"/>
    <xf numFmtId="3" fontId="0" fillId="33" borderId="11" xfId="0" applyNumberFormat="1" applyFill="1" applyBorder="1"/>
    <xf numFmtId="3" fontId="18" fillId="33" borderId="11" xfId="0" applyNumberFormat="1" applyFont="1" applyFill="1" applyBorder="1" applyAlignment="1">
      <alignment horizontal="center" vertical="center"/>
    </xf>
    <xf numFmtId="3" fontId="0" fillId="33" borderId="0" xfId="0" applyNumberFormat="1" applyFont="1" applyFill="1" applyBorder="1" applyAlignment="1">
      <alignment horizontal="center" vertical="center"/>
    </xf>
    <xf numFmtId="165" fontId="0" fillId="33" borderId="0" xfId="1" applyNumberFormat="1" applyFont="1" applyFill="1" applyBorder="1" applyAlignment="1">
      <alignment horizontal="center" vertical="center"/>
    </xf>
    <xf numFmtId="164" fontId="18" fillId="33" borderId="0" xfId="1" applyFont="1" applyFill="1" applyBorder="1" applyAlignment="1">
      <alignment horizontal="center" vertical="center"/>
    </xf>
    <xf numFmtId="164" fontId="0" fillId="33" borderId="0" xfId="1" applyFont="1" applyFill="1" applyBorder="1"/>
    <xf numFmtId="0" fontId="19" fillId="0" borderId="13" xfId="0" applyFont="1" applyFill="1" applyBorder="1" applyAlignment="1">
      <alignment horizontal="center" wrapText="1"/>
    </xf>
    <xf numFmtId="0" fontId="19" fillId="0" borderId="14" xfId="0" applyFont="1" applyFill="1" applyBorder="1" applyAlignment="1">
      <alignment horizontal="center" wrapText="1"/>
    </xf>
    <xf numFmtId="0" fontId="19" fillId="0" borderId="15" xfId="0" applyFont="1" applyFill="1" applyBorder="1" applyAlignment="1">
      <alignment horizontal="center" wrapText="1"/>
    </xf>
    <xf numFmtId="0" fontId="19" fillId="0" borderId="16" xfId="0" applyFont="1" applyBorder="1" applyAlignment="1">
      <alignment horizontal="center" vertical="top" wrapText="1"/>
    </xf>
    <xf numFmtId="0" fontId="19" fillId="0" borderId="17" xfId="0" applyFont="1" applyBorder="1" applyAlignment="1">
      <alignment horizontal="center" vertical="top" wrapText="1"/>
    </xf>
    <xf numFmtId="0" fontId="19" fillId="0" borderId="18" xfId="0" applyFont="1" applyBorder="1" applyAlignment="1">
      <alignment horizontal="center" vertical="top" wrapText="1"/>
    </xf>
    <xf numFmtId="0" fontId="19" fillId="0" borderId="16" xfId="0" applyFont="1" applyBorder="1" applyAlignment="1">
      <alignment horizontal="center"/>
    </xf>
    <xf numFmtId="0" fontId="19" fillId="0" borderId="17" xfId="0" applyFont="1" applyBorder="1" applyAlignment="1">
      <alignment horizontal="center"/>
    </xf>
    <xf numFmtId="0" fontId="19" fillId="0" borderId="18" xfId="0" applyFont="1" applyBorder="1" applyAlignment="1">
      <alignment horizontal="center"/>
    </xf>
    <xf numFmtId="0" fontId="19" fillId="0" borderId="21" xfId="0" applyFont="1" applyBorder="1" applyAlignment="1">
      <alignment horizontal="center"/>
    </xf>
    <xf numFmtId="0" fontId="19" fillId="0" borderId="11" xfId="0" applyFont="1" applyBorder="1" applyAlignment="1">
      <alignment horizontal="center"/>
    </xf>
    <xf numFmtId="0" fontId="19" fillId="0" borderId="31" xfId="0" applyFont="1" applyBorder="1" applyAlignment="1">
      <alignment horizontal="center" vertical="center"/>
    </xf>
    <xf numFmtId="0" fontId="0" fillId="33" borderId="32" xfId="0" applyFont="1" applyFill="1" applyBorder="1" applyAlignment="1">
      <alignment horizontal="left" vertical="top"/>
    </xf>
    <xf numFmtId="0" fontId="0" fillId="33" borderId="31" xfId="0" applyFill="1" applyBorder="1" applyAlignment="1">
      <alignment horizontal="left" vertical="top"/>
    </xf>
    <xf numFmtId="0" fontId="0" fillId="33" borderId="33" xfId="0" applyFill="1" applyBorder="1" applyAlignment="1">
      <alignment horizontal="left" vertical="top"/>
    </xf>
    <xf numFmtId="0" fontId="19" fillId="35" borderId="13" xfId="0" applyFont="1" applyFill="1" applyBorder="1" applyAlignment="1">
      <alignment horizontal="center" wrapText="1"/>
    </xf>
    <xf numFmtId="0" fontId="19" fillId="35" borderId="14" xfId="0" applyFont="1" applyFill="1" applyBorder="1" applyAlignment="1">
      <alignment horizontal="center" wrapText="1"/>
    </xf>
    <xf numFmtId="0" fontId="19" fillId="35" borderId="15" xfId="0" applyFont="1" applyFill="1" applyBorder="1" applyAlignment="1">
      <alignment horizontal="center" wrapText="1"/>
    </xf>
    <xf numFmtId="0" fontId="19" fillId="0" borderId="22" xfId="0" applyFont="1" applyBorder="1" applyAlignment="1">
      <alignment horizontal="center"/>
    </xf>
    <xf numFmtId="0" fontId="0" fillId="33" borderId="32" xfId="0" applyFont="1" applyFill="1" applyBorder="1" applyAlignment="1">
      <alignment horizontal="left" vertical="top" wrapText="1"/>
    </xf>
    <xf numFmtId="0" fontId="22" fillId="34" borderId="0" xfId="0" applyFont="1" applyFill="1" applyAlignment="1">
      <alignment horizontal="left" vertical="top" wrapText="1"/>
    </xf>
    <xf numFmtId="0" fontId="22" fillId="0" borderId="0" xfId="0" applyFont="1" applyAlignment="1">
      <alignment horizontal="left" vertical="top"/>
    </xf>
    <xf numFmtId="0" fontId="21" fillId="0" borderId="0" xfId="4" applyFont="1" applyAlignment="1" applyProtection="1">
      <alignment horizontal="center"/>
      <protection locked="0"/>
    </xf>
    <xf numFmtId="0" fontId="21" fillId="0" borderId="0" xfId="4" applyFont="1" applyAlignment="1" applyProtection="1">
      <alignment horizontal="center" vertical="top" wrapText="1"/>
      <protection locked="0"/>
    </xf>
    <xf numFmtId="0" fontId="18" fillId="34" borderId="0" xfId="0" applyFont="1" applyFill="1" applyAlignment="1">
      <alignment horizontal="left" vertical="top" wrapText="1"/>
    </xf>
  </cellXfs>
  <cellStyles count="86">
    <cellStyle name="$" xfId="5"/>
    <cellStyle name="$.00" xfId="6"/>
    <cellStyle name="$_9. Rev2Cost_GDPIPI" xfId="7"/>
    <cellStyle name="$_lists" xfId="8"/>
    <cellStyle name="$_lists_4. Current Monthly Fixed Charge" xfId="9"/>
    <cellStyle name="$_Sheet4" xfId="10"/>
    <cellStyle name="$M" xfId="11"/>
    <cellStyle name="$M.00" xfId="12"/>
    <cellStyle name="$M_9. Rev2Cost_GDPIPI" xfId="13"/>
    <cellStyle name="20% - Accent1 2" xfId="14"/>
    <cellStyle name="20% - Accent2 2" xfId="15"/>
    <cellStyle name="20% - Accent3 2" xfId="16"/>
    <cellStyle name="20% - Accent4 2" xfId="17"/>
    <cellStyle name="20% - Accent5 2" xfId="18"/>
    <cellStyle name="20% - Accent6 2" xfId="19"/>
    <cellStyle name="40% - Accent1 2" xfId="20"/>
    <cellStyle name="40% - Accent2 2" xfId="21"/>
    <cellStyle name="40% - Accent3 2" xfId="22"/>
    <cellStyle name="40% - Accent4 2" xfId="23"/>
    <cellStyle name="40% - Accent5 2" xfId="24"/>
    <cellStyle name="40% - Accent6 2" xfId="25"/>
    <cellStyle name="60% - Accent1 2" xfId="26"/>
    <cellStyle name="60% - Accent2 2" xfId="27"/>
    <cellStyle name="60% - Accent3 2" xfId="28"/>
    <cellStyle name="60% - Accent4 2" xfId="29"/>
    <cellStyle name="60% - Accent5 2" xfId="30"/>
    <cellStyle name="60% - Accent6 2" xfId="31"/>
    <cellStyle name="Accent1 2" xfId="32"/>
    <cellStyle name="Accent2 2" xfId="33"/>
    <cellStyle name="Accent3 2" xfId="34"/>
    <cellStyle name="Accent4 2" xfId="35"/>
    <cellStyle name="Accent5 2" xfId="36"/>
    <cellStyle name="Accent6 2" xfId="37"/>
    <cellStyle name="Bad 2" xfId="38"/>
    <cellStyle name="Calculation 2" xfId="39"/>
    <cellStyle name="Check Cell 2" xfId="40"/>
    <cellStyle name="Comma" xfId="1" builtinId="3"/>
    <cellStyle name="Comma 2" xfId="41"/>
    <cellStyle name="Comma 3" xfId="42"/>
    <cellStyle name="Comma 3 2" xfId="43"/>
    <cellStyle name="Comma 4" xfId="44"/>
    <cellStyle name="Comma 5" xfId="45"/>
    <cellStyle name="Comma0" xfId="46"/>
    <cellStyle name="Currency" xfId="2" builtinId="4"/>
    <cellStyle name="Currency 2" xfId="47"/>
    <cellStyle name="Currency 3" xfId="48"/>
    <cellStyle name="Currency0" xfId="49"/>
    <cellStyle name="Date" xfId="50"/>
    <cellStyle name="Explanatory Text 2" xfId="51"/>
    <cellStyle name="Fixed" xfId="52"/>
    <cellStyle name="Good 2" xfId="53"/>
    <cellStyle name="Grey" xfId="54"/>
    <cellStyle name="Heading 1 2" xfId="55"/>
    <cellStyle name="Heading 2 2" xfId="56"/>
    <cellStyle name="Heading 3 2" xfId="57"/>
    <cellStyle name="Heading 4 2" xfId="58"/>
    <cellStyle name="Input [yellow]" xfId="59"/>
    <cellStyle name="Input 2" xfId="60"/>
    <cellStyle name="Linked Cell 2" xfId="61"/>
    <cellStyle name="M" xfId="62"/>
    <cellStyle name="M.00" xfId="63"/>
    <cellStyle name="M_9. Rev2Cost_GDPIPI" xfId="64"/>
    <cellStyle name="M_lists" xfId="65"/>
    <cellStyle name="M_lists_4. Current Monthly Fixed Charge" xfId="66"/>
    <cellStyle name="M_Sheet4" xfId="67"/>
    <cellStyle name="Neutral 2" xfId="68"/>
    <cellStyle name="Normal" xfId="0" builtinId="0"/>
    <cellStyle name="Normal - Style1" xfId="69"/>
    <cellStyle name="Normal 2" xfId="4"/>
    <cellStyle name="Normal 3" xfId="70"/>
    <cellStyle name="Normal 4" xfId="71"/>
    <cellStyle name="Normal 5" xfId="72"/>
    <cellStyle name="Normal 5 2" xfId="73"/>
    <cellStyle name="Normal 6" xfId="74"/>
    <cellStyle name="Normal 7" xfId="75"/>
    <cellStyle name="Note 2" xfId="76"/>
    <cellStyle name="Output 2" xfId="77"/>
    <cellStyle name="Percent" xfId="3" builtinId="5"/>
    <cellStyle name="Percent [2]" xfId="78"/>
    <cellStyle name="Percent 2" xfId="79"/>
    <cellStyle name="Percent 3" xfId="80"/>
    <cellStyle name="Percent 3 2" xfId="81"/>
    <cellStyle name="Percent 4" xfId="82"/>
    <cellStyle name="Title 2" xfId="83"/>
    <cellStyle name="Total 2" xfId="84"/>
    <cellStyle name="Warning Text 2" xfId="85"/>
  </cellStyles>
  <dxfs count="360">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ont>
        <color theme="0"/>
      </font>
      <fill>
        <patternFill>
          <bgColor theme="0"/>
        </patternFill>
      </fill>
      <border>
        <left/>
        <right/>
        <top/>
        <bottom/>
        <vertical/>
        <horizontal/>
      </border>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ont>
        <color theme="0"/>
      </font>
      <fill>
        <patternFill>
          <bgColor theme="0"/>
        </patternFill>
      </fill>
      <border>
        <left/>
        <right/>
        <top/>
        <bottom/>
        <vertical/>
        <horizontal/>
      </border>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ont>
        <color theme="0"/>
      </font>
      <fill>
        <patternFill>
          <bgColor theme="0"/>
        </patternFill>
      </fill>
      <border>
        <left/>
        <right/>
        <top/>
        <bottom/>
        <vertical/>
        <horizontal/>
      </border>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ont>
        <color theme="0"/>
      </font>
      <fill>
        <patternFill>
          <bgColor theme="0"/>
        </patternFill>
      </fill>
      <border>
        <left/>
        <right/>
        <top/>
        <bottom/>
        <vertical/>
        <horizontal/>
      </border>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ont>
        <color theme="0"/>
      </font>
      <fill>
        <patternFill>
          <bgColor theme="0"/>
        </patternFill>
      </fill>
      <border>
        <left/>
        <right/>
        <top/>
        <bottom/>
        <vertical/>
        <horizontal/>
      </border>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ont>
        <color theme="0"/>
      </font>
      <fill>
        <patternFill>
          <bgColor theme="0"/>
        </patternFill>
      </fill>
      <border>
        <left/>
        <right/>
        <top/>
        <bottom/>
        <vertical/>
        <horizontal/>
      </border>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ont>
        <color theme="0"/>
      </font>
      <fill>
        <patternFill>
          <bgColor theme="0"/>
        </patternFill>
      </fill>
      <border>
        <left/>
        <right/>
        <top/>
        <bottom/>
        <vertical/>
        <horizontal/>
      </border>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ont>
        <color theme="0"/>
      </font>
      <fill>
        <patternFill>
          <bgColor theme="0"/>
        </patternFill>
      </fill>
      <border>
        <left/>
        <right/>
        <top/>
        <bottom/>
        <vertical/>
        <horizontal/>
      </border>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ont>
        <color theme="0"/>
      </font>
      <fill>
        <patternFill>
          <bgColor theme="0"/>
        </patternFill>
      </fill>
      <border>
        <left/>
        <right/>
        <top/>
        <bottom/>
        <vertical/>
        <horizontal/>
      </border>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0" tint="-0.24994659260841701"/>
        </patternFill>
      </fill>
    </dxf>
    <dxf>
      <font>
        <color theme="0"/>
      </font>
      <fill>
        <patternFill>
          <bgColor theme="0"/>
        </patternFill>
      </fill>
      <border>
        <left/>
        <right/>
        <top/>
        <bottom/>
        <vertical/>
        <horizontal/>
      </border>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customXml" Target="../customXml/item1.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sharedStrings" Target="sharedStrings.xml"/><Relationship Id="rId5" Type="http://schemas.openxmlformats.org/officeDocument/2006/relationships/externalLink" Target="externalLinks/externalLink4.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externalLink" Target="externalLinks/externalLink3.xml"/><Relationship Id="rId9" Type="http://schemas.openxmlformats.org/officeDocument/2006/relationships/theme" Target="theme/theme1.xml"/><Relationship Id="rId14"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Applications%20Department\Department%20Applications\Application%20Review%20Process\Rec%20%231%20-%20Application%20Filing%20Requirements\Testing%20Protocols%20for%20Models%20and%20Appendices\2014%20IRM%20Rate%20Generator_V2.3_FOR%20TESTING.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NANCIAL%20SERVICES/Business%20Plan_COS/2017%20COS/References/Filing%20Requirements/2017_Filing_Requirements_Chapter2_Appendices.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776755\Downloads\Appendices_removed.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nts1\amar$\My%20Documents\EXCEL\COSA\COSA_Unbundling%20(MEA)\Mea_UCA_test.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Applications%20Department\Department%20Applications\Rates\2013%20Electricity%20Rates\$Models\Final%202013%20IRM%20RG.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Home\Market%20Operations\Department%20Applications\Reports\Rates\Electricity%20Rates%20-%20Billing%20Determinants%20Database\2012%20IRM%20DEVELOPMENT\2012%20IRM%20MODEL%20(2ND%20AND%203RD).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nts1\eichsteller$\My%20Documents\EXCEL\COSA\COSA_Unbundling%20(MEA)\Mea_UCA_tes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rmation Sheet"/>
      <sheetName val="2. Table of Contents"/>
      <sheetName val="3. Rate Class Selection"/>
      <sheetName val="4. Current Tariff Schedule"/>
      <sheetName val="4. Hidden"/>
      <sheetName val="5. 2014 Continuity Schedule"/>
      <sheetName val="6. Billing Det. for Def-Var"/>
      <sheetName val="6. hidden"/>
      <sheetName val="7. Allocating Def-Var Balances"/>
      <sheetName val="8. Calculation of Def-Var RR"/>
      <sheetName val="9. Rev2Cost_GDPIPI"/>
      <sheetName val="9. hidden"/>
      <sheetName val="10. Other Charges &amp; LF"/>
      <sheetName val="11. Proposed Rates"/>
      <sheetName val="11. Hidden"/>
      <sheetName val="12. Summary Sheet"/>
      <sheetName val="13. Final Tariff Schedule"/>
      <sheetName val="14. Bill Impacts"/>
      <sheetName val="14. Bill Impacts1"/>
      <sheetName val="lists"/>
      <sheetName val="2016 List"/>
    </sheetNames>
    <sheetDataSet>
      <sheetData sheetId="0"/>
      <sheetData sheetId="1"/>
      <sheetData sheetId="2">
        <row r="19">
          <cell r="B19" t="str">
            <v>UNMETERED SCATTERED LOAD</v>
          </cell>
        </row>
        <row r="20">
          <cell r="B20" t="str">
            <v>RESIDENTIAL URBAN</v>
          </cell>
        </row>
        <row r="21">
          <cell r="B21" t="str">
            <v>microFIT</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Index"/>
      <sheetName val="COS Flowchart"/>
      <sheetName val="List of Key References"/>
      <sheetName val="App.2-A_Requested_Approvals"/>
      <sheetName val="App.2-AA_Capital Projects"/>
      <sheetName val="App.2-AB_Capital Expenditures"/>
      <sheetName val="App.2-AC_Customer Engagement"/>
      <sheetName val="App.2-B_Acctg Instructions"/>
      <sheetName val="App.2-BA_Fixed Asset Cont"/>
      <sheetName val="Appendix 2-BB Service Life  "/>
      <sheetName val="App.2-CA_OldCGAAPDepExp_Yr1"/>
      <sheetName val="App.2-CB_NewCGAAP_DepExp_Yr1"/>
      <sheetName val="App.2-CC_DepExp_Yr2"/>
      <sheetName val="App.2-CD_DepExp_Yr3"/>
      <sheetName val="App.2-CE_DepExp_Yr4"/>
      <sheetName val="App.2-CF_DepExp_Yr5"/>
      <sheetName val="App.2-CG_DepExp_Yr6"/>
      <sheetName val="App.2-CH_DepExp"/>
      <sheetName val="App.2-D_Overhead"/>
      <sheetName val="App.2-EA_Account 1575 (2015)"/>
      <sheetName val="App.2-EB_Account 1576 (2012)"/>
      <sheetName val="App.2-EC_Account 1576 (2013)"/>
      <sheetName val="App.2-FA Proposed REG Invest."/>
      <sheetName val="App.2-FB Calc of REG Improvemnt"/>
      <sheetName val="App.2-FC Calc of REG Expansion"/>
      <sheetName val="App.2-G SQI"/>
      <sheetName val="App.2-H_Other_Oper_Rev"/>
      <sheetName val="App_2-I LF_CDM"/>
      <sheetName val="App.2-IA_Load_Forecast_Instrct"/>
      <sheetName val="App.2-IB_Load_Forecast_Analysis"/>
      <sheetName val="App.2-JA_OM&amp;A_Summary_Analys"/>
      <sheetName val="App.2-JB_OM&amp;A_Cost _Drivers"/>
      <sheetName val="App.2-JC_OMA Programs"/>
      <sheetName val="App.2-K_Employee Costs"/>
      <sheetName val="App.2-KA_P_OPEBs"/>
      <sheetName val="App.2-L_OM&amp;A_per_Cust_FTE"/>
      <sheetName val="App.2-L_OM&amp;A_per_Cust_FTEE_exp"/>
      <sheetName val="App.2-M_Regulatory_Costs"/>
      <sheetName val="App.2-N_Corp_Cost_Allocation"/>
      <sheetName val="App.2-OA Capital Structure"/>
      <sheetName val="App.2-OB_Debt Instruments"/>
      <sheetName val="App.2-Q_Cost of Serv. Emb. Dx"/>
      <sheetName val="App.2-R_Loss Factors"/>
      <sheetName val="App.2-S_Stranded Meters"/>
      <sheetName val="App.2-Y_MIFRS Summary Impacts"/>
      <sheetName val="Sheet19"/>
      <sheetName val="App.2-YA_IFRS Transition Costs"/>
      <sheetName val="Sheet1"/>
    </sheetNames>
    <sheetDataSet>
      <sheetData sheetId="0">
        <row r="3">
          <cell r="AA3" t="str">
            <v>Algoma Power Inc.</v>
          </cell>
        </row>
        <row r="4">
          <cell r="AA4" t="str">
            <v>Atikokan Hydro Inc.</v>
          </cell>
        </row>
        <row r="5">
          <cell r="AA5" t="str">
            <v>Attawapiskat Power Corporation</v>
          </cell>
        </row>
        <row r="6">
          <cell r="AA6" t="str">
            <v>Bluewater Power Distribution Corporation</v>
          </cell>
        </row>
        <row r="7">
          <cell r="AA7" t="str">
            <v>Brantford Power Inc.</v>
          </cell>
        </row>
        <row r="8">
          <cell r="AA8" t="str">
            <v>Burlington Hydro Inc.</v>
          </cell>
        </row>
        <row r="9">
          <cell r="AA9" t="str">
            <v>Canadian Niagara Power Inc.</v>
          </cell>
        </row>
        <row r="10">
          <cell r="AA10" t="str">
            <v>Centre Wellington Hydro Ltd.</v>
          </cell>
        </row>
        <row r="11">
          <cell r="AA11" t="str">
            <v>Chapleau Public Utilities Corporation</v>
          </cell>
        </row>
        <row r="12">
          <cell r="AA12" t="str">
            <v>COLLUS PowerStream Corp.</v>
          </cell>
        </row>
        <row r="13">
          <cell r="AA13" t="str">
            <v>Cooperative Hydro Embrun Inc.</v>
          </cell>
        </row>
        <row r="14">
          <cell r="AA14" t="str">
            <v>E.L.K. Energy Inc.</v>
          </cell>
        </row>
        <row r="15">
          <cell r="AA15" t="str">
            <v>Energy + Inc.</v>
          </cell>
        </row>
        <row r="16">
          <cell r="AA16" t="str">
            <v>Enersource Hydro Mississauga Inc.</v>
          </cell>
        </row>
        <row r="17">
          <cell r="AA17" t="str">
            <v>Entegrus Powerlines Inc.</v>
          </cell>
        </row>
        <row r="18">
          <cell r="AA18" t="str">
            <v>ENWIN Utilities Ltd.</v>
          </cell>
        </row>
        <row r="19">
          <cell r="AA19" t="str">
            <v>Erie Thames Powerlines Corporation</v>
          </cell>
        </row>
        <row r="20">
          <cell r="AA20" t="str">
            <v>Espanola Regional Hydro Distribution Corporation</v>
          </cell>
        </row>
        <row r="21">
          <cell r="AA21" t="str">
            <v>Essex Powerlines Corporation</v>
          </cell>
        </row>
        <row r="22">
          <cell r="AA22" t="str">
            <v>Festival Hydro Inc.</v>
          </cell>
        </row>
        <row r="23">
          <cell r="AA23" t="str">
            <v>Fort Albany Power Corporation</v>
          </cell>
        </row>
        <row r="24">
          <cell r="E24">
            <v>2017</v>
          </cell>
          <cell r="AA24" t="str">
            <v>Fort Frances Power Corporation</v>
          </cell>
        </row>
        <row r="25">
          <cell r="AA25" t="str">
            <v>Greater Sudbury Hydro Inc.</v>
          </cell>
        </row>
        <row r="26">
          <cell r="E26">
            <v>2016</v>
          </cell>
          <cell r="AA26" t="str">
            <v>Grimsby Power Inc.</v>
          </cell>
        </row>
        <row r="27">
          <cell r="AA27" t="str">
            <v>Guelph Hydro Electric Systems Inc.</v>
          </cell>
        </row>
        <row r="28">
          <cell r="E28">
            <v>2013</v>
          </cell>
          <cell r="AA28" t="str">
            <v>Haldimand County Hydro Inc.</v>
          </cell>
        </row>
        <row r="29">
          <cell r="AA29" t="str">
            <v>Halton Hills Hydro Inc.</v>
          </cell>
        </row>
        <row r="30">
          <cell r="AA30" t="str">
            <v>Hearst Power Distribution Company Limited</v>
          </cell>
        </row>
        <row r="31">
          <cell r="AA31" t="str">
            <v>Horizon Utilities Corporation</v>
          </cell>
        </row>
        <row r="32">
          <cell r="AA32" t="str">
            <v>Hydro 2000 Inc.</v>
          </cell>
        </row>
        <row r="33">
          <cell r="AA33" t="str">
            <v>Hydro Hawkesbury Inc.</v>
          </cell>
        </row>
        <row r="34">
          <cell r="AA34" t="str">
            <v>Hydro One Brampton Networks Inc.</v>
          </cell>
        </row>
        <row r="35">
          <cell r="AA35" t="str">
            <v>Hydro One Networks Inc.</v>
          </cell>
        </row>
        <row r="36">
          <cell r="AA36" t="str">
            <v>Hydro One Networks Inc. - Norfolk</v>
          </cell>
        </row>
        <row r="37">
          <cell r="AA37" t="str">
            <v>Hydro One Remote Communities Inc.</v>
          </cell>
        </row>
        <row r="38">
          <cell r="AA38" t="str">
            <v>Hydro Ottawa Limited</v>
          </cell>
        </row>
        <row r="39">
          <cell r="AA39" t="str">
            <v>Innpower Corporation</v>
          </cell>
        </row>
        <row r="40">
          <cell r="AA40" t="str">
            <v>Kashechewan Power Corporation</v>
          </cell>
        </row>
        <row r="41">
          <cell r="AA41" t="str">
            <v>Kenora Hydro Electric Corporation Ltd.</v>
          </cell>
        </row>
        <row r="42">
          <cell r="AA42" t="str">
            <v>Kingston Hydro Corporation</v>
          </cell>
        </row>
        <row r="43">
          <cell r="AA43" t="str">
            <v>Kitchener-Wilmot Hydro Inc.</v>
          </cell>
        </row>
        <row r="44">
          <cell r="AA44" t="str">
            <v>Lakefront Utilities Inc.</v>
          </cell>
        </row>
        <row r="45">
          <cell r="AA45" t="str">
            <v>Lakeland Power Distribution Ltd.</v>
          </cell>
        </row>
        <row r="46">
          <cell r="AA46" t="str">
            <v>London Hydro Inc.</v>
          </cell>
        </row>
        <row r="47">
          <cell r="AA47" t="str">
            <v>Midland Power Utility Corporation</v>
          </cell>
        </row>
        <row r="48">
          <cell r="AA48" t="str">
            <v>Milton Hydro Distribution Inc.</v>
          </cell>
        </row>
        <row r="49">
          <cell r="AA49" t="str">
            <v>Newmarket-Tay Power Distribution Ltd.</v>
          </cell>
        </row>
        <row r="50">
          <cell r="AA50" t="str">
            <v>Niagara Peninsula Energy Inc.</v>
          </cell>
        </row>
        <row r="51">
          <cell r="AA51" t="str">
            <v>Niagara-on-the-Lake Hydro Inc.</v>
          </cell>
        </row>
        <row r="52">
          <cell r="AA52" t="str">
            <v>North Bay Hydro Distribution Limited</v>
          </cell>
        </row>
        <row r="53">
          <cell r="AA53" t="str">
            <v>Northern Ontario Wires Inc.</v>
          </cell>
        </row>
        <row r="54">
          <cell r="AA54" t="str">
            <v>Oakville Hydro Electricity Distribution Inc.</v>
          </cell>
        </row>
        <row r="55">
          <cell r="AA55" t="str">
            <v>Orangeville Hydro Limited</v>
          </cell>
        </row>
        <row r="56">
          <cell r="AA56" t="str">
            <v>Orillia Power Distribution Corporation</v>
          </cell>
        </row>
        <row r="57">
          <cell r="AA57" t="str">
            <v>Oshawa PUC Networks Inc.</v>
          </cell>
        </row>
        <row r="58">
          <cell r="AA58" t="str">
            <v>Ottawa River Power Corporation</v>
          </cell>
        </row>
        <row r="59">
          <cell r="AA59" t="str">
            <v>Peterborough Distribution Inc.</v>
          </cell>
        </row>
        <row r="60">
          <cell r="AA60" t="str">
            <v>PowerStream Inc.</v>
          </cell>
        </row>
        <row r="61">
          <cell r="AA61" t="str">
            <v>PUC Distribution Inc.</v>
          </cell>
        </row>
        <row r="62">
          <cell r="AA62" t="str">
            <v>Renfrew Hydro Inc.</v>
          </cell>
        </row>
        <row r="63">
          <cell r="AA63" t="str">
            <v>Rideau St. Lawrence Distribution Inc.</v>
          </cell>
        </row>
        <row r="64">
          <cell r="AA64" t="str">
            <v>Sioux Lookout Hydro Inc.</v>
          </cell>
        </row>
        <row r="65">
          <cell r="AA65" t="str">
            <v>St. Thomas Energy Inc.</v>
          </cell>
        </row>
        <row r="66">
          <cell r="AA66" t="str">
            <v>Thunder Bay Hydro Electricity Distribution Inc.</v>
          </cell>
        </row>
        <row r="67">
          <cell r="AA67" t="str">
            <v>Tillsonburg Hydro Inc.</v>
          </cell>
        </row>
        <row r="68">
          <cell r="AA68" t="str">
            <v>Toronto Hydro-Electric System Limited</v>
          </cell>
        </row>
        <row r="69">
          <cell r="AA69" t="str">
            <v>Veridian Connections Inc.</v>
          </cell>
        </row>
        <row r="70">
          <cell r="AA70" t="str">
            <v>Wasaga Distribution Inc.</v>
          </cell>
        </row>
        <row r="71">
          <cell r="AA71" t="str">
            <v>Waterloo North Hydro Inc.</v>
          </cell>
        </row>
        <row r="72">
          <cell r="AA72" t="str">
            <v>Welland Hydro-Electric System Corp.</v>
          </cell>
        </row>
        <row r="73">
          <cell r="AA73" t="str">
            <v>Wellington North Power Inc.</v>
          </cell>
        </row>
        <row r="74">
          <cell r="AA74" t="str">
            <v>West Coast Huron Energy Inc.</v>
          </cell>
        </row>
        <row r="75">
          <cell r="AA75" t="str">
            <v>Westario Power Inc.</v>
          </cell>
        </row>
        <row r="76">
          <cell r="AA76" t="str">
            <v>Whitby Hydro Electric Corporation</v>
          </cell>
        </row>
        <row r="77">
          <cell r="AA77" t="str">
            <v>Woodstock Hydro Services Inc.</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App.2-IB_Load_Forecast"/>
      <sheetName val="App.2-P_Cost_Allocation"/>
      <sheetName val="App.2-PA_Res_Rate_Design"/>
      <sheetName val="App.2-V_Rev_Reconciliation"/>
      <sheetName val="App. 2-TS_Tariff"/>
      <sheetName val="App.2-W_Bill Impacts"/>
      <sheetName val="App.2-W_Bill Impacts_hidden"/>
      <sheetName val="lists"/>
      <sheetName val="lists2"/>
    </sheetNames>
    <sheetDataSet>
      <sheetData sheetId="0"/>
      <sheetData sheetId="1"/>
      <sheetData sheetId="2"/>
      <sheetData sheetId="3"/>
      <sheetData sheetId="4"/>
      <sheetData sheetId="5"/>
      <sheetData sheetId="6"/>
      <sheetData sheetId="7"/>
      <sheetData sheetId="8">
        <row r="1">
          <cell r="I1" t="str">
            <v>A Standby Service Charge will be applied for a month where standby power is not provided. The applicable rate is the approved Distribution Volumetric Rate of the applicable service class and is applied to gross metered demand or contracted amount, whichever is greater. A monthly administration charge of $200, for simple metering arrangements, or $500, for complex metering arrangements, will also be applied.</v>
          </cell>
          <cell r="Z1" t="str">
            <v>Account History</v>
          </cell>
          <cell r="AA1" t="str">
            <v>Account set up charge/change of occupancy charge (plus credit agency costs if applicable)</v>
          </cell>
          <cell r="AL1" t="str">
            <v>Algoma Power Inc.</v>
          </cell>
        </row>
        <row r="2">
          <cell r="A2" t="str">
            <v>DISTRIBUTED GENERATION [DGEN]</v>
          </cell>
          <cell r="I2" t="str">
            <v>Distribution Volumetric Rate</v>
          </cell>
          <cell r="L2" t="str">
            <v>Total Loss Factor – Primary Metered Customer</v>
          </cell>
          <cell r="N2" t="str">
            <v>$</v>
          </cell>
          <cell r="O2" t="str">
            <v>$/kWh</v>
          </cell>
          <cell r="P2" t="str">
            <v>$</v>
          </cell>
          <cell r="Z2" t="str">
            <v>Account set up charge/change of occupancy charge</v>
          </cell>
          <cell r="AA2" t="str">
            <v>Administrative Billing Charge</v>
          </cell>
          <cell r="AL2" t="str">
            <v>Atikokan Hydro Inc.</v>
          </cell>
        </row>
        <row r="3">
          <cell r="A3" t="str">
            <v>EMBEDDED DISTRIBUTOR</v>
          </cell>
          <cell r="I3" t="str">
            <v>Distribution Volumetric Rate - $/kW of contracted amount</v>
          </cell>
          <cell r="L3" t="str">
            <v>Total Loss Factor – Primary Metered Customer &lt; 5,000 kW</v>
          </cell>
          <cell r="N3" t="str">
            <v>$/kWh</v>
          </cell>
          <cell r="O3" t="str">
            <v>$/kW</v>
          </cell>
          <cell r="P3" t="str">
            <v>%</v>
          </cell>
          <cell r="Z3" t="str">
            <v>Account set up charge/change of occupancy charge (plus credit agency costs if applicable – Residential)</v>
          </cell>
          <cell r="AA3" t="str">
            <v>Bell Canada Pole Rentals</v>
          </cell>
          <cell r="AL3" t="str">
            <v xml:space="preserve">Attawapiskat Power Corp. </v>
          </cell>
        </row>
        <row r="4">
          <cell r="A4" t="str">
            <v>EMBEDDED DISTRIBUTOR</v>
          </cell>
          <cell r="I4" t="str">
            <v>Distribution Wheeling Service Rate</v>
          </cell>
          <cell r="L4" t="str">
            <v>Total Loss Factor – Primary Metered Customer &gt; 5,000 kW</v>
          </cell>
          <cell r="N4" t="str">
            <v>$/kW</v>
          </cell>
          <cell r="O4" t="str">
            <v>$/kVA</v>
          </cell>
          <cell r="Z4" t="str">
            <v>Account set up charge/change of occupancy charge (plus credit agency costs if applicable)</v>
          </cell>
          <cell r="AA4" t="str">
            <v>Clearance Pole Attachment charge $/pole/year</v>
          </cell>
          <cell r="AL4" t="str">
            <v>Bluewater Power Distribution Corporation</v>
          </cell>
        </row>
        <row r="5">
          <cell r="A5" t="str">
            <v>FARMS - SINGLE PHASE ENERGY-BILLED [F1]</v>
          </cell>
          <cell r="I5" t="str">
            <v>Electricity Rate</v>
          </cell>
          <cell r="L5" t="str">
            <v>Total Loss Factor – Secondary Metered Customer</v>
          </cell>
          <cell r="N5" t="str">
            <v>$/kVA</v>
          </cell>
          <cell r="Z5" t="str">
            <v>Arrears certificate</v>
          </cell>
          <cell r="AA5" t="str">
            <v>Collection of account charge – no disconnection</v>
          </cell>
          <cell r="AL5" t="str">
            <v>Brant County Power Inc.</v>
          </cell>
        </row>
        <row r="6">
          <cell r="A6" t="str">
            <v>FARMS - THREE PHASE ENERGY-BILLED [F3]</v>
          </cell>
          <cell r="I6" t="str">
            <v>Electricity Rate - All Additional kWh</v>
          </cell>
          <cell r="L6" t="str">
            <v>Total Loss Factor – Secondary Metered Customer &lt; 5,000 kW</v>
          </cell>
          <cell r="Z6" t="str">
            <v>Arrears certificate (credit reference)</v>
          </cell>
          <cell r="AA6" t="str">
            <v>Collection of account charge – no disconnection – after regular hours</v>
          </cell>
          <cell r="AL6" t="str">
            <v>Brantford Power Inc.</v>
          </cell>
        </row>
        <row r="7">
          <cell r="A7" t="str">
            <v>GENERAL SERVICE - COMMERCIAL</v>
          </cell>
          <cell r="I7" t="str">
            <v>Electricity Rate - First 250 kWh</v>
          </cell>
          <cell r="L7">
            <v>0</v>
          </cell>
          <cell r="Z7">
            <v>0</v>
          </cell>
          <cell r="AA7">
            <v>0</v>
          </cell>
          <cell r="AL7" t="str">
            <v>Burlington Hydro Inc.</v>
          </cell>
        </row>
        <row r="8">
          <cell r="A8" t="str">
            <v>GENERAL SERVICE - INSTITUTIONAL</v>
          </cell>
          <cell r="I8" t="str">
            <v>Electricity Rate -All Additional kWh</v>
          </cell>
          <cell r="L8" t="str">
            <v>Total Loss Factor – Secondary Metered Customer &gt; 5,000 kW</v>
          </cell>
          <cell r="Z8" t="str">
            <v>Charge to certify cheque</v>
          </cell>
          <cell r="AA8" t="str">
            <v>Collection of account charge – no disconnection - during regular business hours</v>
          </cell>
          <cell r="AL8" t="str">
            <v>Cambridge and North Dumfries Hydro Inc.</v>
          </cell>
        </row>
        <row r="9">
          <cell r="A9" t="str">
            <v>GENERAL SERVICE 1,000 TO 2,999 KW</v>
          </cell>
          <cell r="I9" t="str">
            <v>Electricity Rate First 1,000 kWh</v>
          </cell>
          <cell r="L9" t="str">
            <v>Distribution Loss Factor - Secondary Metered Customer &lt; 5,000 kW</v>
          </cell>
          <cell r="Z9" t="str">
            <v>Collection of Account Charge – No Disconnection</v>
          </cell>
          <cell r="AA9" t="str">
            <v>Collection of account charge – no disconnection – during regular hours</v>
          </cell>
          <cell r="AL9" t="str">
            <v>Canadian Niagara Power Inc.</v>
          </cell>
        </row>
        <row r="10">
          <cell r="A10" t="str">
            <v>GENERAL SERVICE 1,000 TO 4,999 KW</v>
          </cell>
          <cell r="I10" t="str">
            <v>Electricity Rate First 25,000 kWh</v>
          </cell>
          <cell r="L10" t="str">
            <v>Distribution Loss Factor - Secondary Metered Customer &gt; 5,000 kW</v>
          </cell>
          <cell r="Z10" t="str">
            <v>Credit Card Convenience Charge</v>
          </cell>
          <cell r="AA10" t="str">
            <v>Collection/Disconnection/Load Limiter/Reconnection – if in Community</v>
          </cell>
          <cell r="AL10" t="str">
            <v>Centre Wellington Hydro Ltd.</v>
          </cell>
        </row>
        <row r="11">
          <cell r="A11" t="str">
            <v>GENERAL SERVICE 1,000 TO 4,999 KW - INTERVAL METERS</v>
          </cell>
          <cell r="I11" t="str">
            <v>Electricity Rate First 6,000 kWh</v>
          </cell>
          <cell r="L11" t="str">
            <v>Distribution Loss Factor - Primary Metered Customer &lt; 5,000 kW</v>
          </cell>
          <cell r="Z11" t="str">
            <v>Credit check (plus credit agency costs)</v>
          </cell>
          <cell r="AA11" t="str">
            <v>Credit Card Convenience Charge</v>
          </cell>
          <cell r="AL11" t="str">
            <v>Chapleau Public Utilities Corporation</v>
          </cell>
        </row>
        <row r="12">
          <cell r="A12" t="str">
            <v>GENERAL SERVICE 1,000 TO 4,999 KW (CO-GENERATION)</v>
          </cell>
          <cell r="I12" t="str">
            <v>Electricity Rate Next 1,500 kWh</v>
          </cell>
          <cell r="L12" t="str">
            <v>Distribution Loss Factor - Primary Metered Customer &gt; 5,000 kW</v>
          </cell>
          <cell r="Z12" t="str">
            <v>Credit reference Letter</v>
          </cell>
          <cell r="AA12" t="str">
            <v>Disconnect/Reconnect at meter – after regular hours</v>
          </cell>
          <cell r="AL12" t="str">
            <v>Clinton Power Corporation</v>
          </cell>
        </row>
        <row r="13">
          <cell r="A13" t="str">
            <v>GENERAL SERVICE 1,500 TO 4,999 KW</v>
          </cell>
          <cell r="I13" t="str">
            <v>General Service 1,500 to 4,999 kW customer</v>
          </cell>
          <cell r="L13">
            <v>0</v>
          </cell>
          <cell r="Z13">
            <v>0</v>
          </cell>
          <cell r="AA13">
            <v>0</v>
          </cell>
          <cell r="AL13" t="str">
            <v>COLLUS Power Corporation</v>
          </cell>
        </row>
        <row r="14">
          <cell r="A14" t="str">
            <v>GENERAL SERVICE 2,500 TO 4,999 KW</v>
          </cell>
          <cell r="I14" t="str">
            <v>General Service 50 to 1,499 kW customer</v>
          </cell>
          <cell r="L14" t="str">
            <v>Total Loss Factor - Embedded Distributor</v>
          </cell>
          <cell r="Z14" t="str">
            <v>Credit reference/credit check (plus credit agency costs – General Service)</v>
          </cell>
          <cell r="AA14" t="str">
            <v>Disconnect/Reconnect at meter – during regular hours</v>
          </cell>
          <cell r="AL14" t="str">
            <v>Cooperative Hydro Embrun Inc.</v>
          </cell>
        </row>
        <row r="15">
          <cell r="A15" t="str">
            <v>GENERAL SERVICE 3,000 TO 4,999 KW</v>
          </cell>
          <cell r="I15" t="str">
            <v>General Service Large Use customer</v>
          </cell>
          <cell r="L15" t="str">
            <v>Total Loss Factor – Embedded Distributor – Hydro One Networks Inc.</v>
          </cell>
          <cell r="Z15" t="str">
            <v>Credit Reference/credit check (plus credit agency costs)</v>
          </cell>
          <cell r="AA15" t="str">
            <v>Disconnect/Reconnect at pole – after regular hours</v>
          </cell>
          <cell r="AL15" t="str">
            <v>E.L.K. Energy Inc.</v>
          </cell>
        </row>
        <row r="16">
          <cell r="A16" t="str">
            <v>GENERAL SERVICE 3,000 TO 4,999 KW - INTERMEDIATE USE</v>
          </cell>
          <cell r="I16" t="str">
            <v>Green Energy Act Initiatives Funding Adder - effective until the date of the next cost of service-based rate order</v>
          </cell>
          <cell r="Z16" t="str">
            <v>Dispute Test – Commercial self contained -- MC</v>
          </cell>
          <cell r="AA16" t="str">
            <v>Disconnect/Reconnect at pole – during regular hours</v>
          </cell>
          <cell r="AL16" t="str">
            <v>Enersource Hydro Mississauga Inc.</v>
          </cell>
        </row>
        <row r="17">
          <cell r="A17" t="str">
            <v>GENERAL SERVICE 3,000 TO 4,999 KW - INTERVAL METERED</v>
          </cell>
          <cell r="I17" t="str">
            <v>Green Energy Act Plan Funding Adder</v>
          </cell>
          <cell r="Z17" t="str">
            <v>Dispute Test – Commercial TT -- MC</v>
          </cell>
          <cell r="AA17" t="str">
            <v>Disconnect/Reconnect Charge – At Meter – After Hours</v>
          </cell>
          <cell r="AL17" t="str">
            <v>Entegrus Powerlines Inc.</v>
          </cell>
        </row>
        <row r="18">
          <cell r="A18" t="str">
            <v>GENERAL SERVICE 3,000 TO 4,999 KW - TIME OF USE</v>
          </cell>
          <cell r="I18" t="str">
            <v>Green Energy Act Plan Funding Adder - effective April 1, 2013 until March 31, 2014</v>
          </cell>
          <cell r="Z18" t="str">
            <v>Dispute Test – Residential</v>
          </cell>
          <cell r="AA18" t="str">
            <v>Disconnect/Reconnect Charge – At Meter – During Regular Hours</v>
          </cell>
          <cell r="AL18" t="str">
            <v>ENWIN Utilities Ltd.</v>
          </cell>
        </row>
        <row r="19">
          <cell r="A19" t="str">
            <v>GENERAL SERVICE 50 TO 1,000 KW</v>
          </cell>
          <cell r="I19" t="str">
            <v>Green Energy Act Plan Funding Adder - effective April 1, 2014 until March 31, 2015</v>
          </cell>
          <cell r="Z19" t="str">
            <v>Duplicate Invoices for previous billing</v>
          </cell>
          <cell r="AA19" t="str">
            <v>Disconnect/Reconnect Charge – At Pole – After Hours</v>
          </cell>
          <cell r="AL19" t="str">
            <v>Erie Thames Powerlines Corporation</v>
          </cell>
        </row>
        <row r="20">
          <cell r="A20" t="str">
            <v>GENERAL SERVICE 50 TO 1,000 KW - INTERVAL METERS</v>
          </cell>
          <cell r="I20" t="str">
            <v>ICM Rate Rider (2014) - in effect until the effective date of the next cost of service rates</v>
          </cell>
          <cell r="Z20" t="str">
            <v>Easement Letter</v>
          </cell>
          <cell r="AA20" t="str">
            <v>Disconnect/Reconnect Charge – At Pole – During Regular Hours</v>
          </cell>
          <cell r="AL20" t="str">
            <v>Espanola Regional Hydro Distribution Corporation</v>
          </cell>
        </row>
        <row r="21">
          <cell r="A21" t="str">
            <v>GENERAL SERVICE 50 TO 1,000 KW - NON INTERVAL METERS</v>
          </cell>
          <cell r="I21" t="str">
            <v>Low Voltage Service Charge</v>
          </cell>
          <cell r="Z21" t="str">
            <v>Income Tax Letter</v>
          </cell>
          <cell r="AA21" t="str">
            <v>Disconnect/Reconnect Charges for non payment of account - At Meter After Hours</v>
          </cell>
          <cell r="AL21" t="str">
            <v>Essex Powerlines Corporation</v>
          </cell>
        </row>
        <row r="22">
          <cell r="A22" t="str">
            <v>GENERAL SERVICE 50 TO 1,499 KW</v>
          </cell>
          <cell r="I22" t="str">
            <v>Low Voltage Service Rate</v>
          </cell>
          <cell r="Z22" t="str">
            <v>Interval Meter Interrogation</v>
          </cell>
          <cell r="AA22" t="str">
            <v>Disconnect/Reconnect charges for non payment of account – at meter after regular hours</v>
          </cell>
          <cell r="AL22" t="str">
            <v>Festival Hydro Inc.</v>
          </cell>
        </row>
        <row r="23">
          <cell r="A23" t="str">
            <v>GENERAL SERVICE 50 TO 1,499 KW - INTERVAL METERED</v>
          </cell>
          <cell r="I23" t="str">
            <v>Low Voltage Volumetric Rate</v>
          </cell>
          <cell r="Z23" t="str">
            <v>Interval meter request change</v>
          </cell>
          <cell r="AA23" t="str">
            <v>Disconnect/Reconnect Charges for non payment of account - At Meter During Regular Hours</v>
          </cell>
          <cell r="AL23" t="str">
            <v>Fort Albany Power Corporation</v>
          </cell>
        </row>
        <row r="24">
          <cell r="A24" t="str">
            <v>GENERAL SERVICE 50 TO 2,499 KW</v>
          </cell>
          <cell r="I24" t="str">
            <v>LRAM Rate Rider - Effective Until April 30, 2015</v>
          </cell>
          <cell r="Z24" t="str">
            <v>Legal letter</v>
          </cell>
          <cell r="AA24" t="str">
            <v>Disconnect/Reconnect charges for non payment of account – at meter during regular hours</v>
          </cell>
          <cell r="AL24" t="str">
            <v>Fort Frances Power Corporation</v>
          </cell>
        </row>
        <row r="25">
          <cell r="A25" t="str">
            <v>GENERAL SERVICE 50 TO 2,999 KW</v>
          </cell>
          <cell r="I25" t="str">
            <v>Minimum Distribution Charge - per KW of maximum billing demand in the previous 11 months</v>
          </cell>
          <cell r="Z25" t="str">
            <v>Legal letter charge</v>
          </cell>
          <cell r="AA25" t="str">
            <v>Disconnect/Reconnect charges for non payment of account – at pole after regular hours</v>
          </cell>
          <cell r="AL25" t="str">
            <v>Greater Sudbury Hydro Inc.</v>
          </cell>
        </row>
        <row r="26">
          <cell r="A26" t="str">
            <v>GENERAL SERVICE 50 TO 2,999 KW - INTERVAL METERED</v>
          </cell>
          <cell r="I26" t="str">
            <v>Monthly Distribution Wheeling Service Rate - Dedicated LV Line</v>
          </cell>
          <cell r="Z26" t="str">
            <v>Meter dispute charge plus Measurement Canada fees (if meter found correct)</v>
          </cell>
          <cell r="AA26" t="str">
            <v>Disconnect/Reconnect charges for non payment of account – at pole during regular hours</v>
          </cell>
          <cell r="AL26" t="str">
            <v>Grimsby Power Inc.</v>
          </cell>
        </row>
        <row r="27">
          <cell r="A27" t="str">
            <v>GENERAL SERVICE 50 TO 2,999 KW - TIME OF USE</v>
          </cell>
          <cell r="I27" t="str">
            <v>Monthly Distribution Wheeling Service Rate - Hydro One Networks</v>
          </cell>
          <cell r="Z27" t="str">
            <v>Notification charge</v>
          </cell>
          <cell r="AA27" t="str">
            <v>Disconnect/Reconnection for &gt;300 volts - after regular hours</v>
          </cell>
          <cell r="AL27" t="str">
            <v>Guelph Hydro Electric Systems Inc.</v>
          </cell>
        </row>
        <row r="28">
          <cell r="A28" t="str">
            <v>GENERAL SERVICE 50 TO 4,999 KW</v>
          </cell>
          <cell r="I28" t="str">
            <v>Monthly Distribution Wheeling Service Rate - Shared LV Line</v>
          </cell>
          <cell r="Z28" t="str">
            <v>Pulling Post Dated Cheques</v>
          </cell>
          <cell r="AA28" t="str">
            <v>Disconnect/Reconnection for &gt;300 volts - during regular hours</v>
          </cell>
          <cell r="AL28" t="str">
            <v>Haldimand County Hydro Inc.</v>
          </cell>
        </row>
        <row r="29">
          <cell r="A29" t="str">
            <v>GENERAL SERVICE 50 TO 4,999 KW - INTERVAL METERED</v>
          </cell>
          <cell r="I29" t="str">
            <v>Monthly Distribution Wheeling Service Rate - Waterloo North Hydro</v>
          </cell>
          <cell r="Z29" t="str">
            <v>Request for other billing information</v>
          </cell>
          <cell r="AA29" t="str">
            <v>Disposal of Concrete Poles</v>
          </cell>
          <cell r="AL29" t="str">
            <v>Halton Hills Hydro Inc.</v>
          </cell>
        </row>
        <row r="30">
          <cell r="A30" t="str">
            <v>GENERAL SERVICE 50 TO 4,999 KW - TIME OF USE</v>
          </cell>
          <cell r="I30" t="str">
            <v>Rate Rider for Application of Tax Change - effective until April 30, 2015</v>
          </cell>
          <cell r="Z30" t="str">
            <v>Returned cheque (plus bank charges)</v>
          </cell>
          <cell r="AA30" t="str">
            <v>Dispute Test – Commercial TT -- MC</v>
          </cell>
          <cell r="AL30" t="str">
            <v>Hearst Power Distribution Company Limited</v>
          </cell>
        </row>
        <row r="31">
          <cell r="A31" t="str">
            <v>GENERAL SERVICE 50 TO 4,999 KW (COGENERATION)</v>
          </cell>
          <cell r="I31" t="str">
            <v>Rate Rider for Application of Tax Change - effective until December 31, 2014</v>
          </cell>
          <cell r="Z31" t="str">
            <v>Returned cheque charge (plus bank charges)</v>
          </cell>
          <cell r="AA31" t="str">
            <v>Install/Remove load control device – after regular hours</v>
          </cell>
          <cell r="AL31" t="str">
            <v>Horizon Utilities Corporation</v>
          </cell>
        </row>
        <row r="32">
          <cell r="A32" t="str">
            <v>GENERAL SERVICE 50 TO 4,999 KW (FORMERLY TIME OF USE)</v>
          </cell>
          <cell r="I32" t="str">
            <v>Rate Rider for Application of Tax Change (2014) - effective until April 30, 2015</v>
          </cell>
          <cell r="Z32" t="str">
            <v>Special Billing Service (aggregation)</v>
          </cell>
          <cell r="AA32" t="str">
            <v>Install/Remove load control device – during regular hours</v>
          </cell>
          <cell r="AL32" t="str">
            <v>Hydro 2000 Inc.</v>
          </cell>
        </row>
        <row r="33">
          <cell r="A33" t="str">
            <v>GENERAL SERVICE 50 TO 499 KW</v>
          </cell>
          <cell r="I33" t="str">
            <v>Rate Rider for Application of Tax Change (per connection) - effective until April 30, 2015</v>
          </cell>
          <cell r="Z33" t="str">
            <v>Special Billing Service (sub-metering charge per meter)</v>
          </cell>
          <cell r="AA33" t="str">
            <v>Interval Meter Interrogation</v>
          </cell>
          <cell r="AL33" t="str">
            <v>Hydro Hawkesbury Inc.</v>
          </cell>
        </row>
        <row r="34">
          <cell r="A34" t="str">
            <v>GENERAL SERVICE 50 TO 699 KW</v>
          </cell>
          <cell r="I34" t="str">
            <v>Rate Rider for CGAAP Accounting Changes (2013) - effective until April 30, 2017</v>
          </cell>
          <cell r="Z34" t="str">
            <v>Special meter reads</v>
          </cell>
          <cell r="AA34" t="str">
            <v>Interval Meter Load Management Tool Charge $/month</v>
          </cell>
          <cell r="AL34" t="str">
            <v>Hydro One Brampton Networks Inc.</v>
          </cell>
        </row>
        <row r="35">
          <cell r="A35" t="str">
            <v>GENERAL SERVICE 50 TO 999 KW</v>
          </cell>
          <cell r="I35" t="str">
            <v>Rate Rider for Deferral/Variance Account (2012) - effective unitl April 30, 2016</v>
          </cell>
          <cell r="Z35" t="str">
            <v>Statement of Account</v>
          </cell>
          <cell r="AA35" t="str">
            <v>Interval meter request change</v>
          </cell>
          <cell r="AL35" t="str">
            <v>Hydro One Networks Inc.</v>
          </cell>
        </row>
        <row r="36">
          <cell r="A36" t="str">
            <v>GENERAL SERVICE 50 TO 999 KW - INTERVAL METERED</v>
          </cell>
          <cell r="I36" t="str">
            <v>Rate Rider for Deferral/Variance Account Disposition – effective until April 30, 2015</v>
          </cell>
          <cell r="Z36" t="str">
            <v>Unprocessed Payment Charge (plus bank charges)</v>
          </cell>
          <cell r="AA36" t="str">
            <v>Late Payment – per annum</v>
          </cell>
          <cell r="AL36" t="str">
            <v>Hydro Ottawa Limited</v>
          </cell>
        </row>
        <row r="37">
          <cell r="A37" t="str">
            <v>GENERAL SERVICE 500 TO 4,999 KW</v>
          </cell>
          <cell r="I37" t="str">
            <v>Rate Rider for Deferral/Variance Account Disposition (2012) - effective until April 30, 2016</v>
          </cell>
          <cell r="AA37" t="str">
            <v>Late Payment – per month</v>
          </cell>
          <cell r="AL37" t="str">
            <v>Innisfil Hydro Distribution Systems Limited</v>
          </cell>
        </row>
        <row r="38">
          <cell r="A38" t="str">
            <v>GENERAL SERVICE 700 TO 4,999 KW</v>
          </cell>
          <cell r="I38" t="str">
            <v>Rate Rider for Deferral/Variance Account Disposition (2013) - effective until April 30, 2014</v>
          </cell>
          <cell r="AA38" t="str">
            <v>Layout fees</v>
          </cell>
          <cell r="AL38" t="str">
            <v>Kashechewan Power Corporation</v>
          </cell>
        </row>
        <row r="39">
          <cell r="A39" t="str">
            <v>GENERAL SERVICE DEMAND BILLED (50 KW AND ABOVE) [GSD]</v>
          </cell>
          <cell r="I39" t="str">
            <v>Rate Rider for Deferral/Variance Account Disposition (2014) - effective until April 28, 2016</v>
          </cell>
          <cell r="AA39" t="str">
            <v>Meter dispute charge plus Measurement Canada fees (if meter found correct)</v>
          </cell>
          <cell r="AL39" t="str">
            <v>Kenora Hydro Electric Corporation Ltd.</v>
          </cell>
        </row>
        <row r="40">
          <cell r="A40" t="str">
            <v>GENERAL SERVICE ENERGY BILLED (LESS THAN 50 KW) [GSE-METERED]</v>
          </cell>
          <cell r="I40" t="str">
            <v>Rate Rider for Deferral/Variance Account Disposition (2014) - effective until April 30, 2015</v>
          </cell>
          <cell r="AA40" t="str">
            <v>Meter Interrogation Charge</v>
          </cell>
          <cell r="AL40" t="str">
            <v>Kingston Hydro Corporation</v>
          </cell>
        </row>
        <row r="41">
          <cell r="A41" t="str">
            <v>GENERAL SERVICE ENERGY BILLED (LESS THAN TO 50 KW) [GSE-UNMETERED]</v>
          </cell>
          <cell r="I41" t="str">
            <v>Rate Rider for Deferral/Variance Account Disposition (2014) - effective until Decembeer 31, 2015</v>
          </cell>
          <cell r="AA41" t="str">
            <v>Missed Service Appointment</v>
          </cell>
          <cell r="AL41" t="str">
            <v>Kitchener-Wilmot Hydro Inc.</v>
          </cell>
        </row>
        <row r="42">
          <cell r="A42" t="str">
            <v>GENERAL SERVICE EQUAL TO OR GREATER THAN 1,500 KW</v>
          </cell>
          <cell r="I42" t="str">
            <v>Rate Rider for Deferral/Variance Account Disposition (2014) - effective until December 30, 2015</v>
          </cell>
          <cell r="AA42" t="str">
            <v>Norfolk Pole Rentals – Billed</v>
          </cell>
          <cell r="AL42" t="str">
            <v>Lakefront Utilities Inc.</v>
          </cell>
        </row>
        <row r="43">
          <cell r="A43" t="str">
            <v>GENERAL SERVICE EQUAL TO OR GREATER THAN 1,500 KW - INTERVAL METERED</v>
          </cell>
          <cell r="I43" t="str">
            <v>Rate Rider for Deferral/Variance Account Disposition (2014) - effective until December 31, 2014</v>
          </cell>
          <cell r="AA43" t="str">
            <v>Optional Interval/TOU Meter charge $/month</v>
          </cell>
          <cell r="AL43" t="str">
            <v>Lakeland Power Distribution Ltd.</v>
          </cell>
        </row>
        <row r="44">
          <cell r="A44" t="str">
            <v>GENERAL SERVICE GREATER THAN 1,000 KW</v>
          </cell>
          <cell r="I44" t="str">
            <v>Rate Rider for Deferral/Variance Account Disposition (2014) - effective until December 31, 2015</v>
          </cell>
          <cell r="AA44" t="str">
            <v>Overtime Locate</v>
          </cell>
          <cell r="AL44" t="str">
            <v>London Hydro Inc.</v>
          </cell>
        </row>
        <row r="45">
          <cell r="A45" t="str">
            <v>GENERAL SERVICE GREATER THAN 50 kW - WMP</v>
          </cell>
          <cell r="I45" t="str">
            <v>Rate Rider for Deferral/Variance Account Dispositon (2012) - effective until April 30, 2016</v>
          </cell>
          <cell r="AA45" t="str">
            <v>Owner Requested Disconnection/Reconnection – after regular hours</v>
          </cell>
          <cell r="AL45" t="str">
            <v>Midland Power Utility Corporation</v>
          </cell>
        </row>
        <row r="46">
          <cell r="A46" t="str">
            <v>GENERAL SERVICE INTERMEDIATE 1,000 TO 4,999 KW</v>
          </cell>
          <cell r="I46" t="str">
            <v>Rate Rider for Disposition of Accounting Changes Under CGAAP Account 1576 - effective until April 30, 2016</v>
          </cell>
          <cell r="AA46" t="str">
            <v>Owner Requested Disconnection/Reconnection – during regular hours</v>
          </cell>
          <cell r="AL46" t="str">
            <v>Milton Hydro Distribution inc.</v>
          </cell>
        </row>
        <row r="47">
          <cell r="A47" t="str">
            <v>GENERAL SERVICE INTERMEDIATE RATE CLASS 1,000 TO 4,999 KW (FORMERLY GENERAL SERVICE &gt; 50 KW CUSTOMERS)</v>
          </cell>
          <cell r="I47" t="str">
            <v>Rate Rider for Disposition of Deferral/Variance Accounts (2010) - effective until December 31, 2014</v>
          </cell>
          <cell r="AA47" t="str">
            <v>Returned cheque (plus bank charges)</v>
          </cell>
          <cell r="AL47" t="str">
            <v>Newmarket - Tay Power Distribution Ltd.</v>
          </cell>
        </row>
        <row r="48">
          <cell r="A48" t="str">
            <v>GENERAL SERVICE INTERMEDIATE RATE CLASS 1,000 TO 4,999 KW (FORMERLY LARGE USE CUSTOMERS)</v>
          </cell>
          <cell r="I48" t="str">
            <v>Rate Rider for Disposition of Deferral/Variance Accounts (2011) - effective until April 30, 2015</v>
          </cell>
          <cell r="AA48" t="str">
            <v>Rural system expansion / line connection fee</v>
          </cell>
          <cell r="AL48" t="str">
            <v>Niagara Peninsula Energy Inc.</v>
          </cell>
        </row>
        <row r="49">
          <cell r="A49" t="str">
            <v>GENERAL SERVICE LESS THAN 50 KW</v>
          </cell>
          <cell r="I49" t="str">
            <v>Rate Rider for Disposition of Deferral/Variance Accounts (2011) - effective until April 30, 2016</v>
          </cell>
          <cell r="AA49" t="str">
            <v>Same Day Open Trench</v>
          </cell>
          <cell r="AL49" t="str">
            <v>Niagara-on-the-Lake Hydro Inc.</v>
          </cell>
        </row>
        <row r="50">
          <cell r="A50" t="str">
            <v>GENERAL SERVICE LESS THAN 50 KW - SINGLE PHASE ENERGY-BILLED [G1]</v>
          </cell>
          <cell r="I50" t="str">
            <v>Rate Rider for Disposition of Deferral/Variance Accounts (2012) - effective until April 30, 2014</v>
          </cell>
          <cell r="AA50" t="str">
            <v>Scheduled Day Open Trench</v>
          </cell>
          <cell r="AL50" t="str">
            <v>Norfolk Power Distribution Inc.</v>
          </cell>
        </row>
        <row r="51">
          <cell r="A51" t="str">
            <v>GENERAL SERVICE LESS THAN 50 KW - THREE PHASE ENERGY-BILLED [G3]</v>
          </cell>
          <cell r="I51" t="str">
            <v>Rate Rider for Disposition of Deferral/Variance Accounts (2012) - effective until April 30, 2015</v>
          </cell>
          <cell r="AA51" t="str">
            <v>Service call – after regular hours</v>
          </cell>
          <cell r="AL51" t="str">
            <v>North Bay Hydro Distribution Limited</v>
          </cell>
        </row>
        <row r="52">
          <cell r="A52" t="str">
            <v>GENERAL SERVICE LESS THAN 50 KW - TRANSMISSION CLASS ENERGY-BILLED [T]</v>
          </cell>
          <cell r="I52" t="str">
            <v>Rate Rider for Disposition of Deferral/Variance Accounts (2012) - effective until April 30, 2016</v>
          </cell>
          <cell r="AA52" t="str">
            <v>Service call – customer owned equipment</v>
          </cell>
          <cell r="AL52" t="str">
            <v>Northern Ontario Wires Inc.</v>
          </cell>
        </row>
        <row r="53">
          <cell r="A53" t="str">
            <v>GENERAL SERVICE LESS THAN 50 KW - URBAN ENERGY-BILLED [UG]</v>
          </cell>
          <cell r="I53" t="str">
            <v>Rate Rider for Disposition of Deferral/Variance Accounts (2012) - effective until August 31, 2014</v>
          </cell>
          <cell r="AA53" t="str">
            <v>Service Call – Customer-owned Equipment – After Regular Hours</v>
          </cell>
          <cell r="AL53" t="str">
            <v>Oakville Hydro Electricity Distribution Inc.</v>
          </cell>
        </row>
        <row r="54">
          <cell r="A54" t="str">
            <v>GENERAL SERVICE SINGLE PHASE - G1</v>
          </cell>
          <cell r="I54" t="str">
            <v>Rate Rider for Disposition of Deferral/Variance Accounts (2012) - effective until December 31, 2015</v>
          </cell>
          <cell r="AA54" t="str">
            <v>Service Call – Customer-owned Equipment – During Regular Hours</v>
          </cell>
          <cell r="AL54" t="str">
            <v>Orangeville Hydro Limited</v>
          </cell>
        </row>
        <row r="55">
          <cell r="A55" t="str">
            <v>GENERAL SERVICE THREE PHASE - G3</v>
          </cell>
          <cell r="I55" t="str">
            <v>Rate Rider for Disposition of Deferral/Variance Accounts (2012) - effective until December 31, 2016 Applicable only in the former service area of Clinton Power</v>
          </cell>
          <cell r="AA55" t="str">
            <v>Service Charge for onsite interrogation of interval meter due to customer phone line failure - required weekly until line repaired $ 6</v>
          </cell>
          <cell r="AL55" t="str">
            <v>Orillia Power Distribution Corporation</v>
          </cell>
        </row>
        <row r="56">
          <cell r="A56" t="str">
            <v>INTERMEDIATE USERS</v>
          </cell>
          <cell r="I56" t="str">
            <v>Rate Rider for Disposition of Deferral/Variance Accounts (2012) – effective until December 31, 2016 Applicable only in the former service area of Clinton Power</v>
          </cell>
          <cell r="AA56" t="str">
            <v>Service Layout - Commercial</v>
          </cell>
          <cell r="AL56" t="str">
            <v>Oshawa PUC Networks Inc.</v>
          </cell>
        </row>
        <row r="57">
          <cell r="A57" t="str">
            <v>INTERMEDIATE WITH SELF GENERATION</v>
          </cell>
          <cell r="I57" t="str">
            <v>Rate Rider for Disposition of Deferral/Variance Accounts (2012) - effective until January 31, 2014</v>
          </cell>
          <cell r="AA57" t="str">
            <v>Service Layout - ResidentiaI</v>
          </cell>
          <cell r="AL57" t="str">
            <v>Ottawa River Power Corporation</v>
          </cell>
        </row>
        <row r="58">
          <cell r="A58" t="str">
            <v>LARGE USE</v>
          </cell>
          <cell r="I58" t="str">
            <v>Rate Rider for Disposition of Deferral/Variance Accounts (2012) - effective until June 30, 2014</v>
          </cell>
          <cell r="AA58" t="str">
            <v>Special Billing Service (sub-metering charge per meter)</v>
          </cell>
          <cell r="AL58" t="str">
            <v>Parry Sound Power Corporation</v>
          </cell>
        </row>
        <row r="59">
          <cell r="A59" t="str">
            <v>LARGE USE - 3TS</v>
          </cell>
          <cell r="I59" t="str">
            <v>Rate Rider for Disposition of Deferral/Variance Accounts (2013) - Applicable only to Wholesale Market Participants - effective until April 30, 2015</v>
          </cell>
          <cell r="AA59" t="str">
            <v>Special meter reads</v>
          </cell>
          <cell r="AL59" t="str">
            <v>Peterborough Distribution Incorporated</v>
          </cell>
        </row>
        <row r="60">
          <cell r="A60" t="str">
            <v>LARGE USE - FORD ANNEX</v>
          </cell>
          <cell r="I60" t="str">
            <v>Rate Rider for Disposition of Deferral/Variance Accounts (2013) - effective until April 30, 2014</v>
          </cell>
          <cell r="AA60" t="str">
            <v>Specific Charge for Access to the Power Poles - $/pole/year</v>
          </cell>
          <cell r="AL60" t="str">
            <v>PowerStream Inc.</v>
          </cell>
        </row>
        <row r="61">
          <cell r="A61" t="str">
            <v>LARGE USE - REGULAR</v>
          </cell>
          <cell r="I61" t="str">
            <v>Rate Rider for Disposition of Deferral/Variance Accounts (2013) - effective until April 30, 2015</v>
          </cell>
          <cell r="AA61" t="str">
            <v>Specific Charge for Bell Canada Access to the Power Poles – per pole/year</v>
          </cell>
          <cell r="AL61" t="str">
            <v>PUC Distribution Inc.</v>
          </cell>
        </row>
        <row r="62">
          <cell r="A62" t="str">
            <v>LARGE USE &gt; 5000 KW</v>
          </cell>
          <cell r="I62" t="str">
            <v>Rate Rider for Disposition of Deferral/Variance Accounts (2013) - effective until April 30, 2015, not applicable to Wholesale Market Participants</v>
          </cell>
          <cell r="AA62" t="str">
            <v>Switching for company maintenance – Charge based on Time and Materials</v>
          </cell>
          <cell r="AL62" t="str">
            <v>Renfrew Hydro Inc.</v>
          </cell>
        </row>
        <row r="63">
          <cell r="A63" t="str">
            <v>microFIT</v>
          </cell>
          <cell r="I63" t="str">
            <v>Rate Rider for Disposition of Deferral/Variance Accounts (2013) - effective until April 30, 2017</v>
          </cell>
          <cell r="AA63" t="str">
            <v>Temporary Service – Install &amp; remove – overhead – no transformer</v>
          </cell>
          <cell r="AL63" t="str">
            <v>Rideau St. Lawrence Distribution Inc.</v>
          </cell>
        </row>
        <row r="64">
          <cell r="A64" t="str">
            <v>RESIDENTIAL</v>
          </cell>
          <cell r="I64" t="str">
            <v>Rate Rider for Disposition of Deferral/Variance Accounts (2013) - effective until August 31, 2014</v>
          </cell>
          <cell r="AA64" t="str">
            <v>Temporary Service – Install &amp; remove – overhead – with transformer</v>
          </cell>
          <cell r="AL64" t="str">
            <v>Sioux Lookout Hydro Inc.</v>
          </cell>
        </row>
        <row r="65">
          <cell r="A65" t="str">
            <v>RESIDENTIAL - HENSALL</v>
          </cell>
          <cell r="I65" t="str">
            <v>Rate Rider for Disposition of Deferral/Variance Accounts (2013) - effective until December 31, 2014</v>
          </cell>
          <cell r="AA65" t="str">
            <v>Temporary Service – Install &amp; remove – underground – no transformer</v>
          </cell>
          <cell r="AL65" t="str">
            <v>St. Thomas Energy Inc.</v>
          </cell>
        </row>
        <row r="66">
          <cell r="A66" t="str">
            <v>RESIDENTIAL - HIGH DENSITY [R1]</v>
          </cell>
          <cell r="I66" t="str">
            <v>Rate Rider for Disposition of Deferral/Variance Accounts (2013) - effective until May 31, 2014</v>
          </cell>
          <cell r="AA66" t="str">
            <v>Temporary service install &amp; remove – overhead – no transformer</v>
          </cell>
          <cell r="AL66" t="str">
            <v>Thunder Bay Hydro Electricity Distribution Inc.</v>
          </cell>
        </row>
        <row r="67">
          <cell r="A67" t="str">
            <v>RESIDENTIAL - LOW DENSITY [R2]</v>
          </cell>
          <cell r="I67" t="str">
            <v>Rate Rider for Disposition of Deferred PILs Variance Account 1562 - effective until March 31, 2016</v>
          </cell>
          <cell r="AA67" t="str">
            <v>Temporary Service Install &amp; Remove – Overhead – With Transformer</v>
          </cell>
          <cell r="AL67" t="str">
            <v>Tillsonburg Hydro Inc.</v>
          </cell>
        </row>
        <row r="68">
          <cell r="A68" t="str">
            <v>RESIDENTIAL - MEDIUM DENSITY [R1]</v>
          </cell>
          <cell r="I68" t="str">
            <v>Rate Rider for Disposition of Deferred PILs Variance Account 1562 (2012) - effective until April 30, 2015</v>
          </cell>
          <cell r="AA68" t="str">
            <v>Temporary Service Install &amp; Remove – Underground – No Transformer</v>
          </cell>
          <cell r="AL68" t="str">
            <v>Toronto Hydro-Electric System Limited</v>
          </cell>
        </row>
        <row r="69">
          <cell r="A69" t="str">
            <v>RESIDENTIAL - NORMAL DENSITY [R2]</v>
          </cell>
          <cell r="I69" t="str">
            <v>Rate Rider for Disposition of Deferred PILs Variance Account 1562 (2012) - effective until April 30, 2016</v>
          </cell>
          <cell r="AA69" t="str">
            <v>Temporary service installation and removal – overhead – no transformer</v>
          </cell>
          <cell r="AL69" t="str">
            <v>Veridian Connections Inc.</v>
          </cell>
        </row>
        <row r="70">
          <cell r="A70" t="str">
            <v>RESIDENTIAL - TIME OF USE</v>
          </cell>
          <cell r="I70" t="str">
            <v>Rate Rider for Disposition of Deferred PILs Variance Account 1562 (2nd Installment - 2012) - effective until April 30, 2016</v>
          </cell>
          <cell r="AA70" t="str">
            <v>Temporary service installation and removal – overhead – with transformer</v>
          </cell>
          <cell r="AL70" t="str">
            <v>Wasaga Distribution Inc.</v>
          </cell>
        </row>
        <row r="71">
          <cell r="A71" t="str">
            <v>RESIDENTIAL - URBAN [UR]</v>
          </cell>
          <cell r="I71" t="str">
            <v>Rate Rider for Disposition of Deferred PILs Variance Account 1562 (per connection) (2012) - effective until April 30, 2015</v>
          </cell>
          <cell r="AA71" t="str">
            <v>Temporary service installation and removal – underground – no transformer</v>
          </cell>
          <cell r="AL71" t="str">
            <v>Waterloo North Hydro Inc.</v>
          </cell>
        </row>
        <row r="72">
          <cell r="A72" t="str">
            <v>RESIDENTIAL REGULAR</v>
          </cell>
          <cell r="I72" t="str">
            <v>Rate Rider for Disposition of Deferred PILs Variance Account 1562 (per connection) (2012) - effective until April 30, 2016</v>
          </cell>
          <cell r="AL72" t="str">
            <v>Welland Hydro-Electric System Corp.</v>
          </cell>
        </row>
        <row r="73">
          <cell r="A73" t="str">
            <v>RESIDENTIAL SUBURBAN</v>
          </cell>
          <cell r="I73" t="str">
            <v>Rate Rider for Disposition of Global Adjustment Sub-Account (2011) - effective until April 30, 2015 Applicable only for Non-RPP Customers</v>
          </cell>
          <cell r="AL73" t="str">
            <v>Wellington North Power Inc.</v>
          </cell>
        </row>
        <row r="74">
          <cell r="A74" t="str">
            <v>RESIDENTIAL SUBURBAN SEASONAL</v>
          </cell>
          <cell r="I74" t="str">
            <v>Rate Rider for Disposition of Global Adjustment Sub-Account (2011) - effective until April 30, 2016 Applicable only for Non-RPP Customers</v>
          </cell>
          <cell r="AL74" t="str">
            <v>West Coast Huron Energy Inc.</v>
          </cell>
        </row>
        <row r="75">
          <cell r="A75" t="str">
            <v>RESIDENTIAL SUBURBAN YEAR ROUND</v>
          </cell>
          <cell r="I75" t="str">
            <v>Rate Rider for Disposition of Global Adjustment Sub-Account (2012) - effective until April 30, 2014 Applicable only for Non-RPP Customers</v>
          </cell>
          <cell r="AL75" t="str">
            <v>West Perth Power Inc.</v>
          </cell>
        </row>
        <row r="76">
          <cell r="A76" t="str">
            <v>RESIDENTIAL URBAN</v>
          </cell>
          <cell r="I76" t="str">
            <v>Rate Rider for Disposition of Global Adjustment Sub-Account (2012) - effective until April 30, 2015 Applicable only for Non-RPP Customers</v>
          </cell>
          <cell r="AL76" t="str">
            <v>Westario Power Inc.</v>
          </cell>
        </row>
        <row r="77">
          <cell r="A77" t="str">
            <v>RESIDENTIAL URBAN YEAR-ROUND</v>
          </cell>
          <cell r="I77" t="str">
            <v>Rate Rider for Disposition of Global Adjustment Sub-Account (2012) - effective until April 30, 2015 Applicatble only for Non-RPP Customers</v>
          </cell>
          <cell r="AL77" t="str">
            <v>Whitby Hydro Electric Corporation</v>
          </cell>
        </row>
        <row r="78">
          <cell r="A78" t="str">
            <v>SEASONAL RESIDENTIAL</v>
          </cell>
          <cell r="I78" t="str">
            <v>Rate Rider for Disposition of Global Adjustment Sub-Account (2012) - effective until April 30, 2016 Applicable only for Non-RPP Customers</v>
          </cell>
          <cell r="AL78" t="str">
            <v>Woodstock Hydro Services Inc.</v>
          </cell>
        </row>
        <row r="79">
          <cell r="A79" t="str">
            <v>SEASONAL RESIDENTIAL - HIGH DENSITY [R3]</v>
          </cell>
          <cell r="I79" t="str">
            <v>Rate Rider for Disposition of Global Adjustment Sub-Account (2012) - effective until January 31, 2014. Applicable only for Non-RPP Customers</v>
          </cell>
        </row>
        <row r="80">
          <cell r="A80" t="str">
            <v>SEASONAL RESIDENTIAL - NORMAL DENSITY [R4]</v>
          </cell>
          <cell r="I80" t="str">
            <v>Rate Rider for Disposition of Global Adjustment Sub-Account (2012) - effective until June 30, 2014 Applicable only for Non-RPP Customers</v>
          </cell>
        </row>
        <row r="81">
          <cell r="A81" t="str">
            <v>SENTINEL LIGHTING</v>
          </cell>
          <cell r="I81" t="str">
            <v>Rate Rider for Disposition of Global Adjustment Sub-Account (2012) Applicable only for Non-RPP Customers - effective until August 31, 2014</v>
          </cell>
        </row>
        <row r="82">
          <cell r="A82" t="str">
            <v>SMALL COMMERCIAL AND USL - PER CONNECTION</v>
          </cell>
          <cell r="I82" t="str">
            <v>Rate Rider for Disposition of Global Adjustment Sub-Account (2012) Applicable only to Non-RPP Customers - effective until August 31, 2014</v>
          </cell>
        </row>
        <row r="83">
          <cell r="A83" t="str">
            <v>SMALL COMMERCIAL AND USL - PER METER</v>
          </cell>
          <cell r="I83" t="str">
            <v>Rate Rider for Disposition of Global Adjustment Sub-Account (2013) - effective until April 30, 2014 Applicable only for Non-RPP Customers</v>
          </cell>
        </row>
        <row r="84">
          <cell r="A84" t="str">
            <v>STANDARD A GENERAL SERVICE AIR ACCESS</v>
          </cell>
          <cell r="I84" t="str">
            <v>Rate Rider for Disposition of Global Adjustment Sub-Account (2013) - effective until April 30, 2015 Applicable only for Non-RPP Customers</v>
          </cell>
        </row>
        <row r="85">
          <cell r="A85" t="str">
            <v>STANDARD A GENERAL SERVICE ROAD/RAIL</v>
          </cell>
          <cell r="I85" t="str">
            <v>Rate Rider for Disposition of Global Adjustment Sub-Account (2013) - effective until April 30, 2015 Applicable only for Non-RPP Customers and excluding Wholesale Market Participants</v>
          </cell>
        </row>
        <row r="86">
          <cell r="A86" t="str">
            <v>STANDARD A GRID CONNECTED</v>
          </cell>
          <cell r="I86" t="str">
            <v>Rate Rider for Disposition of Global Adjustment Sub-Account (2013) - effective until April 30, 2017 Applicable only for Non-RPP Customers</v>
          </cell>
        </row>
        <row r="87">
          <cell r="A87" t="str">
            <v>STANDARD A RESIDENTIAL AIR ACCESS</v>
          </cell>
          <cell r="I87" t="str">
            <v>Rate Rider For Disposition of Global Adjustment Sub-Account (2013) - effective until August 31, 2014 Applicable only for Non-RPP Customers</v>
          </cell>
        </row>
        <row r="88">
          <cell r="A88" t="str">
            <v>STANDARD A RESIDENTIAL ROAD/RAIL</v>
          </cell>
          <cell r="I88" t="str">
            <v>Rate Rider for Disposition of Global Adjustment Sub-Account (2013) - effective until December 31, 2014 Applicable only for Non-RPP Customers</v>
          </cell>
        </row>
        <row r="89">
          <cell r="A89" t="str">
            <v>STANDBY - GENERAL SERVICE 1,000 - 5,000 KW</v>
          </cell>
          <cell r="I89" t="str">
            <v>Rate Rider for Disposition of Global Adjustment Sub-Account (2013) - effective until May 31, 2014 Applicable only for Non-RPP Customers</v>
          </cell>
        </row>
        <row r="90">
          <cell r="A90" t="str">
            <v>STANDBY - GENERAL SERVICE 50 - 1,000 KW</v>
          </cell>
          <cell r="I90" t="str">
            <v>Rate Rider for Disposition of Global Adjustment Sub-Account (2014) - effective until December 31, 2014. Applicable only for Non-RPP - Class B Customers</v>
          </cell>
        </row>
        <row r="91">
          <cell r="A91" t="str">
            <v>STANDBY - LARGE USE</v>
          </cell>
          <cell r="I91" t="str">
            <v>Rate Rider for Disposition of Global Adjustment Sub-Account (2014) - effective until December 31, 2014. Applicable only for Non-RPP Customers</v>
          </cell>
        </row>
        <row r="92">
          <cell r="A92" t="str">
            <v>STANDBY DISTRIBUTION SERVICE</v>
          </cell>
          <cell r="I92" t="str">
            <v>Rate Rider for Disposition of Global Adjustment Sub-Account (2014) - effective until December 31, 2014. Applicable only for Non-RPP Customers - Class A Customers</v>
          </cell>
        </row>
        <row r="93">
          <cell r="A93" t="str">
            <v>STANDBY POWER</v>
          </cell>
          <cell r="I93" t="str">
            <v>Rate Rider for Disposition of Global Adjustment Sub-Account (2014) - effective until December 31, 2014. Applicable only for Non-RPP Customers - Interval Metered</v>
          </cell>
        </row>
        <row r="94">
          <cell r="A94" t="str">
            <v>STANDBY POWER - APPROVED ON AN INTERIM BASIS</v>
          </cell>
          <cell r="I94" t="str">
            <v>Rate Rider for Disposition of Global Adjustment Sub-Account (2014) - effective until December 31, 2014. Applicable only for Non-RPP Customers - Non Interval Metered</v>
          </cell>
        </row>
        <row r="95">
          <cell r="A95" t="str">
            <v>STANDBY POWER GENERAL SERVICE 1,500 TO 4,999 KW</v>
          </cell>
          <cell r="I95" t="str">
            <v>Rate Rider for Disposition of Post Retirement Actuarial Gain - effective until March 31, 2025</v>
          </cell>
        </row>
        <row r="96">
          <cell r="A96" t="str">
            <v>STANDBY POWER GENERAL SERVICE 50 TO 1,499 KW</v>
          </cell>
          <cell r="I96" t="str">
            <v>Rate Rider for Disposition of Residual Hisotrical Smart Meter Costs - effective until April 30, 2015</v>
          </cell>
        </row>
        <row r="97">
          <cell r="A97" t="str">
            <v>STANDBY POWER GENERAL SERVICE LARGE USE</v>
          </cell>
          <cell r="I97" t="str">
            <v>Rate Rider for Disposition of Residual Hisotrical Smart Meter Costs - effective until April 30, 2017</v>
          </cell>
        </row>
        <row r="98">
          <cell r="A98" t="str">
            <v>STREET LIGHTING</v>
          </cell>
          <cell r="I98" t="str">
            <v>Rate Rider for Disposition of Residual Historical Smart Meter Costs - effective until April 30, 2014</v>
          </cell>
        </row>
        <row r="99">
          <cell r="A99" t="str">
            <v>SUB TRANSMISSION [ST]</v>
          </cell>
          <cell r="I99" t="str">
            <v>Rate Rider for Disposition of Residual Historical Smart Meter Costs - effective until April 30, 2016</v>
          </cell>
        </row>
        <row r="100">
          <cell r="A100" t="str">
            <v>UNMETERED SCATTERED LOAD</v>
          </cell>
          <cell r="I100" t="str">
            <v>Rate Rider for Disposition of Residual Historical Smart Meter Costs - effective until August 31, 2014</v>
          </cell>
        </row>
        <row r="101">
          <cell r="A101" t="str">
            <v>URBAN GENERAL SERVICE DEMAND BILLED (50 KW AND ABOVE) [UGD]</v>
          </cell>
          <cell r="I101" t="str">
            <v>Rate Rider for Disposition of Residual Historical Smart Meter Costs - effective until August 31, 2015</v>
          </cell>
        </row>
        <row r="102">
          <cell r="A102" t="str">
            <v>URBAN GENERAL SERVICE ENERGY BILLED (LESS THAN 50 KW) [UGE]</v>
          </cell>
          <cell r="I102" t="str">
            <v>Rate Rider for Disposition of Residual Historical Smart Meter Costs - effective until December 31, 2014</v>
          </cell>
        </row>
        <row r="103">
          <cell r="A103" t="str">
            <v>WESTPORT SEWAGE TREATMENT PLANT</v>
          </cell>
          <cell r="I103" t="str">
            <v>Rate Rider for Disposition of Residual Historical Smart Meter Costs – effective until December 31, 2014</v>
          </cell>
        </row>
        <row r="104">
          <cell r="A104" t="str">
            <v>YEAR-ROUND RESIDENTIAL - R2</v>
          </cell>
          <cell r="I104" t="str">
            <v>Rate Rider for Disposition of Residual Historical Smart Meter Costs - effective until December 31, 2015</v>
          </cell>
        </row>
        <row r="105">
          <cell r="I105" t="str">
            <v>Rate Rider for Disposition of Residual Historical Smart Meter Costs - effective until December 31, 2016</v>
          </cell>
        </row>
        <row r="106">
          <cell r="I106" t="str">
            <v>Rate Rider for Disposition of Residual Historical Smart Meter Costs - effective until October 31, 2014</v>
          </cell>
        </row>
        <row r="107">
          <cell r="I107" t="str">
            <v>Rate Rider for Disposition of Residual Historical Smart Meter Costs - effective until September 30, 2014</v>
          </cell>
        </row>
        <row r="108">
          <cell r="I108" t="str">
            <v>Rate Rider for Disposition of Residual Historical Smart Meter Costs - Non-Interval Metered 
 - effective until April 30, 2014</v>
          </cell>
        </row>
        <row r="109">
          <cell r="I109" t="str">
            <v>Rate Rider for Disposition of Residual Historical Smart Meter Costs 2 - in effect until the effective 
 date of the next cost of service-based rate order</v>
          </cell>
        </row>
        <row r="110">
          <cell r="I110" t="str">
            <v>Rate Rider for Disposition of Residual Historical Smart Meter Costs 3 - in effect until the effective 
 date of the next cost of service-based rate order</v>
          </cell>
        </row>
        <row r="111">
          <cell r="I111" t="str">
            <v>Rate Rider for Disposition of Residual Incremental Historical Smart Meter Costs - 
 effective until August 31, 2015</v>
          </cell>
        </row>
        <row r="112">
          <cell r="I112" t="str">
            <v>Rate Rider for Disposition of Stranded Meter costs - effective until April 30, 2015</v>
          </cell>
        </row>
        <row r="113">
          <cell r="I113" t="str">
            <v>Rate Rider for Disposition of Stranded Meter Costs - effective until April 30, 2016</v>
          </cell>
        </row>
        <row r="114">
          <cell r="I114" t="str">
            <v>Rate Rider for Disposition of Stranded Meter Costs - effective until April 30, 2017</v>
          </cell>
        </row>
        <row r="115">
          <cell r="I115" t="str">
            <v>Rate Rider for Global Adjustment Sub Account Disposition - effective until April 30, 2016 Applicable only for Non RPP Customers</v>
          </cell>
        </row>
        <row r="116">
          <cell r="I116" t="str">
            <v>Rate Rider for Global Adjustment Sub-Account Disposition 
 Applicable only for Non-RPP Customers – effective until April 30, 2015</v>
          </cell>
        </row>
        <row r="117">
          <cell r="I117" t="str">
            <v>Rate Rider for Global Adjustment Sub-Account Disposition (2014) - effective until April 28, 2016 Applicable only for Non-RPP Customers</v>
          </cell>
        </row>
        <row r="118">
          <cell r="I118" t="str">
            <v>Rate Rider for Global Adjustment Sub-Account Disposition (2014) - effective until April 30, 2015 Applicable only for Non-RPP Customers</v>
          </cell>
        </row>
        <row r="119">
          <cell r="I119" t="str">
            <v>Rate Rider for Global Adjustment Sub-Account Disposition (2014) - effective until December 30, 2015 Applicable only for Non-RPP Customers</v>
          </cell>
        </row>
        <row r="120">
          <cell r="I120" t="str">
            <v>Rate Rider for Global Adjustment Sub-Account Disposition (2014) - effective until December 31, 2014 Applicable only for Non-RPP Customers</v>
          </cell>
        </row>
        <row r="121">
          <cell r="I121" t="str">
            <v>Rate Rider for Global Adjustment Sub-Account Disposition (2014) - effective until December 31, 2015 Applicable only for Non-RPP Customers</v>
          </cell>
        </row>
        <row r="122">
          <cell r="I122" t="str">
            <v>Rate Rider for Global Adjustment Sub-Account Disposition (2014) - effective until December, 2015 Applicable only for Non-RPP Customers</v>
          </cell>
        </row>
        <row r="123">
          <cell r="I123" t="str">
            <v>Rate Rider for Incremental Capital - Distribution Volumetric - effective until April 30, 2016</v>
          </cell>
        </row>
        <row r="124">
          <cell r="I124" t="str">
            <v>Rate Rider for Incremental Capital - Service Charge - effective until April 30, 2016</v>
          </cell>
        </row>
        <row r="125">
          <cell r="I125" t="str">
            <v>Rate Rider for Incremental Capital (2012) - effective until April 30, 2015</v>
          </cell>
        </row>
        <row r="126">
          <cell r="I126" t="str">
            <v>Rate Rider for Lost Revenue Adjustment Mechanism Variance Account (LRAMVA) Recovery 
 (2012 CDM Activities) - effective until April 30, 2015</v>
          </cell>
        </row>
        <row r="127">
          <cell r="I127" t="str">
            <v>Rate Rider for Recover of Residual Historical Smart meter Costs - effective until June 30, 2014</v>
          </cell>
        </row>
        <row r="128">
          <cell r="I128" t="str">
            <v>Rate Rider for Recovery of CGAAP/CWIP Differential - in effect until December 31, 2016</v>
          </cell>
        </row>
        <row r="129">
          <cell r="I129" t="str">
            <v>Rate Rider for Recovery of Foregone Revenue - effective until April 30, 2015</v>
          </cell>
        </row>
        <row r="130">
          <cell r="I130" t="str">
            <v>Rate Rider for Recovery of Forgone Revenue - effective until April 30, 2015</v>
          </cell>
        </row>
        <row r="131">
          <cell r="I131" t="str">
            <v>Rate Rider for Recovery of Forgone Revenue - effective until December 31, 2014</v>
          </cell>
        </row>
        <row r="132">
          <cell r="I132" t="str">
            <v>Rate Rider for Recovery of Green Energy Act related costs - effective until December 31, 2014</v>
          </cell>
        </row>
        <row r="133">
          <cell r="I133" t="str">
            <v>Rate Rider for Recovery of Incremental Capital (2013) - in effect until the effective date of the next cost of service-based rate order</v>
          </cell>
        </row>
        <row r="134">
          <cell r="I134" t="str">
            <v>Rate Rider for Recovery of Incremental Capital (2013) - in effect until the effective date of the
 next cost of service-based rate order</v>
          </cell>
        </row>
        <row r="135">
          <cell r="I135" t="str">
            <v>Rate Rider for Recovery of Incremental Capital (2013) (per connection) - in effect until the effective date of 
 the next cost of service-based rate order</v>
          </cell>
        </row>
        <row r="136">
          <cell r="I136" t="str">
            <v>Rate Rider for Recovery of Incremental Capital (2013) (per connection)- in effect until the effective date of the next cost of service-based rate order</v>
          </cell>
        </row>
        <row r="137">
          <cell r="I137" t="str">
            <v>Rate Rider for Recovery of Incremental Capital Costs</v>
          </cell>
        </row>
        <row r="138">
          <cell r="I138" t="str">
            <v>Rate Rider for Recovery of Incremental Capital Costs - effective until April 30, 2015</v>
          </cell>
        </row>
        <row r="139">
          <cell r="I139" t="str">
            <v>Rate Rider for Recovery of Lost Revenue Adjustment Mechanism ( LRAM)/Shared Savings Mechanism (SSM) (2012) - effective until August 31, 2014</v>
          </cell>
        </row>
        <row r="140">
          <cell r="I140" t="str">
            <v>Rate Rider for Recovery of Lost Revenue Adjustment Mechanism (2013) - effective until December 31, 2014</v>
          </cell>
        </row>
        <row r="141">
          <cell r="I141" t="str">
            <v>Rate Rider for Recovery of Lost Revenue Adjustment Mechanism (LRAM) - effective until April 30, 2016</v>
          </cell>
        </row>
        <row r="142">
          <cell r="I142" t="str">
            <v>Rate Rider for Recovery of Lost Revenue Adjustment Mechanism (LRAM) (pre-2011 CDM Activities) - effective until April 30, 2015</v>
          </cell>
        </row>
        <row r="143">
          <cell r="I143" t="str">
            <v>Rate Rider for Recovery of Lost Revenue Adjustment Mechanism (LRAM) (pre-2011 CDM Activities) (2013) - effective until April 30, 2015</v>
          </cell>
        </row>
        <row r="144">
          <cell r="I144" t="str">
            <v>Rate Rider for Recovery of Lost Revenue Adjustment Mechanism (LRAM)/Shared Savings</v>
          </cell>
        </row>
        <row r="145">
          <cell r="I145" t="str">
            <v>Rate Rider for Recovery of Lost Revenue Adjustment Mechanism (LRAM)/Shared Savings Mechanism (SSM) - effective until December 31, 2014 and applicable in the service area excluding the former service area of Clinton Power</v>
          </cell>
        </row>
        <row r="146">
          <cell r="I146" t="str">
            <v>Rate Rider for Recovery of Lost Revenue Adjustment Mechanism (LRAM)/Shared Savings Mechanism (SSM) - effective until December 31, 2014 and applicable in the service area excluding the former service areas of Clinton Power and West Perth Power</v>
          </cell>
        </row>
        <row r="147">
          <cell r="I147" t="str">
            <v>Rate Rider for Recovery of Lost Revenue Adjustment Mechanism (LRAM)/Shared Savings Mechanism (SSM) - effective until December 31, 2014 and applicable only in the former service area of Clinton Power</v>
          </cell>
        </row>
        <row r="148">
          <cell r="I148" t="str">
            <v>Rate Rider for Recovery of Lost Revenue Adjustment Mechanism (LRAM)/Shared Savings Mechanism (SSM) - effective until December 31, 2014 and applicable only in the former service area of West Perth Power</v>
          </cell>
        </row>
        <row r="149">
          <cell r="I149" t="str">
            <v>Rate Rider for Recovery of Lost Revenue Adjustment Mechanism (LRAM)/Shared Savings Mechanism (SSM) - effective until March 31, 2016</v>
          </cell>
        </row>
        <row r="150">
          <cell r="I150" t="str">
            <v>Rate Rider for Recovery of Lost Revenue Adjustment Mechanism (LRAM)/Shared Savings Mechanism (SSM) (2012) - effective until August 31, 2014</v>
          </cell>
        </row>
        <row r="151">
          <cell r="I151" t="str">
            <v>Rate Rider for Recovery of Lost Revenue Adjustment Mechanism (LRAM)/Shared Savings Mechanism (SSM) Recovery - effective until April 30, 2015</v>
          </cell>
        </row>
        <row r="152">
          <cell r="I152" t="str">
            <v>Rate Rider for Recovery of Lost Revenue Adjustment Mechanism Variance Account (LRAMVA) (2014) - effective until April 30, 2015</v>
          </cell>
        </row>
        <row r="153">
          <cell r="I153" t="str">
            <v>Rate Rider for Recovery of Residual Historical Smart Meter Costs - effective July 1, 2012 - April 30, 2016</v>
          </cell>
        </row>
        <row r="154">
          <cell r="I154" t="str">
            <v>Rate Rider for Recovery of Smart Meter Incremental Revenue Requirement - effective until the date of the next cost of service-based rate order</v>
          </cell>
        </row>
        <row r="155">
          <cell r="I155" t="str">
            <v>Rate Rider for Recovery of Smart Meter Incremental Revenue Requirement - effective until the effective date of the next cost of service-based rate order, or October 31, 2017, whichever occurs earlier</v>
          </cell>
        </row>
        <row r="156">
          <cell r="I156" t="str">
            <v>Rate Rider for Recovery of Smart Meter Incremental Revenue Requirement - in effect until the effective date of the next cost of service-based rate order</v>
          </cell>
        </row>
        <row r="157">
          <cell r="I157" t="str">
            <v>Rate Rider for Recovery of Smart Meter Incremental Revenue Requirement - Non-Interval Metered - in effect until the effective date of the next cost of service-based rate order</v>
          </cell>
        </row>
        <row r="158">
          <cell r="I158" t="str">
            <v>Rate Rider for Recovery of Smart Meter Incremental Revenue Requirements - in effect until the effective date of the next cost of service application</v>
          </cell>
        </row>
        <row r="159">
          <cell r="I159" t="str">
            <v>Rate Rider for Recovery of Smart Meter Stranded Assets - effective until April 30, 2016</v>
          </cell>
        </row>
        <row r="160">
          <cell r="I160" t="str">
            <v>Rate Rider for Recovery of Storm Damage Costs - effective until August 31, 2017</v>
          </cell>
        </row>
        <row r="161">
          <cell r="I161" t="str">
            <v>Rate Rider for Recovery of Stranded Assets - effective until April 30, 2016</v>
          </cell>
        </row>
        <row r="162">
          <cell r="I162" t="str">
            <v>Rate Rider for Recovery of Stranded Meter Assets - effective July 1, 2012 - April 30, 2016</v>
          </cell>
        </row>
        <row r="163">
          <cell r="I163" t="str">
            <v>Rate Rider for Recovery of Stranded Meter Assets – effective until April 30, 2015</v>
          </cell>
        </row>
        <row r="164">
          <cell r="I164" t="str">
            <v>Rate Rider for Recovery of Stranded Meter Assets - effective until April 30, 2016</v>
          </cell>
        </row>
        <row r="165">
          <cell r="I165" t="str">
            <v>Rate Rider for Recovery of Stranded Meter Assets - effective until April 30, 2017</v>
          </cell>
        </row>
        <row r="166">
          <cell r="I166" t="str">
            <v>Rate Rider for Recovery of Stranded Meter Assets - effective until August 31, 2015</v>
          </cell>
        </row>
        <row r="167">
          <cell r="I167" t="str">
            <v>Rate Rider for Recovery of Stranded Meter Assets - effective until August 31, 2017</v>
          </cell>
        </row>
        <row r="168">
          <cell r="I168" t="str">
            <v>Rate Rider for Recovery of Stranded Meter Assets - effective until December 31, 2014</v>
          </cell>
        </row>
        <row r="169">
          <cell r="I169" t="str">
            <v>Rate Rider for Recovery of Stranded Meter Assets - effective until December 31, 2015</v>
          </cell>
        </row>
        <row r="170">
          <cell r="I170" t="str">
            <v>Rate Rider for Recovery of Stranded Meter Assets - effective until June 30, 2016</v>
          </cell>
        </row>
        <row r="171">
          <cell r="I171" t="str">
            <v>Rate Rider for Recovery of Stranded Meter Assets - effective until March 31, 2016</v>
          </cell>
        </row>
        <row r="172">
          <cell r="I172" t="str">
            <v>Rate Rider for Recovery of Stranded Meter Assets - effective until May 31, 2014</v>
          </cell>
        </row>
        <row r="173">
          <cell r="I173" t="str">
            <v>Rate Rider for Reversal of Deferral/Variance Account Disposition (2011) - effective until April 30, 2015</v>
          </cell>
        </row>
        <row r="174">
          <cell r="I174" t="str">
            <v>Rate Rider for Smart Meter Disposition - effective until April 30, 2016</v>
          </cell>
        </row>
        <row r="175">
          <cell r="I175" t="str">
            <v>Rate Rider for Smart Meter Incremental Revenue Requirement - in effect until the effective date of the next cost of service-based rate order</v>
          </cell>
        </row>
        <row r="176">
          <cell r="I176" t="str">
            <v>Rate Rider for Smart Metering Entity Charge - effective until October 31, 2018</v>
          </cell>
        </row>
        <row r="177">
          <cell r="I177" t="str">
            <v>Rate Rider for Stranded Meter Cost Recovery - effective until April 30, 2017</v>
          </cell>
        </row>
        <row r="178">
          <cell r="I178" t="str">
            <v>Rate Rider for Tax Change</v>
          </cell>
        </row>
        <row r="179">
          <cell r="I179" t="str">
            <v>Rate Rider for Tax Change - effective until April 30, 2015</v>
          </cell>
        </row>
        <row r="180">
          <cell r="I180" t="str">
            <v>Rate Rider for Tax Change (2014) - effective until April 30, 2015</v>
          </cell>
        </row>
        <row r="181">
          <cell r="I181" t="str">
            <v>Retail Transmission Rate - Line and Transformation Connection Service Rate</v>
          </cell>
        </row>
        <row r="182">
          <cell r="I182" t="str">
            <v>Retail Transmission Rate - Line and Transformation Connection Service Rate - (less than 1,000 kW)</v>
          </cell>
        </row>
        <row r="183">
          <cell r="I183" t="str">
            <v>Retail Transmission Rate - Line and Transformation Connection Service Rate - Interval Metered</v>
          </cell>
        </row>
        <row r="184">
          <cell r="I184" t="str">
            <v>Retail Transmission Rate - Line and Transformation Connection Service Rate - Interval Metered (1,000 to 4,999 kW)</v>
          </cell>
        </row>
        <row r="185">
          <cell r="I185" t="str">
            <v>Retail Transmission Rate - Line and Transformation Connection Service Rate - Interval Metered (less than 1,000 kW)</v>
          </cell>
        </row>
        <row r="186">
          <cell r="I186" t="str">
            <v>Retail Transmission Rate - Line and Transformation Connection Service Rate - Interval Metered &lt; 1,000 kW</v>
          </cell>
        </row>
        <row r="187">
          <cell r="I187" t="str">
            <v>Retail Transmission Rate - Line and Transformation Connection Service Rate - Interval Metered &gt; 1,000 kW</v>
          </cell>
        </row>
        <row r="188">
          <cell r="I188" t="str">
            <v>Retail Transmission Rate - Line and Transformation Connection Service Rate FOR ALL SERVICE AREAS EXCEPT HENSALL</v>
          </cell>
        </row>
        <row r="189">
          <cell r="I189" t="str">
            <v>Retail Transmission Rate - Line Connection Service Rate</v>
          </cell>
        </row>
        <row r="190">
          <cell r="I190" t="str">
            <v>Retail Transmission Rate - Network Service Rate</v>
          </cell>
        </row>
        <row r="191">
          <cell r="I191" t="str">
            <v>Retail Transmission Rate - Network Service Rate - (less than 1,000 kW)</v>
          </cell>
        </row>
        <row r="192">
          <cell r="I192" t="str">
            <v>Retail Transmission Rate - Network Service Rate - Interval Metered</v>
          </cell>
        </row>
        <row r="193">
          <cell r="I193" t="str">
            <v>Retail Transmission Rate - Network Service Rate - Interval Metered (1,000 to 4,999 kW)</v>
          </cell>
        </row>
        <row r="194">
          <cell r="I194" t="str">
            <v>Retail Transmission Rate - Network Service Rate - Interval Metered (less than 1,000 kW)</v>
          </cell>
        </row>
        <row r="195">
          <cell r="I195" t="str">
            <v>Retail Transmission Rate - Network Service Rate - Interval Metered &gt; 1,000 kW</v>
          </cell>
        </row>
        <row r="196">
          <cell r="I196" t="str">
            <v>Retail Transmission Rate - Transformation Connection Service Rate</v>
          </cell>
        </row>
        <row r="197">
          <cell r="I197" t="str">
            <v>Rider for Global Adjustment Sub-Account Disposition (2012) - effective until April 30, 2016 Applicable only for Non-RPP Customers</v>
          </cell>
        </row>
        <row r="198">
          <cell r="I198" t="str">
            <v>Rural or Remote Electricity Rate Protection Charge (RRRP)</v>
          </cell>
        </row>
        <row r="199">
          <cell r="I199" t="str">
            <v>Sentinel lights (dusk-to-dawn) connected to unmetered wires will have a flat rate monthly energy charge added to the regular customer bill. Further servicing details are available in the distributor’s Conditions of Service.</v>
          </cell>
        </row>
        <row r="200">
          <cell r="I200" t="str">
            <v>Service Charge</v>
          </cell>
        </row>
        <row r="201">
          <cell r="I201" t="str">
            <v>Service Charge (per connection)</v>
          </cell>
        </row>
        <row r="202">
          <cell r="I202" t="str">
            <v>Service Charge (per customer)</v>
          </cell>
        </row>
        <row r="203">
          <cell r="I203" t="str">
            <v>Service Charge (per light)</v>
          </cell>
        </row>
        <row r="204">
          <cell r="I204" t="str">
            <v>Smart Grid Funding Adder (2014) - in effect until December 31, 2014</v>
          </cell>
        </row>
        <row r="205">
          <cell r="I205" t="str">
            <v>Smart Meter Disposition Rider</v>
          </cell>
        </row>
        <row r="206">
          <cell r="I206" t="str">
            <v>Smart Meter Entity Charge</v>
          </cell>
        </row>
        <row r="207">
          <cell r="I207" t="str">
            <v>Smart Meter Incremental Revenue Requirement Rate Rider</v>
          </cell>
        </row>
        <row r="208">
          <cell r="I208" t="str">
            <v>Standard Supply Service - Administrative Charge (if applicable)</v>
          </cell>
        </row>
        <row r="209">
          <cell r="I209" t="str">
            <v>Standby Charge - for a month where standby power is not provided, the charge is based on the applicable General Service 50 to 4,999 kW or Large Use Distribution Volumetric Charge applied to the contracted amount (e.g. Nameplate rating of generating facility).</v>
          </cell>
        </row>
        <row r="210">
          <cell r="I210" t="str">
            <v>Standby Charge - for a month where standby power is not provided. The charge is applied to the amount of reserved load transfer capacity contracted or the amount of monthly peak load displaced by a generating facility</v>
          </cell>
        </row>
        <row r="211">
          <cell r="I211" t="str">
            <v>Standby Charge - for a month where standby power is not provided. The charge is applied to the contracted amount (e.g. nameplate rating of the generation facility).</v>
          </cell>
        </row>
        <row r="212">
          <cell r="I212" t="str">
            <v>Wholesale Market Service Rate</v>
          </cell>
        </row>
      </sheetData>
      <sheetData sheetId="9"/>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LOBs"/>
      <sheetName val="Financials"/>
      <sheetName val="Loads"/>
      <sheetName val="Classify"/>
      <sheetName val="Allocate"/>
      <sheetName val="F&amp;C"/>
      <sheetName val="Summary"/>
      <sheetName val="Macros"/>
      <sheetName val="Module1"/>
    </sheetNames>
    <sheetDataSet>
      <sheetData sheetId="0"/>
      <sheetData sheetId="1"/>
      <sheetData sheetId="2" refreshError="1">
        <row r="1">
          <cell r="A1" t="str">
            <v>LDC Name</v>
          </cell>
        </row>
        <row r="76">
          <cell r="E76">
            <v>36161</v>
          </cell>
        </row>
      </sheetData>
      <sheetData sheetId="3"/>
      <sheetData sheetId="4"/>
      <sheetData sheetId="5"/>
      <sheetData sheetId="6"/>
      <sheetData sheetId="7"/>
      <sheetData sheetId="8" refreshError="1"/>
      <sheetData sheetId="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rmation Sheet"/>
      <sheetName val="2. Table of Contents"/>
      <sheetName val="3. Rate Class Selection"/>
      <sheetName val="4. Current Tariff Schedule"/>
      <sheetName val="4. Hidden"/>
      <sheetName val="5. 2013 Continuity Schedule"/>
      <sheetName val="6. Billing Det. for Def-Var"/>
      <sheetName val="6. hidden"/>
      <sheetName val="7. Allocating Def-Var Balances"/>
      <sheetName val="8. Calculation of Def-Var RR"/>
      <sheetName val="9. Rev2Cost_GDPIPI"/>
      <sheetName val="9. hidden"/>
      <sheetName val="10. Other Charges &amp; LF"/>
      <sheetName val="11. Proposed Rates"/>
      <sheetName val="12. Summary Sheet"/>
      <sheetName val="13. Final Tariff Schedule"/>
      <sheetName val="14. Bill Impacts"/>
      <sheetName val="list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1">
          <cell r="AM1" t="str">
            <v>Algoma Power Inc.</v>
          </cell>
        </row>
        <row r="2">
          <cell r="AM2" t="str">
            <v>Atikokan Hydro Inc.</v>
          </cell>
        </row>
        <row r="3">
          <cell r="AM3" t="str">
            <v>Attawapiskat Power Corporation</v>
          </cell>
        </row>
        <row r="4">
          <cell r="AM4" t="str">
            <v>Bluewater Power Distribution Corp.</v>
          </cell>
        </row>
        <row r="5">
          <cell r="AM5" t="str">
            <v>Brant County Power</v>
          </cell>
        </row>
        <row r="6">
          <cell r="AM6" t="str">
            <v>Brantford Power Inc.</v>
          </cell>
        </row>
        <row r="7">
          <cell r="AM7" t="str">
            <v>Burlington Hydro Inc.</v>
          </cell>
        </row>
        <row r="8">
          <cell r="AM8" t="str">
            <v>Cambridge and North Dumfries Hydro</v>
          </cell>
        </row>
        <row r="9">
          <cell r="AM9" t="str">
            <v>Canadian Niagara Power Inc. – Eastern Ontario Power/Fort Erie/Port Colborne</v>
          </cell>
        </row>
        <row r="10">
          <cell r="AM10" t="str">
            <v>Centre Wellington Hydro Ltd.</v>
          </cell>
        </row>
        <row r="11">
          <cell r="AM11" t="str">
            <v>Chapleau Public Utilities Corporation</v>
          </cell>
        </row>
        <row r="12">
          <cell r="AM12" t="str">
            <v>COLLUS Power Corp.</v>
          </cell>
        </row>
        <row r="13">
          <cell r="AM13" t="str">
            <v>Cooperative Hydro Embrun Inc.</v>
          </cell>
        </row>
        <row r="14">
          <cell r="AM14" t="str">
            <v>E.L.K. Energy Inc.</v>
          </cell>
        </row>
        <row r="15">
          <cell r="AM15" t="str">
            <v>Enersource Hydro Mississauga Inc.</v>
          </cell>
        </row>
        <row r="16">
          <cell r="AM16" t="str">
            <v>Entegrus Powerlines Inc.</v>
          </cell>
        </row>
        <row r="17">
          <cell r="AM17" t="str">
            <v>ENWIN Utilities Ltd.</v>
          </cell>
        </row>
        <row r="18">
          <cell r="AM18" t="str">
            <v>Erie Thames Powerlines Corp.</v>
          </cell>
        </row>
        <row r="19">
          <cell r="AM19" t="str">
            <v>Espanola Regional Hydro Distribution Corporation</v>
          </cell>
        </row>
        <row r="20">
          <cell r="AM20" t="str">
            <v>Essex Powerlines Corporation</v>
          </cell>
        </row>
        <row r="21">
          <cell r="AM21" t="str">
            <v>Festival Hydro Inc.</v>
          </cell>
        </row>
        <row r="22">
          <cell r="AM22" t="str">
            <v>Fort Albany Power Corporation</v>
          </cell>
        </row>
        <row r="23">
          <cell r="AM23" t="str">
            <v>Fort Frances Power Corporation</v>
          </cell>
        </row>
        <row r="24">
          <cell r="AM24" t="str">
            <v>Greater Sudbury Hydro Inc.</v>
          </cell>
        </row>
        <row r="25">
          <cell r="AM25" t="str">
            <v>Grimsby Power Inc.</v>
          </cell>
        </row>
        <row r="26">
          <cell r="AM26" t="str">
            <v>Guelph Hydro Electric Systems Inc.</v>
          </cell>
        </row>
        <row r="27">
          <cell r="AM27" t="str">
            <v>Haldimand County Hydro Inc.</v>
          </cell>
        </row>
        <row r="28">
          <cell r="AM28" t="str">
            <v>Halton Hills Hydro Inc.</v>
          </cell>
        </row>
        <row r="29">
          <cell r="AM29" t="str">
            <v>Hearst Power Distribution Co. Ltd.</v>
          </cell>
        </row>
        <row r="30">
          <cell r="AM30" t="str">
            <v>Horizon Utilities Corporation</v>
          </cell>
        </row>
        <row r="31">
          <cell r="AM31" t="str">
            <v>Hydro 2000 Inc.</v>
          </cell>
        </row>
        <row r="32">
          <cell r="AM32" t="str">
            <v>Hydro Hawkesbury Inc.</v>
          </cell>
        </row>
        <row r="33">
          <cell r="AM33" t="str">
            <v>Hydro One Brampton Networks Inc.</v>
          </cell>
        </row>
        <row r="34">
          <cell r="AM34" t="str">
            <v>Hydro One Networks Inc.</v>
          </cell>
        </row>
        <row r="35">
          <cell r="AM35" t="str">
            <v>Hydro One Remote Communities Inc.</v>
          </cell>
        </row>
        <row r="36">
          <cell r="AM36" t="str">
            <v>Hydro Ottawa Limited</v>
          </cell>
        </row>
        <row r="37">
          <cell r="AM37" t="str">
            <v>Innisfil Hydro Dist. Systems Limited</v>
          </cell>
        </row>
        <row r="38">
          <cell r="AM38" t="str">
            <v>Kashechewan Power Corporation</v>
          </cell>
        </row>
        <row r="39">
          <cell r="AM39" t="str">
            <v>Kenora Hydro Electric Corporation Ltd.</v>
          </cell>
        </row>
        <row r="40">
          <cell r="AM40" t="str">
            <v>Kingston Hydro Corporation</v>
          </cell>
        </row>
        <row r="41">
          <cell r="AM41" t="str">
            <v>Kitchener-Wilmot Hydro Inc.</v>
          </cell>
        </row>
        <row r="42">
          <cell r="AM42" t="str">
            <v>Lakefront Utilities Inc.</v>
          </cell>
        </row>
        <row r="43">
          <cell r="AM43" t="str">
            <v>Lakeland Power Distribution Ltd.</v>
          </cell>
        </row>
        <row r="44">
          <cell r="AM44" t="str">
            <v>London Hydro Inc.</v>
          </cell>
        </row>
        <row r="45">
          <cell r="AM45" t="str">
            <v>Midland Power Utility Corporation</v>
          </cell>
        </row>
        <row r="46">
          <cell r="AM46" t="str">
            <v>Milton Hydro Distribution Inc.</v>
          </cell>
        </row>
        <row r="47">
          <cell r="AM47" t="str">
            <v>Newmarket – Tay Power Distribution Ltd.</v>
          </cell>
        </row>
        <row r="48">
          <cell r="AM48" t="str">
            <v>Niagara Peninsula Energy Inc.</v>
          </cell>
        </row>
        <row r="49">
          <cell r="AM49" t="str">
            <v>Niagara-on-the-Lake Hydro Inc.</v>
          </cell>
        </row>
        <row r="50">
          <cell r="AM50" t="str">
            <v>Norfolk Power Distribution Ltd.</v>
          </cell>
        </row>
        <row r="51">
          <cell r="AM51" t="str">
            <v>North Bay Hydro Distribution Limited</v>
          </cell>
        </row>
        <row r="52">
          <cell r="AM52" t="str">
            <v>Northern Ontario Wires Inc.</v>
          </cell>
        </row>
        <row r="53">
          <cell r="AM53" t="str">
            <v>Oakville Hydro Distribution Inc.</v>
          </cell>
        </row>
        <row r="54">
          <cell r="AM54" t="str">
            <v>Orangeville Hydro Limited</v>
          </cell>
        </row>
        <row r="55">
          <cell r="AM55" t="str">
            <v>Orillia Power Distribution Corp.</v>
          </cell>
        </row>
        <row r="56">
          <cell r="AM56" t="str">
            <v>Oshawa PUC Networks Inc.</v>
          </cell>
        </row>
        <row r="57">
          <cell r="AM57" t="str">
            <v>Ottawa River Power Corporation</v>
          </cell>
        </row>
        <row r="58">
          <cell r="AM58" t="str">
            <v>Parry Sound Power Corporation</v>
          </cell>
        </row>
        <row r="59">
          <cell r="AM59" t="str">
            <v>Peterborough Distribution Inc.</v>
          </cell>
        </row>
        <row r="60">
          <cell r="AM60" t="str">
            <v>PowerStream Inc.</v>
          </cell>
        </row>
        <row r="61">
          <cell r="AM61" t="str">
            <v>PUC Distribution Inc.</v>
          </cell>
        </row>
        <row r="62">
          <cell r="AM62" t="str">
            <v>Renfrew Hydro Inc.</v>
          </cell>
        </row>
        <row r="63">
          <cell r="AM63" t="str">
            <v>Rideau St. Lawrence Distribution Inc.</v>
          </cell>
        </row>
        <row r="64">
          <cell r="AM64" t="str">
            <v>St. Thomas Energy Inc.</v>
          </cell>
        </row>
        <row r="65">
          <cell r="AM65" t="str">
            <v>Sioux Lookout Hydro Inc.</v>
          </cell>
        </row>
        <row r="66">
          <cell r="AM66" t="str">
            <v>Thunder Bay Hydro Electricity Distribution</v>
          </cell>
        </row>
        <row r="67">
          <cell r="AM67" t="str">
            <v>Tillsonburg Hydro Inc.</v>
          </cell>
        </row>
        <row r="68">
          <cell r="AM68" t="str">
            <v>Toronto Hydro-Electric System Limited</v>
          </cell>
        </row>
        <row r="69">
          <cell r="AM69" t="str">
            <v>Veridian Connections Inc.</v>
          </cell>
        </row>
        <row r="70">
          <cell r="AM70" t="str">
            <v>Wasaga Distribution Inc.</v>
          </cell>
        </row>
        <row r="71">
          <cell r="AM71" t="str">
            <v>Waterloo North Hydro Inc.</v>
          </cell>
        </row>
        <row r="72">
          <cell r="AM72" t="str">
            <v>Welland Hydro Electric System Corp.</v>
          </cell>
        </row>
        <row r="73">
          <cell r="AM73" t="str">
            <v>Wellington North Power Inc.</v>
          </cell>
        </row>
        <row r="74">
          <cell r="AM74" t="str">
            <v>West Coast Huron Energy Inc.</v>
          </cell>
        </row>
        <row r="75">
          <cell r="AM75" t="str">
            <v>Westario Power Inc.</v>
          </cell>
        </row>
        <row r="76">
          <cell r="AM76" t="str">
            <v>Whitby Hydro Electric Corporation</v>
          </cell>
        </row>
        <row r="77">
          <cell r="AM77" t="str">
            <v>Woodstock Hydro Services Inc.</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
      <sheetName val="2. Applicable Worksheets"/>
      <sheetName val="3. Rate Classes"/>
      <sheetName val="hidden1"/>
      <sheetName val="4. Most Recent Tariff"/>
    </sheetNames>
    <sheetDataSet>
      <sheetData sheetId="0"/>
      <sheetData sheetId="1" refreshError="1"/>
      <sheetData sheetId="2"/>
      <sheetData sheetId="3">
        <row r="1">
          <cell r="D1" t="str">
            <v>Applicable only for Non-RPP Customers</v>
          </cell>
        </row>
        <row r="2">
          <cell r="D2" t="str">
            <v>Deferral / Variance Account Rate Rider</v>
          </cell>
        </row>
        <row r="3">
          <cell r="D3" t="str">
            <v>Deferral / Variance Account Rate Rider (excl GA)</v>
          </cell>
        </row>
        <row r="4">
          <cell r="D4" t="str">
            <v>Deferral / Variance Account Rate Rider (GA) – if applicable</v>
          </cell>
        </row>
        <row r="5">
          <cell r="D5" t="str">
            <v>Distribution Volumetric Rate</v>
          </cell>
        </row>
        <row r="6">
          <cell r="D6" t="str">
            <v>Distribution Wheeling Service Rate</v>
          </cell>
        </row>
        <row r="7">
          <cell r="D7" t="str">
            <v>General Service 1,500 to 4,999 kW customer</v>
          </cell>
        </row>
        <row r="8">
          <cell r="D8" t="str">
            <v>General Service 50 to 1,499 kW customer</v>
          </cell>
        </row>
        <row r="9">
          <cell r="D9" t="str">
            <v>General Service Large Use customer</v>
          </cell>
        </row>
        <row r="10">
          <cell r="D10" t="str">
            <v>Green Energy Act Initiatives Funding Adder</v>
          </cell>
        </row>
        <row r="11">
          <cell r="D11" t="str">
            <v>Lost Revenue Adjustment Mechanism (LRAM) Recovery/Shared Savings Mechanism (SSM) Recovery Rate Rider – effective until April 30, 2012</v>
          </cell>
        </row>
        <row r="12">
          <cell r="D12" t="str">
            <v>Lost Revenue Adjustment Mechanism (LRAM) Recovery/Shared Savings Mechanism (SSM) Recovery Rate Rider (2011) – effective until April 30, 2014</v>
          </cell>
        </row>
        <row r="13">
          <cell r="D13" t="str">
            <v>Low Voltage Service Rate</v>
          </cell>
        </row>
        <row r="14">
          <cell r="D14" t="str">
            <v>Low Voltage Volumetric Rate</v>
          </cell>
        </row>
        <row r="15">
          <cell r="D15" t="str">
            <v>LRAM &amp; SSM Rate Rider</v>
          </cell>
        </row>
        <row r="16">
          <cell r="D16" t="str">
            <v>Minimum Distribution Charge – per KW of maximum billing demand in the previous 11 months</v>
          </cell>
        </row>
        <row r="17">
          <cell r="D17" t="str">
            <v>Monthly Distribution Wheeling Service Rate – Dedicated LV Line</v>
          </cell>
        </row>
        <row r="18">
          <cell r="D18" t="str">
            <v>Monthly Distribution Wheeling Service Rate – Hydro One Networks</v>
          </cell>
        </row>
        <row r="19">
          <cell r="D19" t="str">
            <v>Monthly Distribution Wheeling Service Rate – Shared LV Line</v>
          </cell>
        </row>
        <row r="20">
          <cell r="D20" t="str">
            <v>Monthly Distribution Wheeling Service Rate – Waterloo North Hydro</v>
          </cell>
        </row>
        <row r="21">
          <cell r="D21" t="str">
            <v>Rate Rider for Deferral/Variance Account Disposition – effective until April 30, 2014</v>
          </cell>
        </row>
        <row r="22">
          <cell r="D22" t="str">
            <v>Rate Rider for Deferral/Variance Account Disposition (2009) – effective until April 30, 2013</v>
          </cell>
        </row>
        <row r="23">
          <cell r="D23" t="str">
            <v>Rate Rider for Deferral/Variance Account Disposition (2010) – effective until April 30, 2012</v>
          </cell>
        </row>
        <row r="24">
          <cell r="D24" t="str">
            <v>Rate Rider for Deferral/Variance Account Disposition (2010) – effective until April 30, 2012 Applicable only for Wholesale Market Participants</v>
          </cell>
        </row>
        <row r="25">
          <cell r="D25" t="str">
            <v>Rate Rider for Deferral/Variance Account Disposition (2010) – effective until April 30, 2013</v>
          </cell>
        </row>
        <row r="26">
          <cell r="D26" t="str">
            <v>Rate Rider for Deferral/Variance Account Disposition (2010) – effective until April 30, 2014</v>
          </cell>
        </row>
        <row r="27">
          <cell r="D27" t="str">
            <v>Rate Rider for Deferral/Variance Account Disposition (2010) – effective until January 31, 2012</v>
          </cell>
        </row>
        <row r="28">
          <cell r="D28" t="str">
            <v>Rate Rider for Deferral/Variance Account Disposition (2011) – effective until April 30, 2012</v>
          </cell>
        </row>
        <row r="29">
          <cell r="D29" t="str">
            <v>Rate Rider for Deferral/Variance Account Disposition (2011) – effective until April 30, 2012 (per connection)</v>
          </cell>
        </row>
        <row r="30">
          <cell r="D30" t="str">
            <v>Rate Rider for Deferral/Variance Account Disposition (2011) – effective until April 30, 2013</v>
          </cell>
        </row>
        <row r="31">
          <cell r="D31" t="str">
            <v>Rate Rider for Deferral/Variance Account Disposition (2011) – effective until April 30, 2013 Applicable only for Wholesale Market Participants</v>
          </cell>
        </row>
        <row r="32">
          <cell r="D32" t="str">
            <v>Rate Rider for Deferral/Variance Account Disposition (2011) – effective until April 30, 2014</v>
          </cell>
        </row>
        <row r="33">
          <cell r="D33" t="str">
            <v>Rate Rider for Deferral/Variance Account Disposition (2011) – effective until April 30, 2015</v>
          </cell>
        </row>
        <row r="34">
          <cell r="D34" t="str">
            <v>Rate Rider for Deferral/Variance Account Disposition (2011) – effective until December 31, 2011</v>
          </cell>
        </row>
        <row r="35">
          <cell r="D35" t="str">
            <v>Rate Rider for Global Adjustment Sub-Account (2010) – effective until April 30, 2012 Applicable only for Non-RPP Customers</v>
          </cell>
        </row>
        <row r="36">
          <cell r="D36" t="str">
            <v>Rate Rider for Global Adjustment Sub-Account (2011) – effective until April 30, 2012 Applicable only for Non-RPP Customers</v>
          </cell>
        </row>
        <row r="37">
          <cell r="D37" t="str">
            <v>Rate Rider for Global Adjustment Sub-Account Disposition – effective until April 30, 2012 Applicable only for Non-RPP Customers</v>
          </cell>
        </row>
        <row r="38">
          <cell r="D38" t="str">
            <v>Rate Rider for Global Adjustment Sub-Account Disposition – effective until April 30, 2014 Applicable only for Non-RPP Customers</v>
          </cell>
        </row>
        <row r="39">
          <cell r="D39" t="str">
            <v>Rate Rider for Global Adjustment Sub-Account Disposition (2010 credit) – effective until April 30, 2012 Applicable only for Non-RPP Customers</v>
          </cell>
        </row>
        <row r="40">
          <cell r="D40" t="str">
            <v>Rate Rider for Global Adjustment Sub-Account Disposition (2010 recalculated) – effective until April 30, 2013 Applicable only for Non-RPP Customers</v>
          </cell>
        </row>
        <row r="41">
          <cell r="D41" t="str">
            <v>Rate Rider for Global Adjustment Sub-Account Disposition (2010) – effective until April 30, 2012 Applicable only for Non-RPP Customers</v>
          </cell>
        </row>
        <row r="42">
          <cell r="D42" t="str">
            <v>Rate Rider for Global Adjustment Sub-Account Disposition (2010) – effective until April 30, 2013 Applicable only for Non-RPP Customers</v>
          </cell>
        </row>
        <row r="43">
          <cell r="D43" t="str">
            <v>Rate Rider for Global Adjustment Sub-Account Disposition (2010) – effective until April 30, 2014 Applicable only for Non-RPP Customers</v>
          </cell>
        </row>
        <row r="44">
          <cell r="D44" t="str">
            <v>Rate Rider for Global Adjustment Sub-Account Disposition (2011) – effective until April 30, 2012 Applicable only for Non-RPP Customers</v>
          </cell>
        </row>
        <row r="45">
          <cell r="D45" t="str">
            <v>Rate Rider for Global Adjustment Sub-Account Disposition (2011) – effective until April 30, 2012 Applicable only for Non-RPP Customers (per connection)</v>
          </cell>
        </row>
        <row r="46">
          <cell r="D46" t="str">
            <v>Rate Rider for Global Adjustment Sub-Account Disposition (2011) – effective until April 30, 2013 Applicable only for Non-RPP Customers</v>
          </cell>
        </row>
        <row r="47">
          <cell r="D47" t="str">
            <v>Rate Rider for Global Adjustment Sub-Account Disposition (2011) – effective until April 30, 2013 Applicable only for Non-RPP Customers and excluding Wholesale Market Participants</v>
          </cell>
        </row>
        <row r="48">
          <cell r="D48" t="str">
            <v>Rate Rider for Global Adjustment Sub-Account Disposition (2011) – effective until April 30, 2015 Applicable only for Non-RPP Customers</v>
          </cell>
        </row>
        <row r="49">
          <cell r="D49" t="str">
            <v>Rate Rider for Lost Revenue Adjustment Mechanism (LRAM) Recovery – effective until April 30, 2012</v>
          </cell>
        </row>
        <row r="50">
          <cell r="D50" t="str">
            <v>Rate Rider for Lost Revenue Adjustment Mechanism (LRAM) Recovery/Shared Savings Mechanism (SSM) Recovery – effective until April 30, 2012</v>
          </cell>
        </row>
        <row r="51">
          <cell r="D51" t="str">
            <v>Rate Rider for Lost Revenue Adjustment Mechanism (LRAM) Recovery/Shared Savings Mechanism (SSM) Recovery – effective until April 30, 2012</v>
          </cell>
        </row>
        <row r="52">
          <cell r="D52" t="str">
            <v>Rate Rider for Lost Revenue Adjustment Mechanism (LRAM) Recovery/Shared Savings Mechanism (SSM) Recovery – effective until April 30, 2013</v>
          </cell>
        </row>
        <row r="53">
          <cell r="D53" t="str">
            <v>Rate Rider for Lost Revenue Adjustment Mechanism (LRAM) Recovery/Shared Savings Mechanism (SSM) Recovery – effective until April 30, 2014</v>
          </cell>
        </row>
        <row r="54">
          <cell r="D54" t="str">
            <v>Rate Rider for Lost Revenue Adjustment Mechanism (LRAM) Recovery/Shared Savings Mechanism (SSM) Recovery – effective until December 31, 2012</v>
          </cell>
        </row>
        <row r="55">
          <cell r="D55" t="str">
            <v>Rate Rider for Lost Revenue Adjustment Mechanism (LRAM) Recovery/Shared Savings Mechanism (SSM) Recovery (2009) – effective until April 30, 2012</v>
          </cell>
        </row>
        <row r="56">
          <cell r="D56" t="str">
            <v>Rate Rider for Lost Revenue Adjustment Mechanism (LRAM) Recovery/Shared Savings Mechanism (SSM) Recovery (2011) – effective until April 30, 2012</v>
          </cell>
        </row>
        <row r="57">
          <cell r="D57" t="str">
            <v>Rate Rider for Lost Revenue Adjustment Mechanism (LRAM) Recovery/Shared Savings Mechanism (SSM) Recovery (2011) – effective until April 30, 2013</v>
          </cell>
        </row>
        <row r="58">
          <cell r="D58" t="str">
            <v>Rate Rider for Recalculated Deferral/Variance Account Disposition (2010) – effective until April 30, 2013</v>
          </cell>
        </row>
        <row r="59">
          <cell r="D59" t="str">
            <v>Rate Rider for Recovery of Foregone Revenue – effective until December 31, 2011</v>
          </cell>
        </row>
        <row r="60">
          <cell r="D60" t="str">
            <v>Rate Rider for Recovery of Incremental Capital Costs – effective until April 30, 2012</v>
          </cell>
        </row>
        <row r="61">
          <cell r="D61" t="str">
            <v>Rate Rider for Recovery of Incremental Capital Costs – effective until April 30, 2013</v>
          </cell>
        </row>
        <row r="62">
          <cell r="D62" t="str">
            <v>Rate Rider for Recovery of Late Payment Penalty Litigation Costs – effective until April 30, 2012</v>
          </cell>
        </row>
        <row r="63">
          <cell r="D63" t="str">
            <v>Rate Rider for Recovery of Late Payment Penalty Litigation Costs – effective until April 30, 2012 (per connection)</v>
          </cell>
        </row>
        <row r="64">
          <cell r="D64" t="str">
            <v>Rate Rider for Recovery of Late Payment Penalty Litigation Costs (per customer) – effective until April 30, 2012</v>
          </cell>
        </row>
        <row r="65">
          <cell r="D65" t="str">
            <v>Rate Rider for Recovery of Stranded Meter Assets – effective until December 31, 2012</v>
          </cell>
        </row>
        <row r="66">
          <cell r="D66" t="str">
            <v>Rate Rider for Regulatory Asset Recovery – effective until April 30, 2012</v>
          </cell>
        </row>
        <row r="67">
          <cell r="D67" t="str">
            <v>Rate Rider for Regulatory Asset Recovery – effective until April 30, 2013</v>
          </cell>
        </row>
        <row r="68">
          <cell r="D68" t="str">
            <v>Rate Rider for Return of Revenue Sufficiency – effective until December 31, 2011</v>
          </cell>
        </row>
        <row r="69">
          <cell r="D69" t="str">
            <v>Rate Rider for Return of Transformer Ownership Allowance Sufficiency – effective until December 31, 2011</v>
          </cell>
        </row>
        <row r="70">
          <cell r="D70" t="str">
            <v>Rate Rider for Smart Meter Incremental Revenue Requirement – in effect until the effective date of the next cost of service application</v>
          </cell>
        </row>
        <row r="71">
          <cell r="D71" t="str">
            <v>Rate Rider for Smart Meter Variance Account Disposition – effective until April 30, 2012</v>
          </cell>
        </row>
        <row r="72">
          <cell r="D72" t="str">
            <v>Rate Rider for Smart Meter Variance Account Disposition – effective until December 31, 2011</v>
          </cell>
        </row>
        <row r="73">
          <cell r="D73" t="str">
            <v>Rate Rider for Tax Change – effective until April 20, 2012</v>
          </cell>
        </row>
        <row r="74">
          <cell r="D74" t="str">
            <v>Rate Rider for Tax Change – effective until April 30, 2012</v>
          </cell>
        </row>
        <row r="75">
          <cell r="D75" t="str">
            <v>Rate Rider for Tax Change – effective until April 30, 2012 (per connection)</v>
          </cell>
        </row>
        <row r="76">
          <cell r="D76" t="str">
            <v>Rate Rider for Tax Change – Hydro One Networks - effective until April 30, 2012</v>
          </cell>
        </row>
        <row r="77">
          <cell r="D77" t="str">
            <v>Rate Rider for Tax Change – Waterloo North Hydro – effective until April 30, 2012</v>
          </cell>
        </row>
        <row r="78">
          <cell r="D78" t="str">
            <v>Rate Rider for Tax Change Dedicated LV Line – effective until April 30, 2012</v>
          </cell>
        </row>
        <row r="79">
          <cell r="D79" t="str">
            <v>Rate Rider for Tax Change Shared LV Line – effective until April 30, 2012</v>
          </cell>
        </row>
        <row r="80">
          <cell r="D80" t="str">
            <v>Rate Rider for Z-Factor Recovery – Effective until April 30, 2012</v>
          </cell>
        </row>
        <row r="81">
          <cell r="D81" t="str">
            <v>Retail Transmission Rate – Line and Transformation Connection Service Rate</v>
          </cell>
        </row>
        <row r="82">
          <cell r="D82" t="str">
            <v>Retail Transmission Rate – Line and Transformation Connection Service Rate – Interval Metered</v>
          </cell>
        </row>
        <row r="83">
          <cell r="D83" t="str">
            <v>Retail Transmission Rate – Line and Transformation Connection Service Rate – Interval Metered &lt; 1,000 kW</v>
          </cell>
        </row>
        <row r="84">
          <cell r="D84" t="str">
            <v>Retail Transmission Rate – Line and Transformation Connection Service Rate – Interval Metered &gt; 1,000 kW</v>
          </cell>
        </row>
        <row r="85">
          <cell r="D85" t="str">
            <v>Retail Transmission Rate – Line and Transformation Connection Service Rate – Interval Metered ≥ 1,000kW</v>
          </cell>
        </row>
        <row r="86">
          <cell r="D86" t="str">
            <v>Retail Transmission Rate – Line Connection Service Rate</v>
          </cell>
        </row>
        <row r="87">
          <cell r="D87" t="str">
            <v>Retail Transmission Rate – Network Service Rate</v>
          </cell>
        </row>
        <row r="88">
          <cell r="D88" t="str">
            <v>Retail Transmission Rate – Network Service Rate – Interval Metered</v>
          </cell>
        </row>
        <row r="89">
          <cell r="D89" t="str">
            <v>Retail Transmission Rate – Network Service Rate – Interval Metered &lt; 1,000 kW Rate</v>
          </cell>
        </row>
        <row r="90">
          <cell r="D90" t="str">
            <v>Retail Transmission Rate – Network Service Rate – Interval Metered &gt; 1,000 kW</v>
          </cell>
        </row>
        <row r="91">
          <cell r="D91" t="str">
            <v>Retail Transmission Rate – Network Service Rate – Interval Metered ≥ 1,000 kW</v>
          </cell>
        </row>
        <row r="92">
          <cell r="D92" t="str">
            <v>Retail Transmission Rate – Transformation Connection Service Rate</v>
          </cell>
        </row>
        <row r="93">
          <cell r="D93" t="str">
            <v>Service Charge</v>
          </cell>
        </row>
        <row r="94">
          <cell r="D94" t="str">
            <v>Service Charge (Based on 30 day month)</v>
          </cell>
        </row>
        <row r="95">
          <cell r="D95" t="str">
            <v>Service Charge (per account)</v>
          </cell>
        </row>
        <row r="96">
          <cell r="D96" t="str">
            <v>Service Charge (per connection)</v>
          </cell>
        </row>
        <row r="97">
          <cell r="D97" t="str">
            <v>Service Charge (per customer)</v>
          </cell>
        </row>
        <row r="98">
          <cell r="D98" t="str">
            <v>Service Charge for metered account</v>
          </cell>
        </row>
        <row r="99">
          <cell r="D99" t="str">
            <v>Service Charge for Unmetered Scattered Load account (per connection)</v>
          </cell>
        </row>
        <row r="100">
          <cell r="D100" t="str">
            <v>Smart Grid Rate Adder</v>
          </cell>
        </row>
        <row r="101">
          <cell r="D101" t="str">
            <v>Smart Meter Disposition Rider 2 – effective until next cost of service application</v>
          </cell>
        </row>
        <row r="102">
          <cell r="D102" t="str">
            <v>Smart Meter Disposition Rider 3 – effective until next cost of service application</v>
          </cell>
        </row>
        <row r="103">
          <cell r="D103" t="str">
            <v>Smart Meter Funding Adder</v>
          </cell>
        </row>
        <row r="104">
          <cell r="D104" t="str">
            <v>Smart Meter Funding Adder – effective until April 30, 2012</v>
          </cell>
        </row>
        <row r="105">
          <cell r="D105" t="str">
            <v>Smart Meter Funding Adder – effective until December 31, 2011</v>
          </cell>
        </row>
        <row r="106">
          <cell r="D106" t="str">
            <v>Smart Meter Funding Adder for metered account – effective until April 30, 2012</v>
          </cell>
        </row>
        <row r="107">
          <cell r="D107" t="str">
            <v>Standby Charge – for a month where standby power is not provided. The charge is applied to the contracted amount (e.g. nameplate rating of the generation facility).</v>
          </cell>
        </row>
        <row r="108">
          <cell r="D108" t="str">
            <v>Total Loss Factor – Primary Metered Customer &lt; 5,000 kW</v>
          </cell>
        </row>
        <row r="109">
          <cell r="D109" t="str">
            <v>Total Loss Factor – Primary Metered Customer &gt; 5,000 kW</v>
          </cell>
        </row>
        <row r="110">
          <cell r="D110" t="str">
            <v>Total Loss Factor – Secondary Metered Customer &lt; 5,000 kW</v>
          </cell>
        </row>
        <row r="111">
          <cell r="D111" t="str">
            <v>Total Loss Factor – Secondary Metered Customer &gt; 5,000 kW</v>
          </cell>
        </row>
        <row r="112">
          <cell r="D112" t="str">
            <v>Transmission Rate – Network Service Rate – Interval Metered</v>
          </cell>
        </row>
      </sheetData>
      <sheetData sheetId="4"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LOBs"/>
      <sheetName val="Financials"/>
      <sheetName val="Loads"/>
      <sheetName val="Classify"/>
      <sheetName val="Allocate"/>
      <sheetName val="F&amp;C"/>
      <sheetName val="Summary"/>
      <sheetName val="Macros"/>
      <sheetName val="Module1"/>
    </sheetNames>
    <sheetDataSet>
      <sheetData sheetId="0"/>
      <sheetData sheetId="1"/>
      <sheetData sheetId="2" refreshError="1">
        <row r="1">
          <cell r="A1" t="str">
            <v>LDC Name</v>
          </cell>
        </row>
      </sheetData>
      <sheetData sheetId="3"/>
      <sheetData sheetId="4"/>
      <sheetData sheetId="5"/>
      <sheetData sheetId="6"/>
      <sheetData sheetId="7"/>
      <sheetData sheetId="8" refreshError="1"/>
      <sheetData sheetId="9"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pageSetUpPr fitToPage="1"/>
  </sheetPr>
  <dimension ref="B1:W489"/>
  <sheetViews>
    <sheetView showGridLines="0" tabSelected="1" topLeftCell="A8" zoomScale="85" zoomScaleNormal="85" zoomScaleSheetLayoutView="50" workbookViewId="0">
      <selection activeCell="K266" sqref="K266"/>
    </sheetView>
  </sheetViews>
  <sheetFormatPr defaultRowHeight="12.75" x14ac:dyDescent="0.2"/>
  <cols>
    <col min="1" max="1" width="1.7109375" customWidth="1"/>
    <col min="2" max="2" width="3.7109375" customWidth="1"/>
    <col min="3" max="3" width="17.5703125" customWidth="1"/>
    <col min="4" max="4" width="14.85546875" customWidth="1"/>
    <col min="5" max="5" width="2.28515625" customWidth="1"/>
    <col min="6" max="6" width="14.7109375" customWidth="1"/>
    <col min="7" max="8" width="14.85546875" customWidth="1"/>
    <col min="9" max="9" width="14.42578125" customWidth="1"/>
    <col min="10" max="10" width="12.5703125" customWidth="1"/>
    <col min="11" max="11" width="16.7109375" customWidth="1"/>
    <col min="12" max="13" width="13.85546875" customWidth="1"/>
    <col min="14" max="14" width="14.5703125" customWidth="1"/>
    <col min="15" max="15" width="15.42578125" customWidth="1"/>
    <col min="16" max="16" width="21.7109375" customWidth="1"/>
    <col min="17" max="17" width="12.85546875" customWidth="1"/>
    <col min="18" max="18" width="15.5703125" bestFit="1" customWidth="1"/>
    <col min="19" max="19" width="11.42578125" customWidth="1"/>
    <col min="20" max="20" width="14" customWidth="1"/>
    <col min="21" max="21" width="13.7109375" customWidth="1"/>
    <col min="22" max="22" width="3.28515625" customWidth="1"/>
  </cols>
  <sheetData>
    <row r="1" spans="2:22" hidden="1" x14ac:dyDescent="0.2">
      <c r="B1" s="1"/>
      <c r="C1" s="1"/>
      <c r="D1" s="1"/>
      <c r="E1" s="1"/>
      <c r="F1" s="1"/>
      <c r="G1" s="1"/>
      <c r="H1" s="1"/>
      <c r="I1" s="1"/>
      <c r="J1" s="1"/>
      <c r="K1" s="1"/>
      <c r="L1" s="1"/>
      <c r="M1" s="1"/>
      <c r="N1" s="1"/>
      <c r="O1" s="1"/>
      <c r="P1" s="1"/>
      <c r="Q1" s="1"/>
      <c r="R1" s="1"/>
      <c r="S1" s="1"/>
      <c r="T1" s="2" t="s">
        <v>0</v>
      </c>
      <c r="U1" s="3">
        <v>0</v>
      </c>
    </row>
    <row r="2" spans="2:22" hidden="1" x14ac:dyDescent="0.2">
      <c r="B2" s="1"/>
      <c r="C2" s="1"/>
      <c r="D2" s="1"/>
      <c r="E2" s="1"/>
      <c r="F2" s="1"/>
      <c r="G2" s="1"/>
      <c r="H2" s="1"/>
      <c r="I2" s="1"/>
      <c r="J2" s="1"/>
      <c r="K2" s="1"/>
      <c r="L2" s="1"/>
      <c r="M2" s="1"/>
      <c r="N2" s="1"/>
      <c r="O2" s="1"/>
      <c r="P2" s="1"/>
      <c r="Q2" s="1"/>
      <c r="R2" s="1"/>
      <c r="S2" s="1"/>
      <c r="T2" s="2" t="s">
        <v>1</v>
      </c>
      <c r="U2" s="4" t="s">
        <v>2</v>
      </c>
    </row>
    <row r="3" spans="2:22" hidden="1" x14ac:dyDescent="0.2">
      <c r="B3" s="1"/>
      <c r="C3" s="1"/>
      <c r="D3" s="1"/>
      <c r="E3" s="1"/>
      <c r="F3" s="1"/>
      <c r="G3" s="1"/>
      <c r="H3" s="1"/>
      <c r="I3" s="1"/>
      <c r="J3" s="1"/>
      <c r="K3" s="1"/>
      <c r="L3" s="1"/>
      <c r="M3" s="1"/>
      <c r="N3" s="1"/>
      <c r="O3" s="1"/>
      <c r="P3" s="1"/>
      <c r="Q3" s="1"/>
      <c r="R3" s="1"/>
      <c r="S3" s="1"/>
      <c r="T3" s="2" t="s">
        <v>3</v>
      </c>
      <c r="U3" s="5">
        <v>1</v>
      </c>
    </row>
    <row r="4" spans="2:22" hidden="1" x14ac:dyDescent="0.2">
      <c r="B4" s="1"/>
      <c r="C4" s="1"/>
      <c r="D4" s="1"/>
      <c r="E4" s="1"/>
      <c r="F4" s="1"/>
      <c r="G4" s="1"/>
      <c r="H4" s="1"/>
      <c r="I4" s="1"/>
      <c r="J4" s="1"/>
      <c r="K4" s="1"/>
      <c r="L4" s="1"/>
      <c r="M4" s="1"/>
      <c r="N4" s="1"/>
      <c r="O4" s="1"/>
      <c r="P4" s="1"/>
      <c r="Q4" s="1"/>
      <c r="R4" s="1"/>
      <c r="S4" s="1"/>
      <c r="T4" s="2" t="s">
        <v>4</v>
      </c>
      <c r="U4" s="5">
        <v>1</v>
      </c>
    </row>
    <row r="5" spans="2:22" hidden="1" x14ac:dyDescent="0.2">
      <c r="B5" s="1"/>
      <c r="C5" s="1"/>
      <c r="D5" s="1"/>
      <c r="E5" s="1"/>
      <c r="F5" s="1"/>
      <c r="G5" s="1"/>
      <c r="H5" s="1"/>
      <c r="I5" s="1"/>
      <c r="J5" s="1"/>
      <c r="K5" s="1"/>
      <c r="L5" s="1"/>
      <c r="M5" s="1"/>
      <c r="N5" s="1"/>
      <c r="O5" s="1"/>
      <c r="P5" s="1"/>
      <c r="Q5" s="1"/>
      <c r="R5" s="1"/>
      <c r="S5" s="1"/>
      <c r="T5" s="2" t="s">
        <v>5</v>
      </c>
      <c r="U5" s="6">
        <v>1</v>
      </c>
    </row>
    <row r="6" spans="2:22" hidden="1" x14ac:dyDescent="0.2">
      <c r="B6" s="1"/>
      <c r="C6" s="1"/>
      <c r="D6" s="1"/>
      <c r="E6" s="1"/>
      <c r="F6" s="1"/>
      <c r="G6" s="1"/>
      <c r="H6" s="1"/>
      <c r="I6" s="1"/>
      <c r="J6" s="1"/>
      <c r="K6" s="1"/>
      <c r="L6" s="1"/>
      <c r="M6" s="1"/>
      <c r="N6" s="1"/>
      <c r="O6" s="1"/>
      <c r="P6" s="1"/>
      <c r="Q6" s="1"/>
      <c r="R6" s="1"/>
      <c r="S6" s="1"/>
      <c r="T6" s="2"/>
      <c r="U6" s="7"/>
    </row>
    <row r="7" spans="2:22" hidden="1" x14ac:dyDescent="0.2">
      <c r="B7" s="1"/>
      <c r="C7" s="1"/>
      <c r="D7" s="1"/>
      <c r="E7" s="1"/>
      <c r="F7" s="1"/>
      <c r="G7" s="1"/>
      <c r="H7" s="1"/>
      <c r="I7" s="1"/>
      <c r="J7" s="1"/>
      <c r="K7" s="1"/>
      <c r="L7" s="1"/>
      <c r="M7" s="1"/>
      <c r="N7" s="1"/>
      <c r="O7" s="1"/>
      <c r="P7" s="1"/>
      <c r="Q7" s="1"/>
      <c r="R7" s="1"/>
      <c r="S7" s="1"/>
      <c r="T7" s="2" t="s">
        <v>6</v>
      </c>
      <c r="U7" s="8">
        <v>42971</v>
      </c>
    </row>
    <row r="8" spans="2:22" x14ac:dyDescent="0.2">
      <c r="B8" s="1"/>
      <c r="C8" s="1"/>
      <c r="D8" s="1"/>
      <c r="E8" s="1"/>
      <c r="F8" s="1"/>
      <c r="G8" s="1"/>
      <c r="H8" s="1"/>
      <c r="I8" s="1"/>
      <c r="J8" s="1"/>
      <c r="K8" s="1"/>
      <c r="L8" s="1"/>
      <c r="M8" s="1"/>
    </row>
    <row r="9" spans="2:22" ht="18" x14ac:dyDescent="0.25">
      <c r="B9" s="175" t="s">
        <v>7</v>
      </c>
      <c r="C9" s="175"/>
      <c r="D9" s="175"/>
      <c r="E9" s="175"/>
      <c r="F9" s="175"/>
      <c r="G9" s="175"/>
      <c r="H9" s="175"/>
      <c r="I9" s="175"/>
      <c r="J9" s="175"/>
      <c r="K9" s="175"/>
      <c r="L9" s="175"/>
      <c r="M9" s="175"/>
      <c r="N9" s="175"/>
      <c r="O9" s="175"/>
      <c r="P9" s="175"/>
      <c r="Q9" s="175"/>
      <c r="R9" s="175"/>
      <c r="S9" s="175"/>
      <c r="T9" s="175"/>
      <c r="U9" s="175"/>
      <c r="V9" s="175"/>
    </row>
    <row r="10" spans="2:22" ht="18" x14ac:dyDescent="0.2">
      <c r="B10" s="176" t="s">
        <v>8</v>
      </c>
      <c r="C10" s="176"/>
      <c r="D10" s="176"/>
      <c r="E10" s="176"/>
      <c r="F10" s="176"/>
      <c r="G10" s="176"/>
      <c r="H10" s="176"/>
      <c r="I10" s="176"/>
      <c r="J10" s="176"/>
      <c r="K10" s="176"/>
      <c r="L10" s="176"/>
      <c r="M10" s="176"/>
      <c r="N10" s="176"/>
      <c r="O10" s="176"/>
      <c r="P10" s="176"/>
      <c r="Q10" s="176"/>
      <c r="R10" s="176"/>
      <c r="S10" s="176"/>
      <c r="T10" s="176"/>
      <c r="U10" s="176"/>
      <c r="V10" s="176"/>
    </row>
    <row r="12" spans="2:22" hidden="1" x14ac:dyDescent="0.2">
      <c r="B12" s="9" t="s">
        <v>9</v>
      </c>
      <c r="C12" s="10"/>
      <c r="D12" s="10"/>
      <c r="E12" s="10"/>
      <c r="F12" s="10"/>
      <c r="G12" s="10"/>
      <c r="H12" s="10"/>
      <c r="I12" s="10"/>
      <c r="J12" s="10"/>
      <c r="K12" s="10"/>
      <c r="L12" s="10"/>
      <c r="M12" s="10"/>
      <c r="N12" s="10"/>
      <c r="O12" s="10"/>
      <c r="P12" s="10"/>
      <c r="Q12" s="10"/>
      <c r="R12" s="10"/>
      <c r="S12" s="10"/>
      <c r="T12" s="10"/>
      <c r="U12" s="10"/>
      <c r="V12" s="10"/>
    </row>
    <row r="13" spans="2:22" hidden="1" x14ac:dyDescent="0.2">
      <c r="B13" s="10"/>
      <c r="C13" s="10"/>
      <c r="D13" s="10"/>
      <c r="E13" s="10"/>
      <c r="F13" s="10"/>
      <c r="G13" s="10"/>
      <c r="H13" s="10"/>
      <c r="I13" s="10"/>
      <c r="J13" s="10"/>
      <c r="K13" s="10"/>
      <c r="L13" s="10"/>
      <c r="M13" s="10"/>
      <c r="N13" s="10"/>
      <c r="O13" s="10"/>
      <c r="P13" s="10"/>
      <c r="Q13" s="10"/>
      <c r="R13" s="10"/>
      <c r="S13" s="10"/>
      <c r="T13" s="10"/>
      <c r="U13" s="10"/>
      <c r="V13" s="10"/>
    </row>
    <row r="14" spans="2:22" hidden="1" x14ac:dyDescent="0.2">
      <c r="B14" s="9" t="s">
        <v>10</v>
      </c>
      <c r="C14" s="9" t="s">
        <v>11</v>
      </c>
      <c r="D14" s="10"/>
      <c r="E14" s="10"/>
      <c r="F14" s="10"/>
      <c r="G14" s="10"/>
      <c r="H14" s="10"/>
      <c r="I14" s="10"/>
      <c r="J14" s="10"/>
      <c r="K14" s="10"/>
      <c r="L14" s="10"/>
      <c r="M14" s="10"/>
      <c r="N14" s="10"/>
      <c r="O14" s="10"/>
      <c r="P14" s="10"/>
      <c r="Q14" s="10"/>
      <c r="R14" s="10"/>
      <c r="S14" s="10"/>
      <c r="T14" s="10"/>
      <c r="U14" s="10"/>
      <c r="V14" s="10"/>
    </row>
    <row r="15" spans="2:22" hidden="1" x14ac:dyDescent="0.2">
      <c r="B15" s="9" t="s">
        <v>12</v>
      </c>
      <c r="C15" s="9" t="s">
        <v>13</v>
      </c>
      <c r="D15" s="10"/>
      <c r="E15" s="10"/>
      <c r="F15" s="10"/>
      <c r="G15" s="10"/>
      <c r="H15" s="10"/>
      <c r="I15" s="10"/>
      <c r="J15" s="10"/>
      <c r="K15" s="10"/>
      <c r="L15" s="10"/>
      <c r="M15" s="10"/>
      <c r="N15" s="10"/>
      <c r="O15" s="10"/>
      <c r="P15" s="10"/>
      <c r="Q15" s="10"/>
      <c r="R15" s="10"/>
      <c r="S15" s="10"/>
      <c r="T15" s="10"/>
      <c r="U15" s="10"/>
      <c r="V15" s="10"/>
    </row>
    <row r="16" spans="2:22" hidden="1" x14ac:dyDescent="0.2">
      <c r="B16" s="9" t="s">
        <v>14</v>
      </c>
      <c r="C16" s="9" t="s">
        <v>15</v>
      </c>
      <c r="D16" s="10"/>
      <c r="E16" s="10"/>
      <c r="F16" s="10"/>
      <c r="G16" s="10"/>
      <c r="H16" s="10"/>
      <c r="I16" s="10"/>
      <c r="J16" s="10"/>
      <c r="K16" s="10"/>
      <c r="L16" s="10"/>
      <c r="M16" s="10"/>
      <c r="N16" s="10"/>
      <c r="O16" s="10"/>
      <c r="P16" s="10"/>
      <c r="Q16" s="10"/>
      <c r="R16" s="10"/>
      <c r="S16" s="10"/>
      <c r="T16" s="10"/>
      <c r="U16" s="10"/>
      <c r="V16" s="10"/>
    </row>
    <row r="17" spans="2:22" hidden="1" x14ac:dyDescent="0.2">
      <c r="B17" s="9" t="s">
        <v>16</v>
      </c>
      <c r="C17" s="9" t="s">
        <v>17</v>
      </c>
      <c r="D17" s="10"/>
      <c r="E17" s="10"/>
      <c r="F17" s="10"/>
      <c r="G17" s="10"/>
      <c r="H17" s="10"/>
      <c r="I17" s="10"/>
      <c r="J17" s="10"/>
      <c r="K17" s="10"/>
      <c r="L17" s="10"/>
      <c r="M17" s="10"/>
      <c r="N17" s="10"/>
      <c r="O17" s="10"/>
      <c r="P17" s="10"/>
      <c r="Q17" s="10"/>
      <c r="R17" s="10"/>
      <c r="S17" s="10"/>
      <c r="T17" s="10"/>
      <c r="U17" s="10"/>
      <c r="V17" s="10"/>
    </row>
    <row r="18" spans="2:22" hidden="1" x14ac:dyDescent="0.2">
      <c r="B18" s="10"/>
      <c r="C18" s="10"/>
      <c r="D18" s="10"/>
      <c r="E18" s="10"/>
      <c r="F18" s="10"/>
      <c r="G18" s="10"/>
      <c r="H18" s="10"/>
      <c r="I18" s="10"/>
      <c r="J18" s="10"/>
      <c r="K18" s="10"/>
      <c r="L18" s="10"/>
      <c r="M18" s="10"/>
      <c r="N18" s="10"/>
      <c r="O18" s="10"/>
      <c r="P18" s="10"/>
      <c r="Q18" s="10"/>
      <c r="R18" s="10"/>
      <c r="S18" s="10"/>
      <c r="T18" s="10"/>
      <c r="U18" s="10"/>
      <c r="V18" s="10"/>
    </row>
    <row r="19" spans="2:22" ht="27" hidden="1" customHeight="1" x14ac:dyDescent="0.2">
      <c r="B19" s="177" t="s">
        <v>18</v>
      </c>
      <c r="C19" s="177"/>
      <c r="D19" s="177"/>
      <c r="E19" s="177"/>
      <c r="F19" s="177"/>
      <c r="G19" s="177"/>
      <c r="H19" s="177"/>
      <c r="I19" s="177"/>
      <c r="J19" s="177"/>
      <c r="K19" s="177"/>
      <c r="L19" s="177"/>
      <c r="M19" s="177"/>
      <c r="N19" s="177"/>
      <c r="O19" s="177"/>
      <c r="P19" s="177"/>
      <c r="Q19" s="177"/>
      <c r="R19" s="177"/>
      <c r="S19" s="177"/>
      <c r="T19" s="177"/>
      <c r="U19" s="177"/>
      <c r="V19" s="177"/>
    </row>
    <row r="20" spans="2:22" hidden="1" x14ac:dyDescent="0.2">
      <c r="B20" s="10"/>
      <c r="C20" s="10"/>
      <c r="D20" s="10"/>
      <c r="E20" s="10"/>
      <c r="F20" s="10"/>
      <c r="G20" s="10"/>
      <c r="H20" s="10"/>
      <c r="I20" s="10"/>
      <c r="J20" s="10"/>
      <c r="K20" s="10"/>
      <c r="L20" s="10"/>
      <c r="M20" s="10"/>
      <c r="N20" s="10"/>
      <c r="O20" s="10"/>
      <c r="P20" s="10"/>
      <c r="Q20" s="10"/>
      <c r="R20" s="10"/>
      <c r="S20" s="10"/>
      <c r="T20" s="10"/>
      <c r="U20" s="10"/>
      <c r="V20" s="10"/>
    </row>
    <row r="21" spans="2:22" ht="27.75" hidden="1" customHeight="1" x14ac:dyDescent="0.2">
      <c r="B21" s="177" t="s">
        <v>19</v>
      </c>
      <c r="C21" s="177"/>
      <c r="D21" s="177"/>
      <c r="E21" s="177"/>
      <c r="F21" s="177"/>
      <c r="G21" s="177"/>
      <c r="H21" s="177"/>
      <c r="I21" s="177"/>
      <c r="J21" s="177"/>
      <c r="K21" s="177"/>
      <c r="L21" s="177"/>
      <c r="M21" s="177"/>
      <c r="N21" s="177"/>
      <c r="O21" s="177"/>
      <c r="P21" s="177"/>
      <c r="Q21" s="177"/>
      <c r="R21" s="177"/>
      <c r="S21" s="177"/>
      <c r="T21" s="177"/>
      <c r="U21" s="177"/>
      <c r="V21" s="177"/>
    </row>
    <row r="22" spans="2:22" hidden="1" x14ac:dyDescent="0.2">
      <c r="B22" s="10"/>
      <c r="C22" s="10"/>
      <c r="D22" s="10"/>
      <c r="E22" s="10"/>
      <c r="F22" s="10"/>
      <c r="G22" s="10"/>
      <c r="H22" s="10"/>
      <c r="I22" s="10"/>
      <c r="J22" s="10"/>
      <c r="K22" s="10"/>
      <c r="L22" s="10"/>
      <c r="M22" s="10"/>
      <c r="N22" s="10"/>
      <c r="O22" s="10"/>
      <c r="P22" s="10"/>
      <c r="Q22" s="10"/>
      <c r="R22" s="10"/>
      <c r="S22" s="10"/>
      <c r="T22" s="10"/>
      <c r="U22" s="10"/>
      <c r="V22" s="10"/>
    </row>
    <row r="23" spans="2:22" ht="24.75" hidden="1" customHeight="1" x14ac:dyDescent="0.2">
      <c r="B23" s="177" t="s">
        <v>20</v>
      </c>
      <c r="C23" s="177"/>
      <c r="D23" s="177"/>
      <c r="E23" s="177"/>
      <c r="F23" s="177"/>
      <c r="G23" s="177"/>
      <c r="H23" s="177"/>
      <c r="I23" s="177"/>
      <c r="J23" s="177"/>
      <c r="K23" s="177"/>
      <c r="L23" s="177"/>
      <c r="M23" s="177"/>
      <c r="N23" s="177"/>
      <c r="O23" s="177"/>
      <c r="P23" s="177"/>
      <c r="Q23" s="177"/>
      <c r="R23" s="177"/>
      <c r="S23" s="177"/>
      <c r="T23" s="177"/>
      <c r="U23" s="177"/>
      <c r="V23" s="177"/>
    </row>
    <row r="24" spans="2:22" hidden="1" x14ac:dyDescent="0.2">
      <c r="B24" s="10"/>
      <c r="C24" s="10"/>
      <c r="D24" s="10"/>
      <c r="E24" s="10"/>
      <c r="F24" s="10"/>
      <c r="G24" s="10"/>
      <c r="H24" s="10"/>
      <c r="I24" s="10"/>
      <c r="J24" s="10"/>
      <c r="K24" s="10"/>
      <c r="L24" s="10"/>
      <c r="M24" s="10"/>
      <c r="N24" s="10"/>
      <c r="O24" s="10"/>
      <c r="P24" s="10"/>
      <c r="Q24" s="10"/>
      <c r="R24" s="10"/>
      <c r="S24" s="10"/>
      <c r="T24" s="10"/>
      <c r="U24" s="10"/>
      <c r="V24" s="10"/>
    </row>
    <row r="25" spans="2:22" ht="26.25" hidden="1" customHeight="1" x14ac:dyDescent="0.2">
      <c r="B25" s="177" t="s">
        <v>21</v>
      </c>
      <c r="C25" s="177"/>
      <c r="D25" s="177"/>
      <c r="E25" s="177"/>
      <c r="F25" s="177"/>
      <c r="G25" s="177"/>
      <c r="H25" s="177"/>
      <c r="I25" s="177"/>
      <c r="J25" s="177"/>
      <c r="K25" s="177"/>
      <c r="L25" s="177"/>
      <c r="M25" s="177"/>
      <c r="N25" s="177"/>
      <c r="O25" s="177"/>
      <c r="P25" s="177"/>
      <c r="Q25" s="177"/>
      <c r="R25" s="177"/>
      <c r="S25" s="177"/>
      <c r="T25" s="177"/>
      <c r="U25" s="177"/>
      <c r="V25" s="177"/>
    </row>
    <row r="26" spans="2:22" hidden="1" x14ac:dyDescent="0.2">
      <c r="B26" s="10"/>
      <c r="C26" s="10"/>
      <c r="D26" s="10"/>
      <c r="E26" s="10"/>
      <c r="F26" s="10"/>
      <c r="G26" s="10"/>
      <c r="H26" s="10"/>
      <c r="I26" s="10"/>
      <c r="J26" s="10"/>
      <c r="K26" s="10"/>
      <c r="L26" s="10"/>
      <c r="M26" s="10"/>
      <c r="N26" s="10"/>
      <c r="O26" s="10"/>
      <c r="P26" s="10"/>
      <c r="Q26" s="10"/>
      <c r="R26" s="10"/>
      <c r="S26" s="10"/>
      <c r="T26" s="10"/>
      <c r="U26" s="10"/>
      <c r="V26" s="10"/>
    </row>
    <row r="27" spans="2:22" ht="30.75" hidden="1" customHeight="1" x14ac:dyDescent="0.2">
      <c r="B27" s="173" t="s">
        <v>22</v>
      </c>
      <c r="C27" s="173"/>
      <c r="D27" s="173"/>
      <c r="E27" s="173"/>
      <c r="F27" s="173"/>
      <c r="G27" s="173"/>
      <c r="H27" s="173"/>
      <c r="I27" s="173"/>
      <c r="J27" s="173"/>
      <c r="K27" s="173"/>
      <c r="L27" s="173"/>
      <c r="M27" s="173"/>
      <c r="N27" s="173"/>
      <c r="O27" s="173"/>
      <c r="P27" s="173"/>
      <c r="Q27" s="173"/>
      <c r="R27" s="173"/>
      <c r="S27" s="173"/>
      <c r="T27" s="173"/>
      <c r="U27" s="173"/>
      <c r="V27" s="173"/>
    </row>
    <row r="28" spans="2:22" ht="13.5" customHeight="1" x14ac:dyDescent="0.2">
      <c r="B28" s="11"/>
      <c r="C28" s="11"/>
      <c r="D28" s="11"/>
      <c r="E28" s="11"/>
      <c r="F28" s="11"/>
      <c r="G28" s="11"/>
      <c r="H28" s="11"/>
      <c r="I28" s="11"/>
      <c r="J28" s="11"/>
      <c r="K28" s="11"/>
      <c r="L28" s="11"/>
      <c r="M28" s="11"/>
      <c r="N28" s="11"/>
      <c r="O28" s="11"/>
      <c r="P28" s="11"/>
      <c r="Q28" s="11"/>
      <c r="R28" s="11"/>
      <c r="S28" s="11"/>
      <c r="T28" s="11"/>
      <c r="U28" s="11"/>
      <c r="V28" s="11"/>
    </row>
    <row r="29" spans="2:22" ht="15.75" customHeight="1" x14ac:dyDescent="0.2">
      <c r="B29" s="174" t="s">
        <v>23</v>
      </c>
      <c r="C29" s="174"/>
      <c r="D29" s="174"/>
      <c r="E29" s="174"/>
      <c r="F29" s="174"/>
      <c r="G29" s="174"/>
      <c r="H29" s="174"/>
      <c r="I29" s="174"/>
      <c r="J29" s="174"/>
      <c r="K29" s="174"/>
      <c r="L29" s="174"/>
      <c r="M29" s="174"/>
      <c r="N29" s="174"/>
      <c r="O29" s="174"/>
      <c r="P29" s="174"/>
      <c r="Q29" s="174"/>
      <c r="R29" s="174"/>
      <c r="S29" s="174"/>
      <c r="T29" s="174"/>
      <c r="U29" s="174"/>
      <c r="V29" s="174"/>
    </row>
    <row r="30" spans="2:22" ht="15.75" customHeight="1" x14ac:dyDescent="0.2">
      <c r="B30" s="12"/>
      <c r="C30" s="12"/>
      <c r="D30" s="12"/>
      <c r="E30" s="12"/>
      <c r="F30" s="12"/>
      <c r="G30" s="12"/>
      <c r="H30" s="12"/>
      <c r="I30" s="12"/>
      <c r="J30" s="12"/>
      <c r="K30" s="12"/>
      <c r="L30" s="12"/>
      <c r="M30" s="12"/>
      <c r="N30" s="12"/>
      <c r="O30" s="12"/>
      <c r="P30" s="12"/>
      <c r="Q30" s="12"/>
      <c r="R30" s="12"/>
      <c r="S30" s="12"/>
      <c r="T30" s="12"/>
      <c r="U30" s="12"/>
      <c r="V30" s="12"/>
    </row>
    <row r="31" spans="2:22" ht="15.75" customHeight="1" x14ac:dyDescent="0.2">
      <c r="B31" s="12" t="s">
        <v>24</v>
      </c>
      <c r="C31" s="12"/>
      <c r="D31" s="13"/>
      <c r="E31" s="12"/>
      <c r="F31" s="12" t="s">
        <v>25</v>
      </c>
      <c r="G31" s="12"/>
      <c r="H31" s="14"/>
      <c r="I31" s="15"/>
      <c r="J31" s="12"/>
      <c r="K31" s="12" t="s">
        <v>26</v>
      </c>
      <c r="L31" s="12"/>
      <c r="M31" s="12"/>
      <c r="N31" s="12"/>
      <c r="O31" s="12"/>
      <c r="P31" s="12"/>
      <c r="Q31" s="12"/>
      <c r="R31" s="12"/>
      <c r="S31" s="12"/>
      <c r="T31" s="12"/>
      <c r="U31" s="12"/>
      <c r="V31" s="12"/>
    </row>
    <row r="32" spans="2:22" ht="15.75" customHeight="1" x14ac:dyDescent="0.2">
      <c r="B32" s="12"/>
      <c r="C32" s="12"/>
      <c r="D32" s="12"/>
      <c r="E32" s="12"/>
      <c r="F32" s="12"/>
      <c r="G32" s="12"/>
      <c r="H32" s="12"/>
      <c r="I32" s="12"/>
      <c r="J32" s="12"/>
      <c r="K32" s="12"/>
      <c r="L32" s="12"/>
      <c r="M32" s="12"/>
      <c r="N32" s="12"/>
      <c r="O32" s="12"/>
      <c r="P32" s="12"/>
      <c r="Q32" s="12"/>
      <c r="R32" s="12"/>
      <c r="S32" s="12"/>
      <c r="T32" s="12"/>
      <c r="U32" s="12"/>
      <c r="V32" s="12"/>
    </row>
    <row r="33" spans="2:23" ht="15.75" customHeight="1" x14ac:dyDescent="0.2">
      <c r="B33" s="12"/>
      <c r="C33" s="12"/>
      <c r="D33" s="16"/>
      <c r="E33" s="12"/>
      <c r="F33" s="12" t="s">
        <v>27</v>
      </c>
      <c r="G33" s="12"/>
      <c r="H33" s="12"/>
      <c r="I33" s="17"/>
      <c r="J33" s="12"/>
      <c r="K33" s="12" t="s">
        <v>28</v>
      </c>
      <c r="L33" s="12"/>
      <c r="M33" s="12"/>
      <c r="N33" s="12"/>
      <c r="O33" s="12"/>
      <c r="P33" s="12"/>
      <c r="Q33" s="12"/>
      <c r="R33" s="12"/>
      <c r="S33" s="12"/>
      <c r="T33" s="12"/>
      <c r="U33" s="12"/>
      <c r="V33" s="12"/>
    </row>
    <row r="34" spans="2:23" ht="15.75" customHeight="1" x14ac:dyDescent="0.2">
      <c r="B34" s="12"/>
      <c r="C34" s="12"/>
      <c r="D34" s="12"/>
      <c r="E34" s="12"/>
      <c r="F34" s="12"/>
      <c r="G34" s="12"/>
      <c r="H34" s="12"/>
      <c r="I34" s="12"/>
      <c r="J34" s="12"/>
      <c r="K34" s="12"/>
      <c r="L34" s="12"/>
      <c r="M34" s="12"/>
      <c r="N34" s="12"/>
      <c r="O34" s="12"/>
      <c r="P34" s="12"/>
      <c r="Q34" s="12"/>
      <c r="R34" s="12"/>
      <c r="S34" s="12"/>
      <c r="T34" s="12"/>
      <c r="U34" s="12"/>
      <c r="V34" s="12"/>
    </row>
    <row r="35" spans="2:23" ht="15.75" customHeight="1" x14ac:dyDescent="0.2">
      <c r="B35" s="18" t="s">
        <v>29</v>
      </c>
      <c r="C35" s="14"/>
      <c r="D35" s="14"/>
      <c r="E35" s="12"/>
      <c r="F35" s="12"/>
      <c r="G35" s="12"/>
      <c r="H35" s="12"/>
      <c r="I35" s="12"/>
      <c r="J35" s="12"/>
      <c r="K35" s="12"/>
      <c r="L35" s="12"/>
      <c r="M35" s="12"/>
      <c r="N35" s="12"/>
      <c r="O35" s="12"/>
      <c r="P35" s="12"/>
      <c r="Q35" s="12"/>
      <c r="R35" s="12"/>
      <c r="S35" s="12"/>
      <c r="T35" s="12"/>
      <c r="U35" s="12"/>
      <c r="V35" s="12"/>
    </row>
    <row r="36" spans="2:23" ht="15.75" customHeight="1" thickBot="1" x14ac:dyDescent="0.25">
      <c r="B36" s="14"/>
      <c r="C36" s="14"/>
      <c r="D36" s="14"/>
      <c r="E36" s="12"/>
      <c r="F36" s="19"/>
      <c r="G36" s="19"/>
      <c r="H36" s="19"/>
      <c r="I36" s="19"/>
      <c r="J36" s="12"/>
      <c r="K36" s="12"/>
      <c r="L36" s="12"/>
      <c r="M36" s="12"/>
      <c r="N36" s="12"/>
      <c r="O36" s="12"/>
      <c r="P36" s="12"/>
      <c r="Q36" s="12"/>
      <c r="R36" s="12"/>
      <c r="S36" s="12"/>
      <c r="T36" s="12"/>
      <c r="U36" s="12"/>
      <c r="V36" s="12"/>
    </row>
    <row r="37" spans="2:23" ht="15.75" customHeight="1" x14ac:dyDescent="0.2">
      <c r="C37" s="20"/>
      <c r="D37" s="21" t="s">
        <v>30</v>
      </c>
      <c r="E37" s="21"/>
      <c r="F37" s="168" t="s">
        <v>31</v>
      </c>
      <c r="G37" s="169"/>
      <c r="H37" s="169"/>
      <c r="I37" s="170"/>
      <c r="J37" s="22"/>
      <c r="K37" s="156" t="s">
        <v>32</v>
      </c>
      <c r="L37" s="157"/>
      <c r="M37" s="157"/>
      <c r="N37" s="157"/>
      <c r="O37" s="158"/>
      <c r="P37" s="12"/>
      <c r="Q37" s="12"/>
      <c r="R37" s="12"/>
      <c r="S37" s="12"/>
      <c r="T37" s="12"/>
      <c r="U37" s="12"/>
      <c r="V37" s="12"/>
      <c r="W37" s="12"/>
    </row>
    <row r="38" spans="2:23" ht="39.75" customHeight="1" thickBot="1" x14ac:dyDescent="0.25">
      <c r="C38" s="23"/>
      <c r="D38" s="24" t="s">
        <v>33</v>
      </c>
      <c r="E38" s="25"/>
      <c r="F38" s="162"/>
      <c r="G38" s="163"/>
      <c r="H38" s="171"/>
      <c r="I38" s="26"/>
      <c r="J38" s="27"/>
      <c r="K38" s="28"/>
      <c r="L38" s="29" t="s">
        <v>34</v>
      </c>
      <c r="M38" s="29" t="s">
        <v>35</v>
      </c>
      <c r="N38" s="30"/>
      <c r="O38" s="31" t="s">
        <v>35</v>
      </c>
      <c r="P38" s="12"/>
      <c r="Q38" s="12"/>
      <c r="R38" s="12"/>
      <c r="S38" s="12"/>
      <c r="T38" s="12"/>
      <c r="U38" s="12"/>
      <c r="V38" s="12"/>
      <c r="W38" s="12"/>
    </row>
    <row r="39" spans="2:23" ht="15.75" customHeight="1" x14ac:dyDescent="0.2">
      <c r="C39" s="25" t="s">
        <v>36</v>
      </c>
      <c r="D39" s="32">
        <f t="shared" ref="D39:D44" si="0">D40-1</f>
        <v>2012</v>
      </c>
      <c r="E39" s="33"/>
      <c r="F39" s="34" t="s">
        <v>37</v>
      </c>
      <c r="G39" s="35">
        <f>G63+G106+G149+G192+G235+G278+G321+G364+G407+G450</f>
        <v>3530</v>
      </c>
      <c r="H39" s="36"/>
      <c r="I39" s="37"/>
      <c r="J39" s="36"/>
      <c r="K39" s="38" t="s">
        <v>37</v>
      </c>
      <c r="L39" s="39">
        <f>L63+L106+L149+L192+L235+L278+L321+L364+L407+L450</f>
        <v>56124200</v>
      </c>
      <c r="M39" s="39">
        <f>L39</f>
        <v>56124200</v>
      </c>
      <c r="N39" s="36" t="s">
        <v>64</v>
      </c>
      <c r="O39" s="37"/>
      <c r="P39" s="12"/>
      <c r="Q39" s="12"/>
      <c r="R39" s="12"/>
      <c r="S39" s="12"/>
      <c r="T39" s="12"/>
      <c r="U39" s="12"/>
      <c r="V39" s="12"/>
      <c r="W39" s="12"/>
    </row>
    <row r="40" spans="2:23" ht="15.75" customHeight="1" x14ac:dyDescent="0.2">
      <c r="C40" s="25" t="s">
        <v>36</v>
      </c>
      <c r="D40" s="32">
        <f t="shared" si="0"/>
        <v>2013</v>
      </c>
      <c r="E40" s="33"/>
      <c r="F40" s="40" t="s">
        <v>37</v>
      </c>
      <c r="G40" s="35">
        <f t="shared" ref="G40:G45" si="1">G64+G107+G150+G193+G236+G279+G322+G365+G408+G451</f>
        <v>3513</v>
      </c>
      <c r="H40" s="36" t="s">
        <v>66</v>
      </c>
      <c r="I40" s="41">
        <f>I64+I107+I150+I193+I236+I279+I322+I365+I408+I451</f>
        <v>3529</v>
      </c>
      <c r="J40" s="36"/>
      <c r="K40" s="38" t="s">
        <v>37</v>
      </c>
      <c r="L40" s="39">
        <f t="shared" ref="L40:L45" si="2">L64+L107+L150+L193+L236+L279+L322+L365+L408+L451</f>
        <v>58628424</v>
      </c>
      <c r="M40" s="39">
        <f t="shared" ref="M40:M45" si="3">L40</f>
        <v>58628424</v>
      </c>
      <c r="N40" s="36" t="s">
        <v>66</v>
      </c>
      <c r="O40" s="42">
        <f>O64+O107+O150+O193+O236+O279+O322+O365+O408+O451</f>
        <v>56430590.860643536</v>
      </c>
      <c r="P40" s="12"/>
      <c r="Q40" s="12"/>
      <c r="R40" s="12"/>
      <c r="S40" s="12"/>
      <c r="T40" s="12"/>
      <c r="U40" s="12"/>
      <c r="V40" s="12"/>
      <c r="W40" s="12"/>
    </row>
    <row r="41" spans="2:23" ht="15.75" customHeight="1" x14ac:dyDescent="0.2">
      <c r="C41" s="25" t="s">
        <v>36</v>
      </c>
      <c r="D41" s="32">
        <f t="shared" si="0"/>
        <v>2014</v>
      </c>
      <c r="E41" s="33"/>
      <c r="F41" s="40" t="s">
        <v>37</v>
      </c>
      <c r="G41" s="35">
        <f t="shared" si="1"/>
        <v>3546</v>
      </c>
      <c r="H41" s="36"/>
      <c r="I41" s="43"/>
      <c r="J41" s="36"/>
      <c r="K41" s="38" t="s">
        <v>37</v>
      </c>
      <c r="L41" s="39">
        <f t="shared" si="2"/>
        <v>62338648</v>
      </c>
      <c r="M41" s="39">
        <f t="shared" si="3"/>
        <v>62338648</v>
      </c>
      <c r="N41" s="36" t="s">
        <v>64</v>
      </c>
      <c r="O41" s="43"/>
      <c r="P41" s="12"/>
      <c r="Q41" s="12"/>
      <c r="R41" s="12"/>
      <c r="S41" s="12"/>
      <c r="T41" s="12"/>
      <c r="U41" s="12"/>
      <c r="V41" s="12"/>
      <c r="W41" s="12"/>
    </row>
    <row r="42" spans="2:23" ht="15.75" customHeight="1" x14ac:dyDescent="0.2">
      <c r="C42" s="25" t="s">
        <v>36</v>
      </c>
      <c r="D42" s="32">
        <f t="shared" si="0"/>
        <v>2015</v>
      </c>
      <c r="E42" s="33"/>
      <c r="F42" s="40" t="s">
        <v>37</v>
      </c>
      <c r="G42" s="35">
        <f t="shared" si="1"/>
        <v>3530</v>
      </c>
      <c r="H42" s="36"/>
      <c r="I42" s="37"/>
      <c r="J42" s="36"/>
      <c r="K42" s="38" t="s">
        <v>37</v>
      </c>
      <c r="L42" s="39">
        <f t="shared" si="2"/>
        <v>61100418</v>
      </c>
      <c r="M42" s="39">
        <f t="shared" si="3"/>
        <v>61100418</v>
      </c>
      <c r="N42" s="36" t="s">
        <v>64</v>
      </c>
      <c r="O42" s="37"/>
      <c r="P42" s="12"/>
      <c r="Q42" s="12"/>
      <c r="R42" s="12"/>
      <c r="S42" s="12"/>
      <c r="T42" s="12"/>
      <c r="U42" s="12"/>
      <c r="V42" s="12"/>
      <c r="W42" s="12"/>
    </row>
    <row r="43" spans="2:23" ht="15.75" customHeight="1" x14ac:dyDescent="0.2">
      <c r="C43" s="25" t="s">
        <v>36</v>
      </c>
      <c r="D43" s="32">
        <f t="shared" si="0"/>
        <v>2016</v>
      </c>
      <c r="E43" s="33"/>
      <c r="F43" s="40" t="s">
        <v>37</v>
      </c>
      <c r="G43" s="35">
        <f t="shared" si="1"/>
        <v>3554</v>
      </c>
      <c r="H43" s="36"/>
      <c r="I43" s="37"/>
      <c r="J43" s="36"/>
      <c r="K43" s="38" t="s">
        <v>37</v>
      </c>
      <c r="L43" s="39">
        <f t="shared" si="2"/>
        <v>64439719</v>
      </c>
      <c r="M43" s="39">
        <f t="shared" si="3"/>
        <v>64439719</v>
      </c>
      <c r="N43" s="36" t="s">
        <v>64</v>
      </c>
      <c r="O43" s="37"/>
      <c r="P43" s="12"/>
      <c r="Q43" s="12"/>
      <c r="R43" s="12"/>
      <c r="S43" s="12"/>
      <c r="T43" s="12"/>
      <c r="U43" s="12"/>
      <c r="V43" s="12"/>
      <c r="W43" s="12"/>
    </row>
    <row r="44" spans="2:23" ht="15.75" customHeight="1" x14ac:dyDescent="0.2">
      <c r="C44" s="25" t="s">
        <v>38</v>
      </c>
      <c r="D44" s="32">
        <f t="shared" si="0"/>
        <v>2017</v>
      </c>
      <c r="E44" s="33"/>
      <c r="F44" s="40" t="s">
        <v>39</v>
      </c>
      <c r="G44" s="35">
        <f t="shared" si="1"/>
        <v>3627</v>
      </c>
      <c r="H44" s="36"/>
      <c r="I44" s="37"/>
      <c r="J44" s="36"/>
      <c r="K44" s="38" t="s">
        <v>39</v>
      </c>
      <c r="L44" s="44">
        <f>L68+L111+L154+L197+L240+L283+L326+L369+L412+L455</f>
        <v>61381706</v>
      </c>
      <c r="M44" s="39">
        <f t="shared" si="3"/>
        <v>61381706</v>
      </c>
      <c r="N44" s="36" t="s">
        <v>64</v>
      </c>
      <c r="O44" s="37"/>
      <c r="P44" s="12"/>
      <c r="Q44" s="12"/>
      <c r="R44" s="12"/>
      <c r="S44" s="12"/>
      <c r="T44" s="12"/>
      <c r="U44" s="12"/>
      <c r="V44" s="12"/>
      <c r="W44" s="12"/>
    </row>
    <row r="45" spans="2:23" ht="15.75" customHeight="1" thickBot="1" x14ac:dyDescent="0.25">
      <c r="C45" s="45" t="s">
        <v>40</v>
      </c>
      <c r="D45" s="46">
        <v>2018</v>
      </c>
      <c r="E45" s="23"/>
      <c r="F45" s="47" t="s">
        <v>39</v>
      </c>
      <c r="G45" s="48">
        <f t="shared" si="1"/>
        <v>3652</v>
      </c>
      <c r="H45" s="49"/>
      <c r="I45" s="50"/>
      <c r="J45" s="49"/>
      <c r="K45" s="38" t="s">
        <v>39</v>
      </c>
      <c r="L45" s="51">
        <f t="shared" si="2"/>
        <v>62565903.543548748</v>
      </c>
      <c r="M45" s="52">
        <f t="shared" si="3"/>
        <v>62565903.543548748</v>
      </c>
      <c r="N45" s="49" t="s">
        <v>64</v>
      </c>
      <c r="O45" s="50"/>
      <c r="P45" s="12"/>
      <c r="Q45" s="12"/>
      <c r="R45" s="12"/>
      <c r="S45" s="12"/>
      <c r="T45" s="12"/>
      <c r="U45" s="12"/>
      <c r="V45" s="12"/>
      <c r="W45" s="12"/>
    </row>
    <row r="46" spans="2:23" ht="15.75" customHeight="1" thickBot="1" x14ac:dyDescent="0.25">
      <c r="C46" s="53"/>
      <c r="D46" s="54"/>
      <c r="F46" s="55"/>
      <c r="G46" s="55"/>
      <c r="H46" s="55"/>
      <c r="I46" s="56"/>
      <c r="J46" s="55"/>
      <c r="K46" s="57"/>
      <c r="O46" s="58">
        <f>SUM(O39:O44)</f>
        <v>56430590.860643536</v>
      </c>
      <c r="P46" s="12"/>
      <c r="Q46" s="12"/>
      <c r="R46" s="12"/>
      <c r="S46" s="12"/>
      <c r="T46" s="12"/>
      <c r="U46" s="12"/>
      <c r="V46" s="12"/>
      <c r="W46" s="12"/>
    </row>
    <row r="47" spans="2:23" ht="61.5" customHeight="1" thickBot="1" x14ac:dyDescent="0.25">
      <c r="C47" s="59" t="s">
        <v>41</v>
      </c>
      <c r="D47" s="60" t="s">
        <v>42</v>
      </c>
      <c r="E47" s="54"/>
      <c r="F47" s="54"/>
      <c r="G47" s="61" t="s">
        <v>43</v>
      </c>
      <c r="H47" s="54"/>
      <c r="I47" s="62" t="s">
        <v>44</v>
      </c>
      <c r="J47" s="63"/>
      <c r="K47" s="64" t="s">
        <v>42</v>
      </c>
      <c r="L47" s="164" t="s">
        <v>43</v>
      </c>
      <c r="M47" s="164"/>
      <c r="N47" s="65"/>
      <c r="O47" s="62" t="s">
        <v>45</v>
      </c>
      <c r="P47" s="12"/>
      <c r="Q47" s="12"/>
      <c r="R47" s="12"/>
      <c r="S47" s="12"/>
      <c r="T47" s="12"/>
      <c r="U47" s="12"/>
      <c r="V47" s="12"/>
      <c r="W47" s="12"/>
    </row>
    <row r="48" spans="2:23" ht="15.75" customHeight="1" x14ac:dyDescent="0.2">
      <c r="C48" s="33"/>
      <c r="D48" s="66">
        <f t="shared" ref="D48:D54" si="4">D39</f>
        <v>2012</v>
      </c>
      <c r="E48" s="67"/>
      <c r="F48" s="67"/>
      <c r="G48" s="68"/>
      <c r="H48" s="67"/>
      <c r="I48" s="69"/>
      <c r="J48" s="36"/>
      <c r="K48" s="32">
        <f>D48</f>
        <v>2012</v>
      </c>
      <c r="L48" s="70"/>
      <c r="M48" s="70"/>
      <c r="N48" s="71"/>
      <c r="O48" s="72"/>
      <c r="P48" s="12"/>
      <c r="Q48" s="12"/>
      <c r="R48" s="12"/>
      <c r="S48" s="12"/>
      <c r="T48" s="12"/>
      <c r="U48" s="12"/>
      <c r="V48" s="12"/>
      <c r="W48" s="12"/>
    </row>
    <row r="49" spans="2:23" ht="15.75" customHeight="1" x14ac:dyDescent="0.2">
      <c r="C49" s="33"/>
      <c r="D49" s="73">
        <f t="shared" si="4"/>
        <v>2013</v>
      </c>
      <c r="E49" s="67"/>
      <c r="F49" s="67"/>
      <c r="G49" s="74">
        <f t="shared" ref="G49:G54" si="5">IF(G39=0,"",G40/G39-1)</f>
        <v>-4.8158640226628746E-3</v>
      </c>
      <c r="H49" s="67"/>
      <c r="I49" s="69"/>
      <c r="J49" s="36"/>
      <c r="K49" s="32">
        <f t="shared" ref="K49:K55" si="6">D49</f>
        <v>2013</v>
      </c>
      <c r="L49" s="75">
        <f t="shared" ref="L49:M52" si="7">IF(L39=0,"",L40/L39-1)</f>
        <v>4.4619326422470129E-2</v>
      </c>
      <c r="M49" s="75">
        <f t="shared" si="7"/>
        <v>4.4619326422470129E-2</v>
      </c>
      <c r="N49" s="71"/>
      <c r="O49" s="72"/>
      <c r="P49" s="12"/>
      <c r="Q49" s="12"/>
      <c r="R49" s="12"/>
      <c r="S49" s="12"/>
      <c r="T49" s="12"/>
      <c r="U49" s="12"/>
      <c r="V49" s="12"/>
      <c r="W49" s="12"/>
    </row>
    <row r="50" spans="2:23" ht="15.75" customHeight="1" x14ac:dyDescent="0.2">
      <c r="C50" s="33"/>
      <c r="D50" s="73">
        <f t="shared" si="4"/>
        <v>2014</v>
      </c>
      <c r="E50" s="67"/>
      <c r="F50" s="67"/>
      <c r="G50" s="74">
        <f t="shared" si="5"/>
        <v>9.3936806148591234E-3</v>
      </c>
      <c r="H50" s="67"/>
      <c r="I50" s="69"/>
      <c r="J50" s="36"/>
      <c r="K50" s="32">
        <f t="shared" si="6"/>
        <v>2014</v>
      </c>
      <c r="L50" s="75">
        <f t="shared" si="7"/>
        <v>6.3283706892752312E-2</v>
      </c>
      <c r="M50" s="75">
        <f t="shared" si="7"/>
        <v>6.3283706892752312E-2</v>
      </c>
      <c r="N50" s="71"/>
      <c r="O50" s="72"/>
      <c r="P50" s="12"/>
      <c r="Q50" s="12"/>
      <c r="R50" s="12"/>
      <c r="S50" s="12"/>
      <c r="T50" s="12"/>
      <c r="U50" s="12"/>
      <c r="V50" s="12"/>
      <c r="W50" s="12"/>
    </row>
    <row r="51" spans="2:23" ht="15.75" customHeight="1" x14ac:dyDescent="0.2">
      <c r="C51" s="33"/>
      <c r="D51" s="73">
        <f t="shared" si="4"/>
        <v>2015</v>
      </c>
      <c r="E51" s="67"/>
      <c r="F51" s="67"/>
      <c r="G51" s="74">
        <f t="shared" si="5"/>
        <v>-4.5121263395374589E-3</v>
      </c>
      <c r="H51" s="67"/>
      <c r="I51" s="69"/>
      <c r="J51" s="36"/>
      <c r="K51" s="32">
        <f t="shared" si="6"/>
        <v>2015</v>
      </c>
      <c r="L51" s="75">
        <f t="shared" si="7"/>
        <v>-1.98629588501823E-2</v>
      </c>
      <c r="M51" s="75">
        <f t="shared" si="7"/>
        <v>-1.98629588501823E-2</v>
      </c>
      <c r="N51" s="71"/>
      <c r="O51" s="72"/>
      <c r="P51" s="12"/>
      <c r="Q51" s="12"/>
      <c r="R51" s="12"/>
      <c r="S51" s="12"/>
      <c r="T51" s="12"/>
      <c r="U51" s="12"/>
      <c r="V51" s="12"/>
      <c r="W51" s="12"/>
    </row>
    <row r="52" spans="2:23" ht="15.75" customHeight="1" x14ac:dyDescent="0.2">
      <c r="C52" s="33"/>
      <c r="D52" s="73">
        <f t="shared" si="4"/>
        <v>2016</v>
      </c>
      <c r="E52" s="67"/>
      <c r="F52" s="67"/>
      <c r="G52" s="74">
        <f t="shared" si="5"/>
        <v>6.7988668555241105E-3</v>
      </c>
      <c r="H52" s="67"/>
      <c r="I52" s="69"/>
      <c r="J52" s="36"/>
      <c r="K52" s="32">
        <f t="shared" si="6"/>
        <v>2016</v>
      </c>
      <c r="L52" s="75">
        <f t="shared" si="7"/>
        <v>5.4652670297607564E-2</v>
      </c>
      <c r="M52" s="75">
        <f t="shared" si="7"/>
        <v>5.4652670297607564E-2</v>
      </c>
      <c r="N52" s="71"/>
      <c r="O52" s="72"/>
      <c r="P52" s="12"/>
      <c r="Q52" s="12"/>
      <c r="R52" s="12"/>
      <c r="S52" s="12"/>
      <c r="T52" s="12"/>
      <c r="U52" s="12"/>
      <c r="V52" s="12"/>
      <c r="W52" s="12"/>
    </row>
    <row r="53" spans="2:23" ht="15.75" customHeight="1" x14ac:dyDescent="0.2">
      <c r="C53" s="33"/>
      <c r="D53" s="73">
        <f t="shared" si="4"/>
        <v>2017</v>
      </c>
      <c r="E53" s="67"/>
      <c r="F53" s="67"/>
      <c r="G53" s="74">
        <f t="shared" si="5"/>
        <v>2.0540236353404628E-2</v>
      </c>
      <c r="H53" s="67"/>
      <c r="I53" s="69"/>
      <c r="J53" s="36"/>
      <c r="K53" s="32">
        <f t="shared" si="6"/>
        <v>2017</v>
      </c>
      <c r="L53" s="75" t="str">
        <f>IF(K44="Forecast","",IF(L43=0,"",L44/L43-1))</f>
        <v/>
      </c>
      <c r="M53" s="75">
        <f>IF(M43=0,"",M44/M43-1)</f>
        <v>-4.7455405570592246E-2</v>
      </c>
      <c r="N53" s="71"/>
      <c r="O53" s="72"/>
      <c r="P53" s="12"/>
      <c r="Q53" s="12"/>
      <c r="R53" s="12"/>
      <c r="S53" s="12"/>
      <c r="T53" s="12"/>
      <c r="U53" s="12"/>
      <c r="V53" s="12"/>
      <c r="W53" s="12"/>
    </row>
    <row r="54" spans="2:23" ht="15.75" customHeight="1" x14ac:dyDescent="0.2">
      <c r="C54" s="33"/>
      <c r="D54" s="73">
        <f t="shared" si="4"/>
        <v>2018</v>
      </c>
      <c r="E54" s="67"/>
      <c r="F54" s="67"/>
      <c r="G54" s="74">
        <f t="shared" si="5"/>
        <v>6.8927488282326532E-3</v>
      </c>
      <c r="H54" s="67"/>
      <c r="I54" s="76" t="str">
        <f>IF(I46=0,"",G45/I46-1)</f>
        <v/>
      </c>
      <c r="J54" s="36"/>
      <c r="K54" s="32">
        <f t="shared" si="6"/>
        <v>2018</v>
      </c>
      <c r="L54" s="75" t="str">
        <f>IF(K45="Forecast","",IF(L44=0,"",L45/L44-1))</f>
        <v/>
      </c>
      <c r="M54" s="75">
        <f>IF(M44=0,"",M45/M44-1)</f>
        <v>1.9292353059537692E-2</v>
      </c>
      <c r="N54" s="71"/>
      <c r="O54" s="77">
        <f>IF(O46=0,"",M45/O46-1)</f>
        <v>0.10872316928342096</v>
      </c>
      <c r="P54" s="12"/>
      <c r="Q54" s="12"/>
      <c r="R54" s="12"/>
      <c r="S54" s="12"/>
      <c r="T54" s="12"/>
      <c r="U54" s="12"/>
      <c r="V54" s="12"/>
      <c r="W54" s="12"/>
    </row>
    <row r="55" spans="2:23" ht="31.5" customHeight="1" thickBot="1" x14ac:dyDescent="0.25">
      <c r="C55" s="23"/>
      <c r="D55" s="78" t="s">
        <v>46</v>
      </c>
      <c r="E55" s="79"/>
      <c r="F55" s="79"/>
      <c r="G55" s="80">
        <f>IF(G39=0,"",(G45/G39)^(1/($D45-$D39-1))-1)</f>
        <v>6.8185596012773075E-3</v>
      </c>
      <c r="H55" s="79"/>
      <c r="I55" s="81" t="s">
        <v>64</v>
      </c>
      <c r="J55" s="82"/>
      <c r="K55" s="83" t="str">
        <f t="shared" si="6"/>
        <v>Geometric Mean</v>
      </c>
      <c r="L55" s="84">
        <f>IF(L39=0,"",(L43/L39)^(1/($D43-$D39-1))-1)</f>
        <v>4.7131340401180388E-2</v>
      </c>
      <c r="M55" s="84">
        <f>IF(M39=0,"",(M45/M39)^(1/($D45-$D39-1))-1)</f>
        <v>2.1968503859647326E-2</v>
      </c>
      <c r="N55" s="85"/>
      <c r="O55" s="86">
        <v>3.5001647420785931E-2</v>
      </c>
      <c r="P55" s="12"/>
      <c r="Q55" s="12"/>
      <c r="R55" s="12"/>
      <c r="S55" s="12"/>
      <c r="T55" s="12"/>
      <c r="U55" s="12"/>
      <c r="V55" s="12"/>
      <c r="W55" s="12"/>
    </row>
    <row r="56" spans="2:23" ht="15.75" customHeight="1" x14ac:dyDescent="0.2">
      <c r="B56" s="12"/>
      <c r="C56" s="12"/>
      <c r="D56" s="12"/>
      <c r="E56" s="12"/>
      <c r="F56" s="12"/>
      <c r="G56" s="12"/>
      <c r="H56" s="12"/>
      <c r="I56" s="12"/>
      <c r="J56" s="12"/>
      <c r="K56" s="12"/>
      <c r="L56" s="12"/>
      <c r="M56" s="12"/>
      <c r="N56" s="12"/>
      <c r="O56" s="12"/>
      <c r="P56" s="12"/>
      <c r="Q56" s="12"/>
      <c r="R56" s="12"/>
      <c r="S56" s="12"/>
      <c r="T56" s="12"/>
      <c r="U56" s="12"/>
      <c r="V56" s="12"/>
    </row>
    <row r="57" spans="2:23" ht="20.25" customHeight="1" x14ac:dyDescent="0.2">
      <c r="B57" s="87" t="s">
        <v>47</v>
      </c>
      <c r="C57" s="12"/>
      <c r="D57" s="12"/>
      <c r="E57" s="12"/>
      <c r="F57" s="12"/>
      <c r="G57" s="12"/>
      <c r="H57" s="12"/>
      <c r="I57" s="12"/>
      <c r="J57" s="12"/>
      <c r="K57" s="12"/>
      <c r="L57" s="12"/>
      <c r="M57" s="12"/>
      <c r="N57" s="12"/>
      <c r="O57" s="12"/>
      <c r="P57" s="12"/>
      <c r="Q57" s="12"/>
      <c r="R57" s="12"/>
      <c r="S57" s="12"/>
      <c r="T57" s="12"/>
      <c r="U57" s="12"/>
      <c r="V57" s="12"/>
    </row>
    <row r="58" spans="2:23" ht="14.25" customHeight="1" thickBot="1" x14ac:dyDescent="0.25">
      <c r="B58" s="12"/>
      <c r="C58" s="12"/>
      <c r="D58" s="12"/>
      <c r="E58" s="12"/>
      <c r="F58" s="12"/>
      <c r="G58" s="12"/>
      <c r="H58" s="12"/>
      <c r="I58" s="12"/>
      <c r="J58" s="12"/>
      <c r="K58" s="12"/>
      <c r="L58" s="12"/>
      <c r="M58" s="12"/>
      <c r="N58" s="12"/>
      <c r="O58" s="12"/>
      <c r="P58" s="12"/>
      <c r="Q58" s="12"/>
      <c r="R58" s="12"/>
      <c r="S58" s="12"/>
      <c r="T58" s="12"/>
      <c r="U58" s="12"/>
      <c r="V58" s="12"/>
    </row>
    <row r="59" spans="2:23" ht="13.5" thickBot="1" x14ac:dyDescent="0.25">
      <c r="B59" s="88">
        <v>1</v>
      </c>
      <c r="C59" s="89" t="s">
        <v>48</v>
      </c>
      <c r="D59" s="172" t="s">
        <v>49</v>
      </c>
      <c r="E59" s="166"/>
      <c r="F59" s="167"/>
      <c r="G59" s="90"/>
      <c r="H59" s="91" t="s">
        <v>50</v>
      </c>
      <c r="N59" s="92" t="s">
        <v>51</v>
      </c>
      <c r="O59" s="93"/>
      <c r="P59" s="93"/>
      <c r="Q59" s="93"/>
      <c r="R59" s="93"/>
      <c r="S59" s="93"/>
      <c r="T59" s="93"/>
      <c r="U59" s="93"/>
    </row>
    <row r="60" spans="2:23" ht="13.5" thickBot="1" x14ac:dyDescent="0.25">
      <c r="Q60" s="79"/>
      <c r="R60" s="79"/>
      <c r="S60" s="79"/>
      <c r="T60" s="79"/>
      <c r="U60" s="79"/>
    </row>
    <row r="61" spans="2:23" ht="12.75" customHeight="1" x14ac:dyDescent="0.2">
      <c r="C61" s="20"/>
      <c r="D61" s="21" t="s">
        <v>30</v>
      </c>
      <c r="E61" s="21"/>
      <c r="F61" s="168" t="s">
        <v>31</v>
      </c>
      <c r="G61" s="169"/>
      <c r="H61" s="169"/>
      <c r="I61" s="170"/>
      <c r="J61" s="21"/>
      <c r="K61" s="156" t="s">
        <v>32</v>
      </c>
      <c r="L61" s="157"/>
      <c r="M61" s="157"/>
      <c r="N61" s="157"/>
      <c r="O61" s="158"/>
      <c r="P61" s="94"/>
      <c r="Q61" s="159" t="str">
        <f>CONCATENATE("Consumption (kWh) per ",LEFT(F61,LEN(F61)-1))</f>
        <v>Consumption (kWh) per Customer</v>
      </c>
      <c r="R61" s="160"/>
      <c r="S61" s="160"/>
      <c r="T61" s="160"/>
      <c r="U61" s="161"/>
      <c r="V61" s="95"/>
    </row>
    <row r="62" spans="2:23" ht="38.25" customHeight="1" thickBot="1" x14ac:dyDescent="0.25">
      <c r="C62" s="23"/>
      <c r="D62" s="24" t="s">
        <v>65</v>
      </c>
      <c r="E62" s="25"/>
      <c r="F62" s="162"/>
      <c r="G62" s="163"/>
      <c r="H62" s="171"/>
      <c r="I62" s="26"/>
      <c r="J62" s="25"/>
      <c r="K62" s="28"/>
      <c r="L62" s="29" t="s">
        <v>34</v>
      </c>
      <c r="M62" s="29" t="s">
        <v>35</v>
      </c>
      <c r="N62" s="30"/>
      <c r="O62" s="31" t="s">
        <v>35</v>
      </c>
      <c r="P62" s="25"/>
      <c r="Q62" s="96"/>
      <c r="R62" s="97" t="str">
        <f>L62</f>
        <v>Actual (Weather actual)</v>
      </c>
      <c r="S62" s="98" t="str">
        <f>M62</f>
        <v>Weather-normalized</v>
      </c>
      <c r="T62" s="98"/>
      <c r="U62" s="99" t="str">
        <f>O62</f>
        <v>Weather-normalized</v>
      </c>
      <c r="V62" s="95"/>
    </row>
    <row r="63" spans="2:23" x14ac:dyDescent="0.2">
      <c r="C63" s="25" t="s">
        <v>36</v>
      </c>
      <c r="D63" s="32">
        <f t="shared" ref="D63:D68" si="8">D64-1</f>
        <v>2012</v>
      </c>
      <c r="E63" s="33"/>
      <c r="F63" s="34" t="str">
        <f>K39</f>
        <v>Actual</v>
      </c>
      <c r="G63" s="35">
        <v>2599</v>
      </c>
      <c r="H63" s="36" t="s">
        <v>64</v>
      </c>
      <c r="I63" s="37"/>
      <c r="J63" s="33"/>
      <c r="K63" s="100" t="str">
        <f>F63</f>
        <v>Actual</v>
      </c>
      <c r="L63" s="35">
        <v>34792800</v>
      </c>
      <c r="M63" s="39">
        <f>L63</f>
        <v>34792800</v>
      </c>
      <c r="N63" s="101" t="str">
        <f>H63</f>
        <v/>
      </c>
      <c r="O63" s="37"/>
      <c r="P63" s="33"/>
      <c r="Q63" s="102" t="str">
        <f>K63</f>
        <v>Actual</v>
      </c>
      <c r="R63" s="103">
        <f>IF(G63=0,"",L63/G63)</f>
        <v>13386.994998076183</v>
      </c>
      <c r="S63" s="104">
        <f>IF(G63=0,"",M63/G63)</f>
        <v>13386.994998076183</v>
      </c>
      <c r="T63" s="67" t="str">
        <f>N63</f>
        <v/>
      </c>
      <c r="U63" s="67" t="str">
        <f>IF(T63="","",IF(I63=0,"",O63/I63))</f>
        <v/>
      </c>
      <c r="V63" s="105"/>
    </row>
    <row r="64" spans="2:23" x14ac:dyDescent="0.2">
      <c r="C64" s="25" t="s">
        <v>36</v>
      </c>
      <c r="D64" s="32">
        <f t="shared" si="8"/>
        <v>2013</v>
      </c>
      <c r="E64" s="33"/>
      <c r="F64" s="40" t="str">
        <f t="shared" ref="F64:F69" si="9">K40</f>
        <v>Actual</v>
      </c>
      <c r="G64" s="35">
        <v>2582</v>
      </c>
      <c r="H64" s="36" t="s">
        <v>66</v>
      </c>
      <c r="I64" s="106">
        <v>2595</v>
      </c>
      <c r="J64" s="33"/>
      <c r="K64" s="100" t="str">
        <f t="shared" ref="K64:K69" si="10">F64</f>
        <v>Actual</v>
      </c>
      <c r="L64" s="35">
        <v>36786816</v>
      </c>
      <c r="M64" s="39">
        <f t="shared" ref="M64:M69" si="11">L64</f>
        <v>36786816</v>
      </c>
      <c r="N64" s="101" t="str">
        <f t="shared" ref="N64:N69" si="12">H64</f>
        <v>Board-approved</v>
      </c>
      <c r="O64" s="106">
        <v>35125612.48527804</v>
      </c>
      <c r="P64" s="33"/>
      <c r="Q64" s="102" t="str">
        <f t="shared" ref="Q64:Q69" si="13">K64</f>
        <v>Actual</v>
      </c>
      <c r="R64" s="103">
        <f t="shared" ref="R64:R69" si="14">IF(G64=0,"",L64/G64)</f>
        <v>14247.411309062742</v>
      </c>
      <c r="S64" s="104">
        <f t="shared" ref="S64:S69" si="15">IF(G64=0,"",M64/G64)</f>
        <v>14247.411309062742</v>
      </c>
      <c r="T64" s="67" t="str">
        <f t="shared" ref="T64:T69" si="16">N64</f>
        <v>Board-approved</v>
      </c>
      <c r="U64" s="104">
        <f t="shared" ref="U64:U69" si="17">IF(T64="","",IF(I64=0,"",O64/I64))</f>
        <v>13535.881497216971</v>
      </c>
      <c r="V64" s="105"/>
    </row>
    <row r="65" spans="2:22" x14ac:dyDescent="0.2">
      <c r="C65" s="25" t="s">
        <v>36</v>
      </c>
      <c r="D65" s="32">
        <f t="shared" si="8"/>
        <v>2014</v>
      </c>
      <c r="E65" s="33"/>
      <c r="F65" s="40" t="str">
        <f t="shared" si="9"/>
        <v>Actual</v>
      </c>
      <c r="G65" s="35">
        <v>2616</v>
      </c>
      <c r="H65" s="36" t="s">
        <v>64</v>
      </c>
      <c r="I65" s="43"/>
      <c r="J65" s="33"/>
      <c r="K65" s="100" t="str">
        <f t="shared" si="10"/>
        <v>Actual</v>
      </c>
      <c r="L65" s="35">
        <v>38513780</v>
      </c>
      <c r="M65" s="39">
        <f t="shared" si="11"/>
        <v>38513780</v>
      </c>
      <c r="N65" s="101" t="str">
        <f t="shared" si="12"/>
        <v/>
      </c>
      <c r="O65" s="43"/>
      <c r="P65" s="33"/>
      <c r="Q65" s="102" t="str">
        <f t="shared" si="13"/>
        <v>Actual</v>
      </c>
      <c r="R65" s="103">
        <f t="shared" si="14"/>
        <v>14722.392966360856</v>
      </c>
      <c r="S65" s="104">
        <f t="shared" si="15"/>
        <v>14722.392966360856</v>
      </c>
      <c r="T65" s="67" t="str">
        <f t="shared" si="16"/>
        <v/>
      </c>
      <c r="U65" s="67" t="str">
        <f t="shared" si="17"/>
        <v/>
      </c>
      <c r="V65" s="105"/>
    </row>
    <row r="66" spans="2:22" x14ac:dyDescent="0.2">
      <c r="C66" s="25" t="s">
        <v>36</v>
      </c>
      <c r="D66" s="32">
        <f t="shared" si="8"/>
        <v>2015</v>
      </c>
      <c r="E66" s="33"/>
      <c r="F66" s="40" t="str">
        <f t="shared" si="9"/>
        <v>Actual</v>
      </c>
      <c r="G66" s="35">
        <v>2599</v>
      </c>
      <c r="H66" s="36" t="s">
        <v>64</v>
      </c>
      <c r="I66" s="37"/>
      <c r="J66" s="33"/>
      <c r="K66" s="100" t="str">
        <f t="shared" si="10"/>
        <v>Actual</v>
      </c>
      <c r="L66" s="35">
        <v>38143476</v>
      </c>
      <c r="M66" s="39">
        <f t="shared" si="11"/>
        <v>38143476</v>
      </c>
      <c r="N66" s="101" t="str">
        <f t="shared" si="12"/>
        <v/>
      </c>
      <c r="O66" s="37"/>
      <c r="P66" s="33"/>
      <c r="Q66" s="102" t="str">
        <f t="shared" si="13"/>
        <v>Actual</v>
      </c>
      <c r="R66" s="103">
        <f t="shared" si="14"/>
        <v>14676.212389380531</v>
      </c>
      <c r="S66" s="104">
        <f t="shared" si="15"/>
        <v>14676.212389380531</v>
      </c>
      <c r="T66" s="67" t="str">
        <f t="shared" si="16"/>
        <v/>
      </c>
      <c r="U66" s="67" t="str">
        <f t="shared" si="17"/>
        <v/>
      </c>
      <c r="V66" s="105"/>
    </row>
    <row r="67" spans="2:22" x14ac:dyDescent="0.2">
      <c r="C67" s="25" t="s">
        <v>36</v>
      </c>
      <c r="D67" s="32">
        <f t="shared" si="8"/>
        <v>2016</v>
      </c>
      <c r="E67" s="33"/>
      <c r="F67" s="40" t="str">
        <f t="shared" si="9"/>
        <v>Actual</v>
      </c>
      <c r="G67" s="35">
        <v>2621</v>
      </c>
      <c r="H67" s="36" t="s">
        <v>64</v>
      </c>
      <c r="I67" s="37"/>
      <c r="J67" s="33"/>
      <c r="K67" s="100" t="str">
        <f t="shared" si="10"/>
        <v>Actual</v>
      </c>
      <c r="L67" s="35">
        <v>40513072</v>
      </c>
      <c r="M67" s="39">
        <f t="shared" si="11"/>
        <v>40513072</v>
      </c>
      <c r="N67" s="101" t="str">
        <f t="shared" si="12"/>
        <v/>
      </c>
      <c r="O67" s="37"/>
      <c r="P67" s="33"/>
      <c r="Q67" s="102" t="str">
        <f t="shared" si="13"/>
        <v>Actual</v>
      </c>
      <c r="R67" s="103">
        <f t="shared" si="14"/>
        <v>15457.104921785578</v>
      </c>
      <c r="S67" s="104">
        <f t="shared" si="15"/>
        <v>15457.104921785578</v>
      </c>
      <c r="T67" s="67" t="str">
        <f t="shared" si="16"/>
        <v/>
      </c>
      <c r="U67" s="67" t="str">
        <f t="shared" si="17"/>
        <v/>
      </c>
      <c r="V67" s="105"/>
    </row>
    <row r="68" spans="2:22" x14ac:dyDescent="0.2">
      <c r="C68" s="25" t="s">
        <v>38</v>
      </c>
      <c r="D68" s="32">
        <f t="shared" si="8"/>
        <v>2017</v>
      </c>
      <c r="E68" s="33"/>
      <c r="F68" s="40" t="str">
        <f t="shared" si="9"/>
        <v>Forecast</v>
      </c>
      <c r="G68" s="35">
        <v>2683</v>
      </c>
      <c r="H68" s="36" t="s">
        <v>64</v>
      </c>
      <c r="I68" s="37"/>
      <c r="J68" s="33"/>
      <c r="K68" s="100" t="str">
        <f t="shared" si="10"/>
        <v>Forecast</v>
      </c>
      <c r="L68" s="107">
        <v>38493908</v>
      </c>
      <c r="M68" s="39">
        <f t="shared" si="11"/>
        <v>38493908</v>
      </c>
      <c r="N68" s="101" t="str">
        <f t="shared" si="12"/>
        <v/>
      </c>
      <c r="O68" s="37"/>
      <c r="P68" s="33"/>
      <c r="Q68" s="102" t="str">
        <f t="shared" si="13"/>
        <v>Forecast</v>
      </c>
      <c r="R68" s="103">
        <f t="shared" si="14"/>
        <v>14347.338054416698</v>
      </c>
      <c r="S68" s="104">
        <f t="shared" si="15"/>
        <v>14347.338054416698</v>
      </c>
      <c r="T68" s="67" t="str">
        <f t="shared" si="16"/>
        <v/>
      </c>
      <c r="U68" s="67" t="str">
        <f t="shared" si="17"/>
        <v/>
      </c>
      <c r="V68" s="105"/>
    </row>
    <row r="69" spans="2:22" ht="13.5" thickBot="1" x14ac:dyDescent="0.25">
      <c r="C69" s="45" t="s">
        <v>40</v>
      </c>
      <c r="D69" s="46">
        <v>2018</v>
      </c>
      <c r="E69" s="23"/>
      <c r="F69" s="47" t="str">
        <f t="shared" si="9"/>
        <v>Forecast</v>
      </c>
      <c r="G69" s="48">
        <f>2758-63</f>
        <v>2695</v>
      </c>
      <c r="H69" s="49" t="s">
        <v>64</v>
      </c>
      <c r="I69" s="50"/>
      <c r="J69" s="23"/>
      <c r="K69" s="108" t="str">
        <f t="shared" si="10"/>
        <v>Forecast</v>
      </c>
      <c r="L69" s="109">
        <v>38935222.35758917</v>
      </c>
      <c r="M69" s="52">
        <f t="shared" si="11"/>
        <v>38935222.35758917</v>
      </c>
      <c r="N69" s="110" t="str">
        <f t="shared" si="12"/>
        <v/>
      </c>
      <c r="O69" s="50"/>
      <c r="P69" s="23"/>
      <c r="Q69" s="111" t="str">
        <f t="shared" si="13"/>
        <v>Forecast</v>
      </c>
      <c r="R69" s="112">
        <f t="shared" si="14"/>
        <v>14447.206811721398</v>
      </c>
      <c r="S69" s="113">
        <f t="shared" si="15"/>
        <v>14447.206811721398</v>
      </c>
      <c r="T69" s="79" t="str">
        <f t="shared" si="16"/>
        <v/>
      </c>
      <c r="U69" s="79" t="str">
        <f t="shared" si="17"/>
        <v/>
      </c>
      <c r="V69" s="105"/>
    </row>
    <row r="70" spans="2:22" ht="13.5" thickBot="1" x14ac:dyDescent="0.25">
      <c r="B70" s="67"/>
      <c r="C70" s="114"/>
      <c r="I70" s="58">
        <f>SUM(I63:I68)</f>
        <v>2595</v>
      </c>
      <c r="O70" s="58">
        <f>SUM(O63:O68)</f>
        <v>35125612.48527804</v>
      </c>
      <c r="U70" s="58">
        <f>SUM(U63:U68)</f>
        <v>13535.881497216971</v>
      </c>
    </row>
    <row r="71" spans="2:22" ht="39" thickBot="1" x14ac:dyDescent="0.25">
      <c r="C71" s="59" t="s">
        <v>41</v>
      </c>
      <c r="D71" s="60" t="s">
        <v>42</v>
      </c>
      <c r="E71" s="54"/>
      <c r="F71" s="54"/>
      <c r="G71" s="61" t="s">
        <v>43</v>
      </c>
      <c r="H71" s="54"/>
      <c r="I71" s="62" t="s">
        <v>44</v>
      </c>
      <c r="J71" s="115"/>
      <c r="K71" s="64" t="s">
        <v>42</v>
      </c>
      <c r="L71" s="164" t="s">
        <v>43</v>
      </c>
      <c r="M71" s="164"/>
      <c r="N71" s="54"/>
      <c r="O71" s="62" t="str">
        <f>I71</f>
        <v>Test Year Versus Board-approved</v>
      </c>
      <c r="P71" s="116"/>
      <c r="Q71" s="64" t="s">
        <v>42</v>
      </c>
      <c r="R71" s="164" t="s">
        <v>43</v>
      </c>
      <c r="S71" s="164"/>
      <c r="T71" s="54"/>
      <c r="U71" s="62" t="str">
        <f>O71</f>
        <v>Test Year Versus Board-approved</v>
      </c>
    </row>
    <row r="72" spans="2:22" x14ac:dyDescent="0.2">
      <c r="C72" s="33"/>
      <c r="D72" s="66">
        <f t="shared" ref="D72:D78" si="18">D63</f>
        <v>2012</v>
      </c>
      <c r="E72" s="67"/>
      <c r="F72" s="67"/>
      <c r="G72" s="68"/>
      <c r="H72" s="67"/>
      <c r="I72" s="69"/>
      <c r="J72" s="117"/>
      <c r="K72" s="32">
        <f>D72</f>
        <v>2012</v>
      </c>
      <c r="L72" s="118"/>
      <c r="M72" s="118"/>
      <c r="N72" s="67"/>
      <c r="O72" s="37"/>
      <c r="P72" s="33"/>
      <c r="Q72" s="32">
        <f>K72</f>
        <v>2012</v>
      </c>
      <c r="R72" s="119"/>
      <c r="S72" s="119"/>
      <c r="T72" s="67"/>
      <c r="U72" s="37"/>
    </row>
    <row r="73" spans="2:22" x14ac:dyDescent="0.2">
      <c r="C73" s="33"/>
      <c r="D73" s="73">
        <f t="shared" si="18"/>
        <v>2013</v>
      </c>
      <c r="E73" s="67"/>
      <c r="F73" s="67"/>
      <c r="G73" s="74">
        <f t="shared" ref="G73:G78" si="19">IF(G63=0,"",G64/G63-1)</f>
        <v>-6.5409772989611925E-3</v>
      </c>
      <c r="H73" s="67"/>
      <c r="I73" s="69"/>
      <c r="J73" s="117"/>
      <c r="K73" s="32">
        <f t="shared" ref="K73:K79" si="20">D73</f>
        <v>2013</v>
      </c>
      <c r="L73" s="75">
        <f t="shared" ref="L73:M76" si="21">IF(L63=0,"",L64/L63-1)</f>
        <v>5.7311167827826415E-2</v>
      </c>
      <c r="M73" s="75">
        <f t="shared" si="21"/>
        <v>5.7311167827826415E-2</v>
      </c>
      <c r="N73" s="67"/>
      <c r="O73" s="37"/>
      <c r="P73" s="33"/>
      <c r="Q73" s="32">
        <f t="shared" ref="Q73:Q79" si="22">K73</f>
        <v>2013</v>
      </c>
      <c r="R73" s="120">
        <f>IF(R63="","",IF(R63=0,"",R64/R63-1))</f>
        <v>6.4272550420031216E-2</v>
      </c>
      <c r="S73" s="120">
        <f>IF(S63="","",IF(S63=0,"",S64/S63-1))</f>
        <v>6.4272550420031216E-2</v>
      </c>
      <c r="T73" s="67"/>
      <c r="U73" s="37"/>
    </row>
    <row r="74" spans="2:22" x14ac:dyDescent="0.2">
      <c r="C74" s="33"/>
      <c r="D74" s="73">
        <f t="shared" si="18"/>
        <v>2014</v>
      </c>
      <c r="E74" s="67"/>
      <c r="F74" s="67"/>
      <c r="G74" s="74">
        <f t="shared" si="19"/>
        <v>1.3168086754453912E-2</v>
      </c>
      <c r="H74" s="67"/>
      <c r="I74" s="69"/>
      <c r="J74" s="117"/>
      <c r="K74" s="32">
        <f t="shared" si="20"/>
        <v>2014</v>
      </c>
      <c r="L74" s="75">
        <f t="shared" si="21"/>
        <v>4.6945188189160048E-2</v>
      </c>
      <c r="M74" s="75">
        <f t="shared" si="21"/>
        <v>4.6945188189160048E-2</v>
      </c>
      <c r="N74" s="67"/>
      <c r="O74" s="37"/>
      <c r="P74" s="33"/>
      <c r="Q74" s="32">
        <f t="shared" si="22"/>
        <v>2014</v>
      </c>
      <c r="R74" s="120">
        <f t="shared" ref="R74:S78" si="23">IF(R64="","",IF(R64=0,"",R65/R64-1))</f>
        <v>3.333810240994306E-2</v>
      </c>
      <c r="S74" s="120">
        <f t="shared" si="23"/>
        <v>3.333810240994306E-2</v>
      </c>
      <c r="T74" s="67"/>
      <c r="U74" s="37"/>
    </row>
    <row r="75" spans="2:22" x14ac:dyDescent="0.2">
      <c r="C75" s="33"/>
      <c r="D75" s="73">
        <f t="shared" si="18"/>
        <v>2015</v>
      </c>
      <c r="E75" s="67"/>
      <c r="F75" s="67"/>
      <c r="G75" s="74">
        <f t="shared" si="19"/>
        <v>-6.4984709480122582E-3</v>
      </c>
      <c r="H75" s="67"/>
      <c r="I75" s="69"/>
      <c r="J75" s="117"/>
      <c r="K75" s="32">
        <f t="shared" si="20"/>
        <v>2015</v>
      </c>
      <c r="L75" s="75">
        <f t="shared" si="21"/>
        <v>-9.614844349217333E-3</v>
      </c>
      <c r="M75" s="75">
        <f t="shared" si="21"/>
        <v>-9.614844349217333E-3</v>
      </c>
      <c r="N75" s="67"/>
      <c r="O75" s="37"/>
      <c r="P75" s="33"/>
      <c r="Q75" s="32">
        <f t="shared" si="22"/>
        <v>2015</v>
      </c>
      <c r="R75" s="120">
        <f t="shared" si="23"/>
        <v>-3.1367575288774319E-3</v>
      </c>
      <c r="S75" s="120">
        <f t="shared" si="23"/>
        <v>-3.1367575288774319E-3</v>
      </c>
      <c r="T75" s="67"/>
      <c r="U75" s="37"/>
    </row>
    <row r="76" spans="2:22" x14ac:dyDescent="0.2">
      <c r="C76" s="33"/>
      <c r="D76" s="73">
        <f t="shared" si="18"/>
        <v>2016</v>
      </c>
      <c r="E76" s="67"/>
      <c r="F76" s="67"/>
      <c r="G76" s="74">
        <f t="shared" si="19"/>
        <v>8.4647941515967329E-3</v>
      </c>
      <c r="H76" s="67"/>
      <c r="I76" s="69"/>
      <c r="J76" s="117"/>
      <c r="K76" s="32">
        <f t="shared" si="20"/>
        <v>2016</v>
      </c>
      <c r="L76" s="75">
        <f t="shared" si="21"/>
        <v>6.212323176838952E-2</v>
      </c>
      <c r="M76" s="75">
        <f t="shared" si="21"/>
        <v>6.212323176838952E-2</v>
      </c>
      <c r="N76" s="67"/>
      <c r="O76" s="37"/>
      <c r="P76" s="33"/>
      <c r="Q76" s="32">
        <f t="shared" si="22"/>
        <v>2016</v>
      </c>
      <c r="R76" s="120">
        <f t="shared" si="23"/>
        <v>5.3208042489906182E-2</v>
      </c>
      <c r="S76" s="120">
        <f t="shared" si="23"/>
        <v>5.3208042489906182E-2</v>
      </c>
      <c r="T76" s="67"/>
      <c r="U76" s="37"/>
    </row>
    <row r="77" spans="2:22" x14ac:dyDescent="0.2">
      <c r="C77" s="33"/>
      <c r="D77" s="73">
        <f t="shared" si="18"/>
        <v>2017</v>
      </c>
      <c r="E77" s="67"/>
      <c r="F77" s="67"/>
      <c r="G77" s="74">
        <f t="shared" si="19"/>
        <v>2.3655093475772659E-2</v>
      </c>
      <c r="H77" s="67"/>
      <c r="I77" s="69"/>
      <c r="J77" s="117"/>
      <c r="K77" s="32">
        <f t="shared" si="20"/>
        <v>2017</v>
      </c>
      <c r="L77" s="75" t="str">
        <f>IF(K68="Forecast","",IF(L67=0,"",L68/L67-1))</f>
        <v/>
      </c>
      <c r="M77" s="75">
        <f>IF(M67=0,"",M68/M67-1)</f>
        <v>-4.983981466525178E-2</v>
      </c>
      <c r="N77" s="67"/>
      <c r="O77" s="37"/>
      <c r="P77" s="33"/>
      <c r="Q77" s="32">
        <f t="shared" si="22"/>
        <v>2017</v>
      </c>
      <c r="R77" s="120" t="str">
        <f>IF(Q68="Forecast","",IF(R67=0,"",R68/R67-1))</f>
        <v/>
      </c>
      <c r="S77" s="120">
        <f t="shared" si="23"/>
        <v>-7.179655394618889E-2</v>
      </c>
      <c r="T77" s="67"/>
      <c r="U77" s="37"/>
    </row>
    <row r="78" spans="2:22" x14ac:dyDescent="0.2">
      <c r="C78" s="33"/>
      <c r="D78" s="73">
        <f t="shared" si="18"/>
        <v>2018</v>
      </c>
      <c r="E78" s="67"/>
      <c r="F78" s="67"/>
      <c r="G78" s="74">
        <f t="shared" si="19"/>
        <v>4.4726052925829762E-3</v>
      </c>
      <c r="H78" s="67"/>
      <c r="I78" s="76">
        <f>IF(I70=0,"",G69/I70-1)</f>
        <v>3.8535645472061564E-2</v>
      </c>
      <c r="J78" s="117"/>
      <c r="K78" s="32">
        <f t="shared" si="20"/>
        <v>2018</v>
      </c>
      <c r="L78" s="75" t="str">
        <f>IF(K69="Forecast","",IF(L68=0,"",L69/L68-1))</f>
        <v/>
      </c>
      <c r="M78" s="75">
        <f>IF(M68=0,"",M69/M68-1)</f>
        <v>1.1464524661646935E-2</v>
      </c>
      <c r="N78" s="67"/>
      <c r="O78" s="77">
        <f>IF(O70=0,"",M69/O70-1)</f>
        <v>0.10845675285826895</v>
      </c>
      <c r="P78" s="33"/>
      <c r="Q78" s="32">
        <f t="shared" si="22"/>
        <v>2018</v>
      </c>
      <c r="R78" s="120" t="str">
        <f>IF(Q69="Forecast","",IF(R68=0,"",R69/R68-1))</f>
        <v/>
      </c>
      <c r="S78" s="120">
        <f t="shared" si="23"/>
        <v>6.96078651844112E-3</v>
      </c>
      <c r="T78" s="67"/>
      <c r="U78" s="77">
        <f>IF(U70=0,"",S69/U70-1)</f>
        <v>6.7326632158518862E-2</v>
      </c>
    </row>
    <row r="79" spans="2:22" ht="26.25" thickBot="1" x14ac:dyDescent="0.25">
      <c r="C79" s="23"/>
      <c r="D79" s="78" t="s">
        <v>46</v>
      </c>
      <c r="E79" s="79"/>
      <c r="F79" s="79"/>
      <c r="G79" s="80">
        <f>IF(G63=0,"",(G69/G63)^(1/($D69-$D63-1))-1)</f>
        <v>7.2806658415247583E-3</v>
      </c>
      <c r="H79" s="79"/>
      <c r="I79" s="81">
        <v>1.2683659769985978E-2</v>
      </c>
      <c r="J79" s="82"/>
      <c r="K79" s="83" t="str">
        <f t="shared" si="20"/>
        <v>Geometric Mean</v>
      </c>
      <c r="L79" s="84">
        <f>IF(L63=0,"",(L67/L63)^(1/($D67-$D63-1))-1)</f>
        <v>5.2047297474574483E-2</v>
      </c>
      <c r="M79" s="84">
        <f>IF(M63=0,"",(M69/M63)^(1/($D69-$D63-1))-1)</f>
        <v>2.2752749574634246E-2</v>
      </c>
      <c r="N79" s="79"/>
      <c r="O79" s="86">
        <v>3.4918740182501296E-2</v>
      </c>
      <c r="P79" s="23"/>
      <c r="Q79" s="83" t="str">
        <f t="shared" si="22"/>
        <v>Geometric Mean</v>
      </c>
      <c r="R79" s="121">
        <f>IF(R63="","",IF(R63=0,"",(R67/R63)^(1/($D67-$D63-1))-1))</f>
        <v>4.9095484926899635E-2</v>
      </c>
      <c r="S79" s="84">
        <f>IF(S63="","",IF(S63=0,"",(S69/S63)^(1/($D69-$D63-1))-1))</f>
        <v>1.5360250879216109E-2</v>
      </c>
      <c r="T79" s="79"/>
      <c r="U79" s="86">
        <v>2.1956590489043526E-2</v>
      </c>
    </row>
    <row r="81" spans="3:21" ht="13.5" thickBot="1" x14ac:dyDescent="0.25">
      <c r="Q81" s="79"/>
      <c r="R81" s="79"/>
      <c r="S81" s="79"/>
      <c r="T81" s="79"/>
      <c r="U81" s="79"/>
    </row>
    <row r="82" spans="3:21" x14ac:dyDescent="0.2">
      <c r="C82" s="20"/>
      <c r="D82" s="21" t="s">
        <v>30</v>
      </c>
      <c r="E82" s="21"/>
      <c r="F82" s="153" t="s">
        <v>17</v>
      </c>
      <c r="G82" s="154"/>
      <c r="H82" s="154"/>
      <c r="I82" s="155"/>
      <c r="K82" s="156" t="str">
        <f>IF(ISBLANK(N59),"",CONCATENATE("Demand (",N59,")"))</f>
        <v>Demand (kWh)</v>
      </c>
      <c r="L82" s="157"/>
      <c r="M82" s="157"/>
      <c r="N82" s="157"/>
      <c r="O82" s="158"/>
      <c r="Q82" s="159" t="str">
        <f>CONCATENATE("Demand (",N59,") per ",LEFT(F61,LEN(F61)-1))</f>
        <v>Demand (kWh) per Customer</v>
      </c>
      <c r="R82" s="160"/>
      <c r="S82" s="160"/>
      <c r="T82" s="160"/>
      <c r="U82" s="161"/>
    </row>
    <row r="83" spans="3:21" ht="39" thickBot="1" x14ac:dyDescent="0.25">
      <c r="C83" s="23"/>
      <c r="D83" s="24" t="s">
        <v>65</v>
      </c>
      <c r="E83" s="25"/>
      <c r="F83" s="162"/>
      <c r="G83" s="163"/>
      <c r="H83" s="163"/>
      <c r="I83" s="26"/>
      <c r="K83" s="28"/>
      <c r="L83" s="29" t="s">
        <v>34</v>
      </c>
      <c r="M83" s="29" t="s">
        <v>35</v>
      </c>
      <c r="N83" s="30"/>
      <c r="O83" s="31" t="str">
        <f>M83</f>
        <v>Weather-normalized</v>
      </c>
      <c r="Q83" s="122"/>
      <c r="R83" s="29" t="str">
        <f>L83</f>
        <v>Actual (Weather actual)</v>
      </c>
      <c r="S83" s="29" t="str">
        <f>M83</f>
        <v>Weather-normalized</v>
      </c>
      <c r="T83" s="29"/>
      <c r="U83" s="123" t="str">
        <f>O83</f>
        <v>Weather-normalized</v>
      </c>
    </row>
    <row r="84" spans="3:21" x14ac:dyDescent="0.2">
      <c r="C84" s="25" t="s">
        <v>36</v>
      </c>
      <c r="D84" s="32">
        <f t="shared" ref="D84:D89" si="24">D85-1</f>
        <v>2012</v>
      </c>
      <c r="E84" s="33"/>
      <c r="F84" s="34" t="str">
        <f t="shared" ref="F84:F90" si="25">F63</f>
        <v>Actual</v>
      </c>
      <c r="G84" s="124">
        <v>3752574</v>
      </c>
      <c r="H84" s="125" t="s">
        <v>64</v>
      </c>
      <c r="I84" s="126"/>
      <c r="K84" s="100" t="str">
        <f t="shared" ref="K84:K90" si="26">K63</f>
        <v>Actual</v>
      </c>
      <c r="L84" s="127"/>
      <c r="M84" s="127"/>
      <c r="N84" s="101" t="str">
        <f t="shared" ref="N84:N90" si="27">N63</f>
        <v/>
      </c>
      <c r="O84" s="37"/>
      <c r="Q84" s="102" t="str">
        <f>K84</f>
        <v>Actual</v>
      </c>
      <c r="R84" s="67">
        <f>IF(G84=0,"",L84/G84)</f>
        <v>0</v>
      </c>
      <c r="S84" s="105">
        <f>IF(G84=0,"",M84/G84)</f>
        <v>0</v>
      </c>
      <c r="T84" s="105" t="str">
        <f>N84</f>
        <v/>
      </c>
      <c r="U84" s="33" t="str">
        <f>IF(T84="","",IF(I84=0,"",O84/I84))</f>
        <v/>
      </c>
    </row>
    <row r="85" spans="3:21" x14ac:dyDescent="0.2">
      <c r="C85" s="25" t="s">
        <v>36</v>
      </c>
      <c r="D85" s="32">
        <f t="shared" si="24"/>
        <v>2013</v>
      </c>
      <c r="E85" s="33"/>
      <c r="F85" s="40" t="str">
        <f t="shared" si="25"/>
        <v>Actual</v>
      </c>
      <c r="G85" s="124">
        <v>4009719</v>
      </c>
      <c r="H85" s="125" t="s">
        <v>66</v>
      </c>
      <c r="I85" s="128">
        <v>3951060.7300959141</v>
      </c>
      <c r="K85" s="100" t="str">
        <f t="shared" si="26"/>
        <v>Actual</v>
      </c>
      <c r="L85" s="127"/>
      <c r="M85" s="127"/>
      <c r="N85" s="101" t="str">
        <f t="shared" si="27"/>
        <v>Board-approved</v>
      </c>
      <c r="O85" s="37"/>
      <c r="Q85" s="102" t="str">
        <f t="shared" ref="Q85:Q90" si="28">K85</f>
        <v>Actual</v>
      </c>
      <c r="R85" s="67">
        <f t="shared" ref="R85:R90" si="29">IF(G85=0,"",L85/G85)</f>
        <v>0</v>
      </c>
      <c r="S85" s="105">
        <f t="shared" ref="S85:S90" si="30">IF(G85=0,"",M85/G85)</f>
        <v>0</v>
      </c>
      <c r="T85" s="105" t="str">
        <f t="shared" ref="T85:T90" si="31">N85</f>
        <v>Board-approved</v>
      </c>
      <c r="U85" s="33">
        <f t="shared" ref="U85:U90" si="32">IF(T85="","",IF(I85=0,"",O85/I85))</f>
        <v>0</v>
      </c>
    </row>
    <row r="86" spans="3:21" x14ac:dyDescent="0.2">
      <c r="C86" s="25" t="s">
        <v>36</v>
      </c>
      <c r="D86" s="32">
        <f t="shared" si="24"/>
        <v>2014</v>
      </c>
      <c r="E86" s="33"/>
      <c r="F86" s="40" t="str">
        <f t="shared" si="25"/>
        <v>Actual</v>
      </c>
      <c r="G86" s="124">
        <v>4404317</v>
      </c>
      <c r="H86" s="125" t="s">
        <v>64</v>
      </c>
      <c r="I86" s="129"/>
      <c r="K86" s="100" t="str">
        <f t="shared" si="26"/>
        <v>Actual</v>
      </c>
      <c r="L86" s="127"/>
      <c r="M86" s="127"/>
      <c r="N86" s="101" t="str">
        <f t="shared" si="27"/>
        <v/>
      </c>
      <c r="O86" s="43"/>
      <c r="Q86" s="102" t="str">
        <f t="shared" si="28"/>
        <v>Actual</v>
      </c>
      <c r="R86" s="67">
        <f t="shared" si="29"/>
        <v>0</v>
      </c>
      <c r="S86" s="105">
        <f t="shared" si="30"/>
        <v>0</v>
      </c>
      <c r="T86" s="105" t="str">
        <f t="shared" si="31"/>
        <v/>
      </c>
      <c r="U86" s="33" t="str">
        <f t="shared" si="32"/>
        <v/>
      </c>
    </row>
    <row r="87" spans="3:21" x14ac:dyDescent="0.2">
      <c r="C87" s="25" t="s">
        <v>36</v>
      </c>
      <c r="D87" s="32">
        <f t="shared" si="24"/>
        <v>2015</v>
      </c>
      <c r="E87" s="33"/>
      <c r="F87" s="40" t="str">
        <f t="shared" si="25"/>
        <v>Actual</v>
      </c>
      <c r="G87" s="124">
        <v>4405018</v>
      </c>
      <c r="H87" s="125" t="s">
        <v>64</v>
      </c>
      <c r="I87" s="37"/>
      <c r="K87" s="100" t="str">
        <f t="shared" si="26"/>
        <v>Actual</v>
      </c>
      <c r="L87" s="127"/>
      <c r="M87" s="127"/>
      <c r="N87" s="101" t="str">
        <f t="shared" si="27"/>
        <v/>
      </c>
      <c r="O87" s="37"/>
      <c r="Q87" s="102" t="str">
        <f t="shared" si="28"/>
        <v>Actual</v>
      </c>
      <c r="R87" s="67">
        <f t="shared" si="29"/>
        <v>0</v>
      </c>
      <c r="S87" s="105">
        <f t="shared" si="30"/>
        <v>0</v>
      </c>
      <c r="T87" s="105" t="str">
        <f t="shared" si="31"/>
        <v/>
      </c>
      <c r="U87" s="33" t="str">
        <f t="shared" si="32"/>
        <v/>
      </c>
    </row>
    <row r="88" spans="3:21" x14ac:dyDescent="0.2">
      <c r="C88" s="25" t="s">
        <v>36</v>
      </c>
      <c r="D88" s="32">
        <f t="shared" si="24"/>
        <v>2016</v>
      </c>
      <c r="E88" s="33"/>
      <c r="F88" s="40" t="str">
        <f t="shared" si="25"/>
        <v>Actual</v>
      </c>
      <c r="G88" s="124">
        <v>4724056</v>
      </c>
      <c r="H88" s="125" t="s">
        <v>64</v>
      </c>
      <c r="I88" s="37"/>
      <c r="K88" s="100" t="str">
        <f t="shared" si="26"/>
        <v>Actual</v>
      </c>
      <c r="L88" s="127"/>
      <c r="M88" s="127"/>
      <c r="N88" s="101" t="str">
        <f t="shared" si="27"/>
        <v/>
      </c>
      <c r="O88" s="37"/>
      <c r="Q88" s="102" t="str">
        <f t="shared" si="28"/>
        <v>Actual</v>
      </c>
      <c r="R88" s="67">
        <f t="shared" si="29"/>
        <v>0</v>
      </c>
      <c r="S88" s="105">
        <f t="shared" si="30"/>
        <v>0</v>
      </c>
      <c r="T88" s="105" t="str">
        <f t="shared" si="31"/>
        <v/>
      </c>
      <c r="U88" s="33" t="str">
        <f t="shared" si="32"/>
        <v/>
      </c>
    </row>
    <row r="89" spans="3:21" x14ac:dyDescent="0.2">
      <c r="C89" s="25" t="s">
        <v>52</v>
      </c>
      <c r="D89" s="32">
        <f t="shared" si="24"/>
        <v>2017</v>
      </c>
      <c r="E89" s="33"/>
      <c r="F89" s="40" t="str">
        <f t="shared" si="25"/>
        <v>Forecast</v>
      </c>
      <c r="G89" s="124">
        <v>4567706</v>
      </c>
      <c r="H89" s="125" t="s">
        <v>64</v>
      </c>
      <c r="I89" s="37"/>
      <c r="K89" s="100" t="str">
        <f t="shared" si="26"/>
        <v>Forecast</v>
      </c>
      <c r="L89" s="130"/>
      <c r="M89" s="131"/>
      <c r="N89" s="101" t="str">
        <f t="shared" si="27"/>
        <v/>
      </c>
      <c r="O89" s="37"/>
      <c r="Q89" s="102" t="str">
        <f t="shared" si="28"/>
        <v>Forecast</v>
      </c>
      <c r="R89" s="67">
        <f t="shared" si="29"/>
        <v>0</v>
      </c>
      <c r="S89" s="105">
        <f t="shared" si="30"/>
        <v>0</v>
      </c>
      <c r="T89" s="105" t="str">
        <f t="shared" si="31"/>
        <v/>
      </c>
      <c r="U89" s="33" t="str">
        <f t="shared" si="32"/>
        <v/>
      </c>
    </row>
    <row r="90" spans="3:21" ht="13.5" thickBot="1" x14ac:dyDescent="0.25">
      <c r="C90" s="45" t="s">
        <v>53</v>
      </c>
      <c r="D90" s="46">
        <v>2018</v>
      </c>
      <c r="E90" s="23"/>
      <c r="F90" s="47" t="str">
        <f t="shared" si="25"/>
        <v>Forecast</v>
      </c>
      <c r="G90" s="132">
        <v>4708287.4713456146</v>
      </c>
      <c r="H90" s="133" t="s">
        <v>64</v>
      </c>
      <c r="I90" s="50"/>
      <c r="K90" s="108" t="str">
        <f t="shared" si="26"/>
        <v>Forecast</v>
      </c>
      <c r="L90" s="134"/>
      <c r="M90" s="135"/>
      <c r="N90" s="110" t="str">
        <f t="shared" si="27"/>
        <v/>
      </c>
      <c r="O90" s="50"/>
      <c r="Q90" s="136" t="str">
        <f t="shared" si="28"/>
        <v>Forecast</v>
      </c>
      <c r="R90" s="137">
        <f t="shared" si="29"/>
        <v>0</v>
      </c>
      <c r="S90" s="137">
        <f t="shared" si="30"/>
        <v>0</v>
      </c>
      <c r="T90" s="137" t="str">
        <f t="shared" si="31"/>
        <v/>
      </c>
      <c r="U90" s="23" t="str">
        <f t="shared" si="32"/>
        <v/>
      </c>
    </row>
    <row r="91" spans="3:21" ht="13.5" thickBot="1" x14ac:dyDescent="0.25">
      <c r="C91" s="114"/>
      <c r="I91" s="58">
        <f>SUM(I84:I89)</f>
        <v>3951060.7300959141</v>
      </c>
      <c r="J91" s="67"/>
      <c r="O91" s="58">
        <f>SUM(O84:O89)</f>
        <v>0</v>
      </c>
      <c r="U91" s="58">
        <f>SUM(U84:U89)</f>
        <v>0</v>
      </c>
    </row>
    <row r="92" spans="3:21" ht="39" customHeight="1" thickBot="1" x14ac:dyDescent="0.25">
      <c r="C92" s="59" t="s">
        <v>41</v>
      </c>
      <c r="D92" s="60" t="s">
        <v>42</v>
      </c>
      <c r="E92" s="61"/>
      <c r="F92" s="61"/>
      <c r="G92" s="61" t="s">
        <v>43</v>
      </c>
      <c r="H92" s="61"/>
      <c r="I92" s="62" t="str">
        <f>I71</f>
        <v>Test Year Versus Board-approved</v>
      </c>
      <c r="J92" s="138"/>
      <c r="K92" s="64" t="s">
        <v>42</v>
      </c>
      <c r="L92" s="164" t="s">
        <v>43</v>
      </c>
      <c r="M92" s="164"/>
      <c r="N92" s="61"/>
      <c r="O92" s="62" t="str">
        <f>I92</f>
        <v>Test Year Versus Board-approved</v>
      </c>
      <c r="P92" s="139"/>
      <c r="Q92" s="64" t="s">
        <v>42</v>
      </c>
      <c r="R92" s="164" t="s">
        <v>43</v>
      </c>
      <c r="S92" s="164"/>
      <c r="T92" s="61"/>
      <c r="U92" s="62" t="str">
        <f>O92</f>
        <v>Test Year Versus Board-approved</v>
      </c>
    </row>
    <row r="93" spans="3:21" x14ac:dyDescent="0.2">
      <c r="C93" s="33"/>
      <c r="D93" s="140">
        <f>D84</f>
        <v>2012</v>
      </c>
      <c r="E93" s="57"/>
      <c r="F93" s="67"/>
      <c r="G93" s="68"/>
      <c r="H93" s="67"/>
      <c r="I93" s="69"/>
      <c r="J93" s="33"/>
      <c r="K93" s="32">
        <f>D93</f>
        <v>2012</v>
      </c>
      <c r="L93" s="118"/>
      <c r="M93" s="118"/>
      <c r="N93" s="67"/>
      <c r="O93" s="141"/>
      <c r="P93" s="33"/>
      <c r="Q93" s="32">
        <f>K93</f>
        <v>2012</v>
      </c>
      <c r="R93" s="119"/>
      <c r="S93" s="119"/>
      <c r="T93" s="67"/>
      <c r="U93" s="37"/>
    </row>
    <row r="94" spans="3:21" x14ac:dyDescent="0.2">
      <c r="C94" s="33"/>
      <c r="D94" s="73">
        <f>D85</f>
        <v>2013</v>
      </c>
      <c r="E94" s="67"/>
      <c r="F94" s="67"/>
      <c r="G94" s="74">
        <f>IF(G84=0,"",G85/G84-1)</f>
        <v>6.8524964464391713E-2</v>
      </c>
      <c r="H94" s="67"/>
      <c r="I94" s="69"/>
      <c r="J94" s="33"/>
      <c r="K94" s="32">
        <f t="shared" ref="K94:K100" si="33">D94</f>
        <v>2013</v>
      </c>
      <c r="L94" s="75" t="str">
        <f>IF(L84=0,"",L85/L84-1)</f>
        <v/>
      </c>
      <c r="M94" s="75" t="str">
        <f>IF(M84=0,"",M85/M84-1)</f>
        <v/>
      </c>
      <c r="N94" s="67"/>
      <c r="O94" s="141"/>
      <c r="P94" s="33"/>
      <c r="Q94" s="32">
        <f t="shared" ref="Q94:Q100" si="34">K94</f>
        <v>2013</v>
      </c>
      <c r="R94" s="120" t="str">
        <f>IF(R84="","",IF(R84=0,"",R85/R84-1))</f>
        <v/>
      </c>
      <c r="S94" s="120" t="str">
        <f>IF(S84="","",IF(S84=0,"",S85/S84-1))</f>
        <v/>
      </c>
      <c r="T94" s="67"/>
      <c r="U94" s="37"/>
    </row>
    <row r="95" spans="3:21" x14ac:dyDescent="0.2">
      <c r="C95" s="33"/>
      <c r="D95" s="142">
        <f t="shared" ref="D95:D99" si="35">D86</f>
        <v>2014</v>
      </c>
      <c r="E95" s="67"/>
      <c r="F95" s="67"/>
      <c r="G95" s="74">
        <f t="shared" ref="G95:G99" si="36">IF(G85=0,"",G86/G85-1)</f>
        <v>9.8410387361308915E-2</v>
      </c>
      <c r="H95" s="67"/>
      <c r="I95" s="69"/>
      <c r="J95" s="33"/>
      <c r="K95" s="32">
        <f t="shared" si="33"/>
        <v>2014</v>
      </c>
      <c r="L95" s="75" t="str">
        <f t="shared" ref="L95:M99" si="37">IF(L85=0,"",L86/L85-1)</f>
        <v/>
      </c>
      <c r="M95" s="75" t="str">
        <f t="shared" si="37"/>
        <v/>
      </c>
      <c r="N95" s="67"/>
      <c r="O95" s="141"/>
      <c r="P95" s="33"/>
      <c r="Q95" s="32">
        <f t="shared" si="34"/>
        <v>2014</v>
      </c>
      <c r="R95" s="120" t="str">
        <f t="shared" ref="R95:S99" si="38">IF(R85="","",IF(R85=0,"",R86/R85-1))</f>
        <v/>
      </c>
      <c r="S95" s="120" t="str">
        <f t="shared" si="38"/>
        <v/>
      </c>
      <c r="T95" s="67"/>
      <c r="U95" s="37"/>
    </row>
    <row r="96" spans="3:21" x14ac:dyDescent="0.2">
      <c r="C96" s="33"/>
      <c r="D96" s="73">
        <f t="shared" si="35"/>
        <v>2015</v>
      </c>
      <c r="E96" s="67"/>
      <c r="F96" s="67"/>
      <c r="G96" s="74">
        <f t="shared" si="36"/>
        <v>1.5916202217058917E-4</v>
      </c>
      <c r="H96" s="67"/>
      <c r="I96" s="69"/>
      <c r="J96" s="33"/>
      <c r="K96" s="32">
        <f t="shared" si="33"/>
        <v>2015</v>
      </c>
      <c r="L96" s="75" t="str">
        <f t="shared" si="37"/>
        <v/>
      </c>
      <c r="M96" s="75" t="str">
        <f t="shared" si="37"/>
        <v/>
      </c>
      <c r="N96" s="67"/>
      <c r="O96" s="141"/>
      <c r="P96" s="33"/>
      <c r="Q96" s="32">
        <f t="shared" si="34"/>
        <v>2015</v>
      </c>
      <c r="R96" s="120" t="str">
        <f t="shared" si="38"/>
        <v/>
      </c>
      <c r="S96" s="120" t="str">
        <f t="shared" si="38"/>
        <v/>
      </c>
      <c r="T96" s="67"/>
      <c r="U96" s="37"/>
    </row>
    <row r="97" spans="2:22" x14ac:dyDescent="0.2">
      <c r="C97" s="33"/>
      <c r="D97" s="73">
        <f t="shared" si="35"/>
        <v>2016</v>
      </c>
      <c r="E97" s="67"/>
      <c r="F97" s="67"/>
      <c r="G97" s="74">
        <f t="shared" si="36"/>
        <v>7.2426037759664164E-2</v>
      </c>
      <c r="H97" s="67"/>
      <c r="I97" s="69"/>
      <c r="J97" s="33"/>
      <c r="K97" s="32">
        <f t="shared" si="33"/>
        <v>2016</v>
      </c>
      <c r="L97" s="75" t="str">
        <f t="shared" si="37"/>
        <v/>
      </c>
      <c r="M97" s="75" t="str">
        <f t="shared" si="37"/>
        <v/>
      </c>
      <c r="N97" s="67"/>
      <c r="O97" s="141"/>
      <c r="P97" s="33"/>
      <c r="Q97" s="32">
        <f t="shared" si="34"/>
        <v>2016</v>
      </c>
      <c r="R97" s="120" t="str">
        <f t="shared" si="38"/>
        <v/>
      </c>
      <c r="S97" s="120" t="str">
        <f t="shared" si="38"/>
        <v/>
      </c>
      <c r="T97" s="67"/>
      <c r="U97" s="37"/>
    </row>
    <row r="98" spans="2:22" x14ac:dyDescent="0.2">
      <c r="C98" s="33"/>
      <c r="D98" s="73">
        <f t="shared" si="35"/>
        <v>2017</v>
      </c>
      <c r="E98" s="67"/>
      <c r="F98" s="67"/>
      <c r="G98" s="74">
        <f t="shared" si="36"/>
        <v>-3.3096559397263747E-2</v>
      </c>
      <c r="H98" s="67"/>
      <c r="I98" s="69"/>
      <c r="J98" s="33"/>
      <c r="K98" s="32">
        <f t="shared" si="33"/>
        <v>2017</v>
      </c>
      <c r="L98" s="75" t="str">
        <f>IF(K89="Forecast","",IF(L88=0,"",L89/L88-1))</f>
        <v/>
      </c>
      <c r="M98" s="75" t="str">
        <f t="shared" si="37"/>
        <v/>
      </c>
      <c r="N98" s="67"/>
      <c r="O98" s="141"/>
      <c r="P98" s="33"/>
      <c r="Q98" s="32">
        <f t="shared" si="34"/>
        <v>2017</v>
      </c>
      <c r="R98" s="120" t="str">
        <f>IF(Q89="Forecast","",IF(R88=0,"",R89/R88-1))</f>
        <v/>
      </c>
      <c r="S98" s="120" t="str">
        <f t="shared" si="38"/>
        <v/>
      </c>
      <c r="T98" s="67"/>
      <c r="U98" s="37"/>
    </row>
    <row r="99" spans="2:22" x14ac:dyDescent="0.2">
      <c r="C99" s="33"/>
      <c r="D99" s="142">
        <f t="shared" si="35"/>
        <v>2018</v>
      </c>
      <c r="E99" s="67"/>
      <c r="F99" s="67"/>
      <c r="G99" s="74">
        <f t="shared" si="36"/>
        <v>3.0777259163705883E-2</v>
      </c>
      <c r="H99" s="67"/>
      <c r="I99" s="76">
        <f>IF(I91=0,"",G90/I91-1)</f>
        <v>0.19165150651362395</v>
      </c>
      <c r="J99" s="33"/>
      <c r="K99" s="32">
        <f t="shared" si="33"/>
        <v>2018</v>
      </c>
      <c r="L99" s="75" t="str">
        <f>IF(K90="Forecast","",IF(L89=0,"",L90/L89-1))</f>
        <v/>
      </c>
      <c r="M99" s="75" t="str">
        <f t="shared" si="37"/>
        <v/>
      </c>
      <c r="N99" s="67"/>
      <c r="O99" s="143" t="str">
        <f>IF(O91=0,"",M90/O91-1)</f>
        <v/>
      </c>
      <c r="P99" s="33"/>
      <c r="Q99" s="32">
        <f t="shared" si="34"/>
        <v>2018</v>
      </c>
      <c r="R99" s="120" t="str">
        <f>IF(Q90="Forecast","",IF(R89=0,"",R90/R89-1))</f>
        <v/>
      </c>
      <c r="S99" s="120" t="str">
        <f t="shared" si="38"/>
        <v/>
      </c>
      <c r="T99" s="67"/>
      <c r="U99" s="77" t="str">
        <f>IF(U91=0,"",S90/U91-1)</f>
        <v/>
      </c>
    </row>
    <row r="100" spans="2:22" ht="26.25" thickBot="1" x14ac:dyDescent="0.25">
      <c r="C100" s="23"/>
      <c r="D100" s="78" t="s">
        <v>46</v>
      </c>
      <c r="E100" s="79"/>
      <c r="F100" s="79"/>
      <c r="G100" s="80">
        <f>IF(G84=0,"",(G90/G84)^(1/($D90-$D84-1))-1)</f>
        <v>4.6421709801502953E-2</v>
      </c>
      <c r="H100" s="79"/>
      <c r="I100" s="86">
        <v>6.0188499322173961E-2</v>
      </c>
      <c r="J100" s="33"/>
      <c r="K100" s="83" t="str">
        <f t="shared" si="33"/>
        <v>Geometric Mean</v>
      </c>
      <c r="L100" s="84" t="str">
        <f>IF(L84=0,"",(L88/L84)^(1/($D88-$D84-1))-1)</f>
        <v/>
      </c>
      <c r="M100" s="84" t="str">
        <f>IF(M84=0,"",(M90/M84)^(1/($D90-$D84-1))-1)</f>
        <v/>
      </c>
      <c r="N100" s="79"/>
      <c r="O100" s="86" t="s">
        <v>64</v>
      </c>
      <c r="P100" s="23"/>
      <c r="Q100" s="83" t="str">
        <f t="shared" si="34"/>
        <v>Geometric Mean</v>
      </c>
      <c r="R100" s="121" t="str">
        <f>IF(R84="","",IF(R84=0,"",(R88/R84)^(1/($D88-$D84-1))-1))</f>
        <v/>
      </c>
      <c r="S100" s="84" t="str">
        <f>IF(S84="","",IF(S84=0,"",(S90/S84)^(1/($D90-$D84-1))-1))</f>
        <v/>
      </c>
      <c r="T100" s="79"/>
      <c r="U100" s="86" t="s">
        <v>64</v>
      </c>
    </row>
    <row r="101" spans="2:22" ht="13.5" thickBot="1" x14ac:dyDescent="0.25"/>
    <row r="102" spans="2:22" ht="13.5" thickBot="1" x14ac:dyDescent="0.25">
      <c r="B102" s="88">
        <v>2</v>
      </c>
      <c r="C102" s="89" t="s">
        <v>48</v>
      </c>
      <c r="D102" s="165" t="s">
        <v>54</v>
      </c>
      <c r="E102" s="166"/>
      <c r="F102" s="167"/>
      <c r="G102" s="90"/>
      <c r="H102" s="91" t="s">
        <v>50</v>
      </c>
      <c r="N102" s="92" t="s">
        <v>51</v>
      </c>
      <c r="O102" s="93"/>
      <c r="P102" s="93"/>
      <c r="Q102" s="93"/>
      <c r="R102" s="93"/>
      <c r="S102" s="93"/>
      <c r="T102" s="93"/>
      <c r="U102" s="93"/>
    </row>
    <row r="103" spans="2:22" ht="13.5" thickBot="1" x14ac:dyDescent="0.25">
      <c r="Q103" s="79"/>
      <c r="R103" s="79"/>
      <c r="S103" s="79"/>
      <c r="T103" s="79"/>
      <c r="U103" s="79"/>
    </row>
    <row r="104" spans="2:22" ht="12.75" customHeight="1" x14ac:dyDescent="0.2">
      <c r="C104" s="20"/>
      <c r="D104" s="21" t="s">
        <v>30</v>
      </c>
      <c r="E104" s="21"/>
      <c r="F104" s="168" t="s">
        <v>31</v>
      </c>
      <c r="G104" s="169"/>
      <c r="H104" s="169"/>
      <c r="I104" s="170"/>
      <c r="J104" s="21"/>
      <c r="K104" s="156" t="s">
        <v>32</v>
      </c>
      <c r="L104" s="157"/>
      <c r="M104" s="157"/>
      <c r="N104" s="157"/>
      <c r="O104" s="158"/>
      <c r="P104" s="94"/>
      <c r="Q104" s="159" t="str">
        <f>CONCATENATE("Consumption (kWh) per ",LEFT(F104,LEN(F104)-1))</f>
        <v>Consumption (kWh) per Customer</v>
      </c>
      <c r="R104" s="160"/>
      <c r="S104" s="160"/>
      <c r="T104" s="160"/>
      <c r="U104" s="161"/>
      <c r="V104" s="95"/>
    </row>
    <row r="105" spans="2:22" ht="39" thickBot="1" x14ac:dyDescent="0.25">
      <c r="C105" s="23"/>
      <c r="D105" s="24" t="s">
        <v>65</v>
      </c>
      <c r="E105" s="25"/>
      <c r="F105" s="162"/>
      <c r="G105" s="163"/>
      <c r="H105" s="171"/>
      <c r="I105" s="26"/>
      <c r="J105" s="25"/>
      <c r="K105" s="28"/>
      <c r="L105" s="29" t="s">
        <v>34</v>
      </c>
      <c r="M105" s="29" t="s">
        <v>35</v>
      </c>
      <c r="N105" s="30"/>
      <c r="O105" s="31" t="s">
        <v>35</v>
      </c>
      <c r="P105" s="25"/>
      <c r="Q105" s="96"/>
      <c r="R105" s="97" t="str">
        <f>L105</f>
        <v>Actual (Weather actual)</v>
      </c>
      <c r="S105" s="98" t="str">
        <f>M105</f>
        <v>Weather-normalized</v>
      </c>
      <c r="T105" s="98"/>
      <c r="U105" s="99" t="str">
        <f>O105</f>
        <v>Weather-normalized</v>
      </c>
      <c r="V105" s="95"/>
    </row>
    <row r="106" spans="2:22" x14ac:dyDescent="0.2">
      <c r="C106" s="25" t="s">
        <v>36</v>
      </c>
      <c r="D106" s="32">
        <f t="shared" ref="D106:D111" si="39">D107-1</f>
        <v>2012</v>
      </c>
      <c r="E106" s="33"/>
      <c r="F106" s="34" t="str">
        <f>F63</f>
        <v>Actual</v>
      </c>
      <c r="G106" s="35">
        <v>154</v>
      </c>
      <c r="H106" s="36" t="s">
        <v>64</v>
      </c>
      <c r="I106" s="37"/>
      <c r="J106" s="33"/>
      <c r="K106" s="100" t="str">
        <f>F106</f>
        <v>Actual</v>
      </c>
      <c r="L106" s="144">
        <v>339000</v>
      </c>
      <c r="M106" s="144">
        <f>L106</f>
        <v>339000</v>
      </c>
      <c r="N106" s="101" t="str">
        <f>H106</f>
        <v/>
      </c>
      <c r="O106" s="37"/>
      <c r="P106" s="33"/>
      <c r="Q106" s="102" t="str">
        <f>K106</f>
        <v>Actual</v>
      </c>
      <c r="R106" s="103">
        <f>IF(G106=0,"",L106/G106)</f>
        <v>2201.2987012987014</v>
      </c>
      <c r="S106" s="104">
        <f>IF(G106=0,"",M106/G106)</f>
        <v>2201.2987012987014</v>
      </c>
      <c r="T106" s="67" t="str">
        <f>N106</f>
        <v/>
      </c>
      <c r="U106" s="67" t="str">
        <f>IF(T106="","",IF(I106=0,"",O106/I106))</f>
        <v/>
      </c>
      <c r="V106" s="105"/>
    </row>
    <row r="107" spans="2:22" x14ac:dyDescent="0.2">
      <c r="C107" s="25" t="s">
        <v>36</v>
      </c>
      <c r="D107" s="32">
        <f t="shared" si="39"/>
        <v>2013</v>
      </c>
      <c r="E107" s="33"/>
      <c r="F107" s="40" t="str">
        <f t="shared" ref="F107:F112" si="40">F64</f>
        <v>Actual</v>
      </c>
      <c r="G107" s="35">
        <v>148</v>
      </c>
      <c r="H107" s="36" t="s">
        <v>66</v>
      </c>
      <c r="I107" s="37">
        <v>164</v>
      </c>
      <c r="J107" s="33"/>
      <c r="K107" s="100" t="str">
        <f t="shared" ref="K107:K112" si="41">F107</f>
        <v>Actual</v>
      </c>
      <c r="L107" s="144">
        <v>291477</v>
      </c>
      <c r="M107" s="144">
        <f t="shared" ref="M107:M112" si="42">L107</f>
        <v>291477</v>
      </c>
      <c r="N107" s="101" t="str">
        <f t="shared" ref="N107:N112" si="43">H107</f>
        <v>Board-approved</v>
      </c>
      <c r="O107" s="145">
        <v>353073.2399923437</v>
      </c>
      <c r="P107" s="33"/>
      <c r="Q107" s="102" t="str">
        <f t="shared" ref="Q107:Q112" si="44">K107</f>
        <v>Actual</v>
      </c>
      <c r="R107" s="103">
        <f t="shared" ref="R107:R112" si="45">IF(G107=0,"",L107/G107)</f>
        <v>1969.4391891891892</v>
      </c>
      <c r="S107" s="104">
        <f t="shared" ref="S107:S112" si="46">IF(G107=0,"",M107/G107)</f>
        <v>1969.4391891891892</v>
      </c>
      <c r="T107" s="67" t="str">
        <f t="shared" ref="T107:T112" si="47">N107</f>
        <v>Board-approved</v>
      </c>
      <c r="U107" s="104">
        <f t="shared" ref="U107:U112" si="48">IF(T107="","",IF(I107=0,"",O107/I107))</f>
        <v>2152.8856097094126</v>
      </c>
      <c r="V107" s="105"/>
    </row>
    <row r="108" spans="2:22" x14ac:dyDescent="0.2">
      <c r="C108" s="25" t="s">
        <v>36</v>
      </c>
      <c r="D108" s="32">
        <f t="shared" si="39"/>
        <v>2014</v>
      </c>
      <c r="E108" s="33"/>
      <c r="F108" s="40" t="str">
        <f t="shared" si="40"/>
        <v>Actual</v>
      </c>
      <c r="G108" s="35">
        <v>146</v>
      </c>
      <c r="H108" s="36" t="s">
        <v>64</v>
      </c>
      <c r="I108" s="43"/>
      <c r="J108" s="33"/>
      <c r="K108" s="100" t="str">
        <f t="shared" si="41"/>
        <v>Actual</v>
      </c>
      <c r="L108" s="144">
        <v>293871</v>
      </c>
      <c r="M108" s="144">
        <f t="shared" si="42"/>
        <v>293871</v>
      </c>
      <c r="N108" s="101" t="str">
        <f t="shared" si="43"/>
        <v/>
      </c>
      <c r="O108" s="43"/>
      <c r="P108" s="33"/>
      <c r="Q108" s="102" t="str">
        <f t="shared" si="44"/>
        <v>Actual</v>
      </c>
      <c r="R108" s="103">
        <f t="shared" si="45"/>
        <v>2012.8150684931506</v>
      </c>
      <c r="S108" s="104">
        <f t="shared" si="46"/>
        <v>2012.8150684931506</v>
      </c>
      <c r="T108" s="67" t="str">
        <f t="shared" si="47"/>
        <v/>
      </c>
      <c r="U108" s="67" t="str">
        <f t="shared" si="48"/>
        <v/>
      </c>
      <c r="V108" s="105"/>
    </row>
    <row r="109" spans="2:22" x14ac:dyDescent="0.2">
      <c r="C109" s="25" t="s">
        <v>36</v>
      </c>
      <c r="D109" s="32">
        <f t="shared" si="39"/>
        <v>2015</v>
      </c>
      <c r="E109" s="33"/>
      <c r="F109" s="40" t="str">
        <f t="shared" si="40"/>
        <v>Actual</v>
      </c>
      <c r="G109" s="35">
        <v>154</v>
      </c>
      <c r="H109" s="36" t="s">
        <v>64</v>
      </c>
      <c r="I109" s="37"/>
      <c r="J109" s="33"/>
      <c r="K109" s="100" t="str">
        <f t="shared" si="41"/>
        <v>Actual</v>
      </c>
      <c r="L109" s="144">
        <v>315414</v>
      </c>
      <c r="M109" s="144">
        <f t="shared" si="42"/>
        <v>315414</v>
      </c>
      <c r="N109" s="101" t="str">
        <f t="shared" si="43"/>
        <v/>
      </c>
      <c r="O109" s="37"/>
      <c r="P109" s="33"/>
      <c r="Q109" s="102" t="str">
        <f t="shared" si="44"/>
        <v>Actual</v>
      </c>
      <c r="R109" s="103">
        <f t="shared" si="45"/>
        <v>2048.1428571428573</v>
      </c>
      <c r="S109" s="104">
        <f t="shared" si="46"/>
        <v>2048.1428571428573</v>
      </c>
      <c r="T109" s="67" t="str">
        <f t="shared" si="47"/>
        <v/>
      </c>
      <c r="U109" s="67" t="str">
        <f t="shared" si="48"/>
        <v/>
      </c>
      <c r="V109" s="105"/>
    </row>
    <row r="110" spans="2:22" x14ac:dyDescent="0.2">
      <c r="C110" s="25" t="s">
        <v>36</v>
      </c>
      <c r="D110" s="32">
        <f t="shared" si="39"/>
        <v>2016</v>
      </c>
      <c r="E110" s="33"/>
      <c r="F110" s="40" t="str">
        <f t="shared" si="40"/>
        <v>Actual</v>
      </c>
      <c r="G110" s="35">
        <v>146</v>
      </c>
      <c r="H110" s="36" t="s">
        <v>64</v>
      </c>
      <c r="I110" s="37"/>
      <c r="J110" s="33"/>
      <c r="K110" s="100" t="str">
        <f t="shared" si="41"/>
        <v>Actual</v>
      </c>
      <c r="L110" s="144">
        <v>370225</v>
      </c>
      <c r="M110" s="144">
        <f t="shared" si="42"/>
        <v>370225</v>
      </c>
      <c r="N110" s="101" t="str">
        <f t="shared" si="43"/>
        <v/>
      </c>
      <c r="O110" s="37"/>
      <c r="P110" s="33"/>
      <c r="Q110" s="102" t="str">
        <f t="shared" si="44"/>
        <v>Actual</v>
      </c>
      <c r="R110" s="103">
        <f t="shared" si="45"/>
        <v>2535.7876712328766</v>
      </c>
      <c r="S110" s="104">
        <f t="shared" si="46"/>
        <v>2535.7876712328766</v>
      </c>
      <c r="T110" s="67" t="str">
        <f t="shared" si="47"/>
        <v/>
      </c>
      <c r="U110" s="67" t="str">
        <f t="shared" si="48"/>
        <v/>
      </c>
      <c r="V110" s="105"/>
    </row>
    <row r="111" spans="2:22" x14ac:dyDescent="0.2">
      <c r="C111" s="25" t="s">
        <v>38</v>
      </c>
      <c r="D111" s="32">
        <f t="shared" si="39"/>
        <v>2017</v>
      </c>
      <c r="E111" s="33"/>
      <c r="F111" s="40" t="str">
        <f t="shared" si="40"/>
        <v>Forecast</v>
      </c>
      <c r="G111" s="35">
        <v>146</v>
      </c>
      <c r="H111" s="36" t="s">
        <v>64</v>
      </c>
      <c r="I111" s="37"/>
      <c r="J111" s="33"/>
      <c r="K111" s="100" t="str">
        <f t="shared" si="41"/>
        <v>Forecast</v>
      </c>
      <c r="L111" s="146">
        <v>310541</v>
      </c>
      <c r="M111" s="144">
        <f t="shared" si="42"/>
        <v>310541</v>
      </c>
      <c r="N111" s="101" t="str">
        <f t="shared" si="43"/>
        <v/>
      </c>
      <c r="O111" s="37"/>
      <c r="P111" s="33"/>
      <c r="Q111" s="102" t="str">
        <f t="shared" si="44"/>
        <v>Forecast</v>
      </c>
      <c r="R111" s="103">
        <f t="shared" si="45"/>
        <v>2126.9931506849316</v>
      </c>
      <c r="S111" s="104">
        <f t="shared" si="46"/>
        <v>2126.9931506849316</v>
      </c>
      <c r="T111" s="67" t="str">
        <f t="shared" si="47"/>
        <v/>
      </c>
      <c r="U111" s="67" t="str">
        <f t="shared" si="48"/>
        <v/>
      </c>
      <c r="V111" s="105"/>
    </row>
    <row r="112" spans="2:22" ht="13.5" thickBot="1" x14ac:dyDescent="0.25">
      <c r="C112" s="45" t="s">
        <v>40</v>
      </c>
      <c r="D112" s="46">
        <v>2018</v>
      </c>
      <c r="E112" s="23"/>
      <c r="F112" s="47" t="str">
        <f t="shared" si="40"/>
        <v>Forecast</v>
      </c>
      <c r="G112" s="48">
        <v>147</v>
      </c>
      <c r="H112" s="49" t="s">
        <v>64</v>
      </c>
      <c r="I112" s="50"/>
      <c r="J112" s="23"/>
      <c r="K112" s="108" t="str">
        <f t="shared" si="41"/>
        <v>Forecast</v>
      </c>
      <c r="L112" s="147">
        <v>312406.14738806838</v>
      </c>
      <c r="M112" s="148">
        <f t="shared" si="42"/>
        <v>312406.14738806838</v>
      </c>
      <c r="N112" s="110" t="str">
        <f t="shared" si="43"/>
        <v/>
      </c>
      <c r="O112" s="50"/>
      <c r="P112" s="23"/>
      <c r="Q112" s="111" t="str">
        <f t="shared" si="44"/>
        <v>Forecast</v>
      </c>
      <c r="R112" s="112">
        <f t="shared" si="45"/>
        <v>2125.2118869936626</v>
      </c>
      <c r="S112" s="113">
        <f t="shared" si="46"/>
        <v>2125.2118869936626</v>
      </c>
      <c r="T112" s="79" t="str">
        <f t="shared" si="47"/>
        <v/>
      </c>
      <c r="U112" s="79" t="str">
        <f t="shared" si="48"/>
        <v/>
      </c>
      <c r="V112" s="105"/>
    </row>
    <row r="113" spans="2:21" ht="13.5" thickBot="1" x14ac:dyDescent="0.25">
      <c r="B113" s="67"/>
      <c r="C113" s="114"/>
      <c r="I113" s="58">
        <f>SUM(I106:I111)</f>
        <v>164</v>
      </c>
      <c r="O113" s="58">
        <f>SUM(O106:O111)</f>
        <v>353073.2399923437</v>
      </c>
      <c r="U113" s="58">
        <f>SUM(U106:U111)</f>
        <v>2152.8856097094126</v>
      </c>
    </row>
    <row r="114" spans="2:21" ht="39" thickBot="1" x14ac:dyDescent="0.25">
      <c r="C114" s="59" t="s">
        <v>41</v>
      </c>
      <c r="D114" s="60" t="s">
        <v>42</v>
      </c>
      <c r="E114" s="54"/>
      <c r="F114" s="54"/>
      <c r="G114" s="61" t="s">
        <v>43</v>
      </c>
      <c r="H114" s="54"/>
      <c r="I114" s="62" t="s">
        <v>44</v>
      </c>
      <c r="J114" s="115"/>
      <c r="K114" s="64" t="s">
        <v>42</v>
      </c>
      <c r="L114" s="164" t="s">
        <v>43</v>
      </c>
      <c r="M114" s="164"/>
      <c r="N114" s="54"/>
      <c r="O114" s="62" t="str">
        <f>I114</f>
        <v>Test Year Versus Board-approved</v>
      </c>
      <c r="P114" s="116"/>
      <c r="Q114" s="64" t="s">
        <v>42</v>
      </c>
      <c r="R114" s="164" t="s">
        <v>43</v>
      </c>
      <c r="S114" s="164"/>
      <c r="T114" s="54"/>
      <c r="U114" s="62" t="str">
        <f>O114</f>
        <v>Test Year Versus Board-approved</v>
      </c>
    </row>
    <row r="115" spans="2:21" x14ac:dyDescent="0.2">
      <c r="C115" s="33"/>
      <c r="D115" s="66">
        <f t="shared" ref="D115:D121" si="49">D106</f>
        <v>2012</v>
      </c>
      <c r="E115" s="67"/>
      <c r="F115" s="67"/>
      <c r="G115" s="68"/>
      <c r="H115" s="67"/>
      <c r="I115" s="69"/>
      <c r="J115" s="117"/>
      <c r="K115" s="32">
        <f>D115</f>
        <v>2012</v>
      </c>
      <c r="L115" s="118"/>
      <c r="M115" s="118"/>
      <c r="N115" s="67"/>
      <c r="O115" s="37"/>
      <c r="P115" s="33"/>
      <c r="Q115" s="32">
        <f>K115</f>
        <v>2012</v>
      </c>
      <c r="R115" s="119"/>
      <c r="S115" s="119"/>
      <c r="T115" s="67"/>
      <c r="U115" s="37"/>
    </row>
    <row r="116" spans="2:21" x14ac:dyDescent="0.2">
      <c r="C116" s="33"/>
      <c r="D116" s="73">
        <f t="shared" si="49"/>
        <v>2013</v>
      </c>
      <c r="E116" s="67"/>
      <c r="F116" s="67"/>
      <c r="G116" s="74">
        <f t="shared" ref="G116:G121" si="50">IF(G106=0,"",G107/G106-1)</f>
        <v>-3.8961038961038974E-2</v>
      </c>
      <c r="H116" s="67"/>
      <c r="I116" s="69"/>
      <c r="J116" s="117"/>
      <c r="K116" s="32">
        <f t="shared" ref="K116:K122" si="51">D116</f>
        <v>2013</v>
      </c>
      <c r="L116" s="75">
        <f t="shared" ref="L116:M119" si="52">IF(L106=0,"",L107/L106-1)</f>
        <v>-0.14018584070796458</v>
      </c>
      <c r="M116" s="75">
        <f t="shared" si="52"/>
        <v>-0.14018584070796458</v>
      </c>
      <c r="N116" s="67"/>
      <c r="O116" s="37"/>
      <c r="P116" s="33"/>
      <c r="Q116" s="32">
        <f t="shared" ref="Q116:Q122" si="53">K116</f>
        <v>2013</v>
      </c>
      <c r="R116" s="120">
        <f>IF(R106="","",IF(R106=0,"",R107/R106-1))</f>
        <v>-0.10532850992585507</v>
      </c>
      <c r="S116" s="120">
        <f>IF(S106="","",IF(S106=0,"",S107/S106-1))</f>
        <v>-0.10532850992585507</v>
      </c>
      <c r="T116" s="67"/>
      <c r="U116" s="37"/>
    </row>
    <row r="117" spans="2:21" x14ac:dyDescent="0.2">
      <c r="C117" s="33"/>
      <c r="D117" s="73">
        <f t="shared" si="49"/>
        <v>2014</v>
      </c>
      <c r="E117" s="67"/>
      <c r="F117" s="67"/>
      <c r="G117" s="74">
        <f t="shared" si="50"/>
        <v>-1.3513513513513487E-2</v>
      </c>
      <c r="H117" s="67"/>
      <c r="I117" s="69"/>
      <c r="J117" s="117"/>
      <c r="K117" s="32">
        <f t="shared" si="51"/>
        <v>2014</v>
      </c>
      <c r="L117" s="75">
        <f t="shared" si="52"/>
        <v>8.213341018330711E-3</v>
      </c>
      <c r="M117" s="75">
        <f t="shared" si="52"/>
        <v>8.213341018330711E-3</v>
      </c>
      <c r="N117" s="67"/>
      <c r="O117" s="37"/>
      <c r="P117" s="33"/>
      <c r="Q117" s="32">
        <f t="shared" si="53"/>
        <v>2014</v>
      </c>
      <c r="R117" s="120">
        <f t="shared" ref="R117:S121" si="54">IF(R107="","",IF(R107=0,"",R108/R107-1))</f>
        <v>2.202448267611623E-2</v>
      </c>
      <c r="S117" s="120">
        <f t="shared" si="54"/>
        <v>2.202448267611623E-2</v>
      </c>
      <c r="T117" s="67"/>
      <c r="U117" s="37"/>
    </row>
    <row r="118" spans="2:21" x14ac:dyDescent="0.2">
      <c r="C118" s="33"/>
      <c r="D118" s="73">
        <f t="shared" si="49"/>
        <v>2015</v>
      </c>
      <c r="E118" s="67"/>
      <c r="F118" s="67"/>
      <c r="G118" s="74">
        <f t="shared" si="50"/>
        <v>5.4794520547945202E-2</v>
      </c>
      <c r="H118" s="67"/>
      <c r="I118" s="69"/>
      <c r="J118" s="117"/>
      <c r="K118" s="32">
        <f t="shared" si="51"/>
        <v>2015</v>
      </c>
      <c r="L118" s="75">
        <f t="shared" si="52"/>
        <v>7.3307675816939977E-2</v>
      </c>
      <c r="M118" s="75">
        <f t="shared" si="52"/>
        <v>7.3307675816939977E-2</v>
      </c>
      <c r="N118" s="67"/>
      <c r="O118" s="37"/>
      <c r="P118" s="33"/>
      <c r="Q118" s="32">
        <f t="shared" si="53"/>
        <v>2015</v>
      </c>
      <c r="R118" s="120">
        <f t="shared" si="54"/>
        <v>1.7551432917358945E-2</v>
      </c>
      <c r="S118" s="120">
        <f t="shared" si="54"/>
        <v>1.7551432917358945E-2</v>
      </c>
      <c r="T118" s="67"/>
      <c r="U118" s="37"/>
    </row>
    <row r="119" spans="2:21" x14ac:dyDescent="0.2">
      <c r="C119" s="33"/>
      <c r="D119" s="73">
        <f t="shared" si="49"/>
        <v>2016</v>
      </c>
      <c r="E119" s="67"/>
      <c r="F119" s="67"/>
      <c r="G119" s="74">
        <f t="shared" si="50"/>
        <v>-5.1948051948051965E-2</v>
      </c>
      <c r="H119" s="67"/>
      <c r="I119" s="69"/>
      <c r="J119" s="117"/>
      <c r="K119" s="32">
        <f t="shared" si="51"/>
        <v>2016</v>
      </c>
      <c r="L119" s="75">
        <f t="shared" si="52"/>
        <v>0.17377478488589593</v>
      </c>
      <c r="M119" s="75">
        <f t="shared" si="52"/>
        <v>0.17377478488589593</v>
      </c>
      <c r="N119" s="67"/>
      <c r="O119" s="37"/>
      <c r="P119" s="33"/>
      <c r="Q119" s="32">
        <f t="shared" si="53"/>
        <v>2016</v>
      </c>
      <c r="R119" s="120">
        <f t="shared" si="54"/>
        <v>0.23809121145498602</v>
      </c>
      <c r="S119" s="120">
        <f t="shared" si="54"/>
        <v>0.23809121145498602</v>
      </c>
      <c r="T119" s="67"/>
      <c r="U119" s="37"/>
    </row>
    <row r="120" spans="2:21" x14ac:dyDescent="0.2">
      <c r="C120" s="33"/>
      <c r="D120" s="73">
        <f t="shared" si="49"/>
        <v>2017</v>
      </c>
      <c r="E120" s="67"/>
      <c r="F120" s="67"/>
      <c r="G120" s="74">
        <f t="shared" si="50"/>
        <v>0</v>
      </c>
      <c r="H120" s="67"/>
      <c r="I120" s="69"/>
      <c r="J120" s="117"/>
      <c r="K120" s="32">
        <f t="shared" si="51"/>
        <v>2017</v>
      </c>
      <c r="L120" s="75" t="str">
        <f>IF(K111="Forecast","",IF(L110=0,"",L111/L110-1))</f>
        <v/>
      </c>
      <c r="M120" s="75">
        <f>IF(M110=0,"",M111/M110-1)</f>
        <v>-0.16121007495441964</v>
      </c>
      <c r="N120" s="67"/>
      <c r="O120" s="37"/>
      <c r="P120" s="33"/>
      <c r="Q120" s="32">
        <f t="shared" si="53"/>
        <v>2017</v>
      </c>
      <c r="R120" s="120" t="str">
        <f>IF(Q111="Forecast","",IF(R110=0,"",R111/R110-1))</f>
        <v/>
      </c>
      <c r="S120" s="120">
        <f t="shared" si="54"/>
        <v>-0.16121007495441952</v>
      </c>
      <c r="T120" s="67"/>
      <c r="U120" s="37"/>
    </row>
    <row r="121" spans="2:21" x14ac:dyDescent="0.2">
      <c r="C121" s="33"/>
      <c r="D121" s="73">
        <f t="shared" si="49"/>
        <v>2018</v>
      </c>
      <c r="E121" s="67"/>
      <c r="F121" s="67"/>
      <c r="G121" s="74">
        <f t="shared" si="50"/>
        <v>6.8493150684931781E-3</v>
      </c>
      <c r="H121" s="67"/>
      <c r="I121" s="76">
        <f>IF(I113=0,"",G112/I113-1)</f>
        <v>-0.10365853658536583</v>
      </c>
      <c r="J121" s="117"/>
      <c r="K121" s="32">
        <f t="shared" si="51"/>
        <v>2018</v>
      </c>
      <c r="L121" s="75" t="str">
        <f>IF(K112="Forecast","",IF(L111=0,"",L112/L111-1))</f>
        <v/>
      </c>
      <c r="M121" s="75">
        <f>IF(M111=0,"",M112/M111-1)</f>
        <v>6.0061228245815723E-3</v>
      </c>
      <c r="N121" s="67"/>
      <c r="O121" s="77">
        <f>IF(O113=0,"",M112/O113-1)</f>
        <v>-0.11518033087173973</v>
      </c>
      <c r="P121" s="33"/>
      <c r="Q121" s="32">
        <f t="shared" si="53"/>
        <v>2018</v>
      </c>
      <c r="R121" s="120" t="str">
        <f>IF(Q112="Forecast","",IF(R111=0,"",R112/R111-1))</f>
        <v/>
      </c>
      <c r="S121" s="120">
        <f t="shared" si="54"/>
        <v>-8.3745624225228799E-4</v>
      </c>
      <c r="T121" s="67"/>
      <c r="U121" s="77">
        <f>IF(U113=0,"",S112/U113-1)</f>
        <v>-1.2854246686838766E-2</v>
      </c>
    </row>
    <row r="122" spans="2:21" ht="26.25" thickBot="1" x14ac:dyDescent="0.25">
      <c r="C122" s="23"/>
      <c r="D122" s="78" t="s">
        <v>46</v>
      </c>
      <c r="E122" s="79"/>
      <c r="F122" s="79"/>
      <c r="G122" s="80">
        <f>IF(G106=0,"",(G112/G106)^(1/($D112-$D106-1))-1)</f>
        <v>-9.2608548109296418E-3</v>
      </c>
      <c r="H122" s="79"/>
      <c r="I122" s="81">
        <v>-3.5820643305388922E-2</v>
      </c>
      <c r="J122" s="82"/>
      <c r="K122" s="83" t="str">
        <f t="shared" si="51"/>
        <v>Geometric Mean</v>
      </c>
      <c r="L122" s="84">
        <f>IF(L106=0,"",(L110/L106)^(1/($D110-$D106-1))-1)</f>
        <v>2.9805834057817782E-2</v>
      </c>
      <c r="M122" s="84">
        <f>IF(M106=0,"",(M112/M106)^(1/($D112-$D106-1))-1)</f>
        <v>-1.6206441619015521E-2</v>
      </c>
      <c r="N122" s="79"/>
      <c r="O122" s="86">
        <v>-3.9969738682407274E-2</v>
      </c>
      <c r="P122" s="23"/>
      <c r="Q122" s="83" t="str">
        <f t="shared" si="53"/>
        <v>Geometric Mean</v>
      </c>
      <c r="R122" s="121">
        <f>IF(R106="","",IF(R106=0,"",(R110/R106)^(1/($D110-$D106-1))-1))</f>
        <v>4.8281616060936949E-2</v>
      </c>
      <c r="S122" s="84">
        <f>IF(S106="","",IF(S106=0,"",(S112/S106)^(1/($D112-$D106-1))-1))</f>
        <v>-7.0105101244994916E-3</v>
      </c>
      <c r="T122" s="79"/>
      <c r="U122" s="86">
        <v>-4.3032402096246924E-3</v>
      </c>
    </row>
    <row r="124" spans="2:21" ht="13.5" thickBot="1" x14ac:dyDescent="0.25">
      <c r="Q124" s="79"/>
      <c r="R124" s="79"/>
      <c r="S124" s="79"/>
      <c r="T124" s="79"/>
      <c r="U124" s="79"/>
    </row>
    <row r="125" spans="2:21" ht="12.75" customHeight="1" x14ac:dyDescent="0.2">
      <c r="C125" s="20"/>
      <c r="D125" s="21" t="s">
        <v>30</v>
      </c>
      <c r="E125" s="21"/>
      <c r="F125" s="153" t="s">
        <v>17</v>
      </c>
      <c r="G125" s="154"/>
      <c r="H125" s="154"/>
      <c r="I125" s="155"/>
      <c r="K125" s="156" t="str">
        <f>IF(ISBLANK(N102),"",CONCATENATE("Demand (",N102,")"))</f>
        <v>Demand (kWh)</v>
      </c>
      <c r="L125" s="157"/>
      <c r="M125" s="157"/>
      <c r="N125" s="157"/>
      <c r="O125" s="158"/>
      <c r="Q125" s="159" t="str">
        <f>CONCATENATE("Demand (",N102,") per ",LEFT(F104,LEN(F104)-1))</f>
        <v>Demand (kWh) per Customer</v>
      </c>
      <c r="R125" s="160"/>
      <c r="S125" s="160"/>
      <c r="T125" s="160"/>
      <c r="U125" s="161"/>
    </row>
    <row r="126" spans="2:21" ht="39" thickBot="1" x14ac:dyDescent="0.25">
      <c r="C126" s="23"/>
      <c r="D126" s="24" t="s">
        <v>65</v>
      </c>
      <c r="E126" s="25"/>
      <c r="F126" s="162"/>
      <c r="G126" s="163"/>
      <c r="H126" s="163"/>
      <c r="I126" s="26"/>
      <c r="K126" s="28"/>
      <c r="L126" s="29" t="s">
        <v>34</v>
      </c>
      <c r="M126" s="29" t="s">
        <v>35</v>
      </c>
      <c r="N126" s="30"/>
      <c r="O126" s="31" t="str">
        <f>M126</f>
        <v>Weather-normalized</v>
      </c>
      <c r="Q126" s="122"/>
      <c r="R126" s="29" t="str">
        <f>L126</f>
        <v>Actual (Weather actual)</v>
      </c>
      <c r="S126" s="29" t="str">
        <f>M126</f>
        <v>Weather-normalized</v>
      </c>
      <c r="T126" s="29"/>
      <c r="U126" s="123" t="str">
        <f>O126</f>
        <v>Weather-normalized</v>
      </c>
    </row>
    <row r="127" spans="2:21" x14ac:dyDescent="0.2">
      <c r="C127" s="25" t="s">
        <v>36</v>
      </c>
      <c r="D127" s="32">
        <f t="shared" ref="D127:D132" si="55">D128-1</f>
        <v>2012</v>
      </c>
      <c r="E127" s="33"/>
      <c r="F127" s="34" t="str">
        <f t="shared" ref="F127:F133" si="56">F106</f>
        <v>Actual</v>
      </c>
      <c r="G127" s="124">
        <v>81489</v>
      </c>
      <c r="H127" s="125" t="s">
        <v>64</v>
      </c>
      <c r="I127" s="126"/>
      <c r="K127" s="100" t="str">
        <f t="shared" ref="K127:K133" si="57">K106</f>
        <v>Actual</v>
      </c>
      <c r="L127" s="127"/>
      <c r="M127" s="127"/>
      <c r="N127" s="101" t="str">
        <f t="shared" ref="N127:N133" si="58">N106</f>
        <v/>
      </c>
      <c r="O127" s="37"/>
      <c r="Q127" s="102" t="str">
        <f>K127</f>
        <v>Actual</v>
      </c>
      <c r="R127" s="67">
        <f>IF(G127=0,"",L127/G127)</f>
        <v>0</v>
      </c>
      <c r="S127" s="105">
        <f>IF(G127=0,"",M127/G127)</f>
        <v>0</v>
      </c>
      <c r="T127" s="105" t="str">
        <f>N127</f>
        <v/>
      </c>
      <c r="U127" s="33" t="str">
        <f>IF(T127="","",IF(I127=0,"",O127/I127))</f>
        <v/>
      </c>
    </row>
    <row r="128" spans="2:21" x14ac:dyDescent="0.2">
      <c r="C128" s="25" t="s">
        <v>36</v>
      </c>
      <c r="D128" s="32">
        <f t="shared" si="55"/>
        <v>2013</v>
      </c>
      <c r="E128" s="33"/>
      <c r="F128" s="40" t="str">
        <f t="shared" si="56"/>
        <v>Actual</v>
      </c>
      <c r="G128" s="124">
        <v>67827</v>
      </c>
      <c r="H128" s="125" t="s">
        <v>66</v>
      </c>
      <c r="I128" s="128">
        <v>80581.626415936582</v>
      </c>
      <c r="K128" s="100" t="str">
        <f t="shared" si="57"/>
        <v>Actual</v>
      </c>
      <c r="L128" s="127"/>
      <c r="M128" s="127"/>
      <c r="N128" s="101" t="str">
        <f t="shared" si="58"/>
        <v>Board-approved</v>
      </c>
      <c r="O128" s="37"/>
      <c r="Q128" s="102" t="str">
        <f t="shared" ref="Q128:Q133" si="59">K128</f>
        <v>Actual</v>
      </c>
      <c r="R128" s="67">
        <f t="shared" ref="R128:R133" si="60">IF(G128=0,"",L128/G128)</f>
        <v>0</v>
      </c>
      <c r="S128" s="105">
        <f t="shared" ref="S128:S133" si="61">IF(G128=0,"",M128/G128)</f>
        <v>0</v>
      </c>
      <c r="T128" s="105" t="str">
        <f t="shared" ref="T128:T133" si="62">N128</f>
        <v>Board-approved</v>
      </c>
      <c r="U128" s="33">
        <f t="shared" ref="U128:U133" si="63">IF(T128="","",IF(I128=0,"",O128/I128))</f>
        <v>0</v>
      </c>
    </row>
    <row r="129" spans="3:21" x14ac:dyDescent="0.2">
      <c r="C129" s="25" t="s">
        <v>36</v>
      </c>
      <c r="D129" s="32">
        <f t="shared" si="55"/>
        <v>2014</v>
      </c>
      <c r="E129" s="33"/>
      <c r="F129" s="40" t="str">
        <f t="shared" si="56"/>
        <v>Actual</v>
      </c>
      <c r="G129" s="124">
        <v>79283</v>
      </c>
      <c r="H129" s="125" t="s">
        <v>64</v>
      </c>
      <c r="I129" s="37"/>
      <c r="K129" s="100" t="str">
        <f t="shared" si="57"/>
        <v>Actual</v>
      </c>
      <c r="L129" s="127"/>
      <c r="M129" s="127"/>
      <c r="N129" s="101" t="str">
        <f t="shared" si="58"/>
        <v/>
      </c>
      <c r="O129" s="43"/>
      <c r="Q129" s="102" t="str">
        <f t="shared" si="59"/>
        <v>Actual</v>
      </c>
      <c r="R129" s="67">
        <f t="shared" si="60"/>
        <v>0</v>
      </c>
      <c r="S129" s="105">
        <f t="shared" si="61"/>
        <v>0</v>
      </c>
      <c r="T129" s="105" t="str">
        <f t="shared" si="62"/>
        <v/>
      </c>
      <c r="U129" s="33" t="str">
        <f t="shared" si="63"/>
        <v/>
      </c>
    </row>
    <row r="130" spans="3:21" x14ac:dyDescent="0.2">
      <c r="C130" s="25" t="s">
        <v>36</v>
      </c>
      <c r="D130" s="32">
        <f t="shared" si="55"/>
        <v>2015</v>
      </c>
      <c r="E130" s="33"/>
      <c r="F130" s="40" t="str">
        <f t="shared" si="56"/>
        <v>Actual</v>
      </c>
      <c r="G130" s="124">
        <v>83664</v>
      </c>
      <c r="H130" s="125" t="s">
        <v>64</v>
      </c>
      <c r="I130" s="37"/>
      <c r="K130" s="100" t="str">
        <f t="shared" si="57"/>
        <v>Actual</v>
      </c>
      <c r="L130" s="127"/>
      <c r="M130" s="127"/>
      <c r="N130" s="101" t="str">
        <f t="shared" si="58"/>
        <v/>
      </c>
      <c r="O130" s="37"/>
      <c r="Q130" s="102" t="str">
        <f t="shared" si="59"/>
        <v>Actual</v>
      </c>
      <c r="R130" s="67">
        <f t="shared" si="60"/>
        <v>0</v>
      </c>
      <c r="S130" s="105">
        <f t="shared" si="61"/>
        <v>0</v>
      </c>
      <c r="T130" s="105" t="str">
        <f t="shared" si="62"/>
        <v/>
      </c>
      <c r="U130" s="33" t="str">
        <f t="shared" si="63"/>
        <v/>
      </c>
    </row>
    <row r="131" spans="3:21" x14ac:dyDescent="0.2">
      <c r="C131" s="25" t="s">
        <v>36</v>
      </c>
      <c r="D131" s="32">
        <f t="shared" si="55"/>
        <v>2016</v>
      </c>
      <c r="E131" s="33"/>
      <c r="F131" s="40" t="str">
        <f t="shared" si="56"/>
        <v>Actual</v>
      </c>
      <c r="G131" s="124">
        <v>105980</v>
      </c>
      <c r="H131" s="125" t="s">
        <v>64</v>
      </c>
      <c r="I131" s="37"/>
      <c r="K131" s="100" t="str">
        <f t="shared" si="57"/>
        <v>Actual</v>
      </c>
      <c r="L131" s="127"/>
      <c r="M131" s="127"/>
      <c r="N131" s="101" t="str">
        <f t="shared" si="58"/>
        <v/>
      </c>
      <c r="O131" s="37"/>
      <c r="Q131" s="102" t="str">
        <f t="shared" si="59"/>
        <v>Actual</v>
      </c>
      <c r="R131" s="67">
        <f t="shared" si="60"/>
        <v>0</v>
      </c>
      <c r="S131" s="105">
        <f t="shared" si="61"/>
        <v>0</v>
      </c>
      <c r="T131" s="105" t="str">
        <f t="shared" si="62"/>
        <v/>
      </c>
      <c r="U131" s="33" t="str">
        <f t="shared" si="63"/>
        <v/>
      </c>
    </row>
    <row r="132" spans="3:21" x14ac:dyDescent="0.2">
      <c r="C132" s="25" t="s">
        <v>52</v>
      </c>
      <c r="D132" s="32">
        <f t="shared" si="55"/>
        <v>2017</v>
      </c>
      <c r="E132" s="33"/>
      <c r="F132" s="40" t="str">
        <f t="shared" si="56"/>
        <v>Forecast</v>
      </c>
      <c r="G132" s="124">
        <v>85592</v>
      </c>
      <c r="H132" s="125" t="s">
        <v>64</v>
      </c>
      <c r="I132" s="37"/>
      <c r="K132" s="100" t="str">
        <f t="shared" si="57"/>
        <v>Forecast</v>
      </c>
      <c r="L132" s="130"/>
      <c r="M132" s="131"/>
      <c r="N132" s="101" t="str">
        <f t="shared" si="58"/>
        <v/>
      </c>
      <c r="O132" s="37"/>
      <c r="Q132" s="102" t="str">
        <f t="shared" si="59"/>
        <v>Forecast</v>
      </c>
      <c r="R132" s="67">
        <f t="shared" si="60"/>
        <v>0</v>
      </c>
      <c r="S132" s="105">
        <f t="shared" si="61"/>
        <v>0</v>
      </c>
      <c r="T132" s="105" t="str">
        <f t="shared" si="62"/>
        <v/>
      </c>
      <c r="U132" s="33" t="str">
        <f t="shared" si="63"/>
        <v/>
      </c>
    </row>
    <row r="133" spans="3:21" ht="13.5" thickBot="1" x14ac:dyDescent="0.25">
      <c r="C133" s="45" t="s">
        <v>53</v>
      </c>
      <c r="D133" s="46">
        <v>2018</v>
      </c>
      <c r="E133" s="23"/>
      <c r="F133" s="47" t="str">
        <f t="shared" si="56"/>
        <v>Forecast</v>
      </c>
      <c r="G133" s="132">
        <v>87433.149248135131</v>
      </c>
      <c r="H133" s="133" t="s">
        <v>64</v>
      </c>
      <c r="I133" s="50"/>
      <c r="K133" s="108" t="str">
        <f t="shared" si="57"/>
        <v>Forecast</v>
      </c>
      <c r="L133" s="134"/>
      <c r="M133" s="135"/>
      <c r="N133" s="110" t="str">
        <f t="shared" si="58"/>
        <v/>
      </c>
      <c r="O133" s="50"/>
      <c r="Q133" s="136" t="str">
        <f t="shared" si="59"/>
        <v>Forecast</v>
      </c>
      <c r="R133" s="137">
        <f t="shared" si="60"/>
        <v>0</v>
      </c>
      <c r="S133" s="137">
        <f t="shared" si="61"/>
        <v>0</v>
      </c>
      <c r="T133" s="137" t="str">
        <f t="shared" si="62"/>
        <v/>
      </c>
      <c r="U133" s="23" t="str">
        <f t="shared" si="63"/>
        <v/>
      </c>
    </row>
    <row r="134" spans="3:21" ht="13.5" thickBot="1" x14ac:dyDescent="0.25">
      <c r="C134" s="114"/>
      <c r="I134" s="58">
        <f>SUM(I127:I132)</f>
        <v>80581.626415936582</v>
      </c>
      <c r="J134" s="67"/>
      <c r="O134" s="58">
        <f>SUM(O127:O132)</f>
        <v>0</v>
      </c>
      <c r="U134" s="58">
        <f>SUM(U127:U132)</f>
        <v>0</v>
      </c>
    </row>
    <row r="135" spans="3:21" ht="39" thickBot="1" x14ac:dyDescent="0.25">
      <c r="C135" s="59" t="s">
        <v>41</v>
      </c>
      <c r="D135" s="60" t="s">
        <v>42</v>
      </c>
      <c r="E135" s="61"/>
      <c r="F135" s="61"/>
      <c r="G135" s="61" t="s">
        <v>43</v>
      </c>
      <c r="H135" s="61"/>
      <c r="I135" s="62" t="str">
        <f>I114</f>
        <v>Test Year Versus Board-approved</v>
      </c>
      <c r="J135" s="138"/>
      <c r="K135" s="64" t="s">
        <v>42</v>
      </c>
      <c r="L135" s="164" t="s">
        <v>43</v>
      </c>
      <c r="M135" s="164"/>
      <c r="N135" s="61"/>
      <c r="O135" s="62" t="str">
        <f>I135</f>
        <v>Test Year Versus Board-approved</v>
      </c>
      <c r="P135" s="139"/>
      <c r="Q135" s="64" t="s">
        <v>42</v>
      </c>
      <c r="R135" s="164" t="s">
        <v>43</v>
      </c>
      <c r="S135" s="164"/>
      <c r="T135" s="61"/>
      <c r="U135" s="62" t="str">
        <f>O135</f>
        <v>Test Year Versus Board-approved</v>
      </c>
    </row>
    <row r="136" spans="3:21" x14ac:dyDescent="0.2">
      <c r="C136" s="33"/>
      <c r="D136" s="140">
        <f>D127</f>
        <v>2012</v>
      </c>
      <c r="E136" s="57"/>
      <c r="F136" s="67"/>
      <c r="G136" s="68"/>
      <c r="H136" s="67"/>
      <c r="I136" s="69"/>
      <c r="J136" s="33"/>
      <c r="K136" s="32">
        <f>D136</f>
        <v>2012</v>
      </c>
      <c r="L136" s="118"/>
      <c r="M136" s="118"/>
      <c r="N136" s="67"/>
      <c r="O136" s="141"/>
      <c r="P136" s="33"/>
      <c r="Q136" s="32">
        <f>K136</f>
        <v>2012</v>
      </c>
      <c r="R136" s="119"/>
      <c r="S136" s="119"/>
      <c r="T136" s="67"/>
      <c r="U136" s="37"/>
    </row>
    <row r="137" spans="3:21" x14ac:dyDescent="0.2">
      <c r="C137" s="33"/>
      <c r="D137" s="73">
        <f>D128</f>
        <v>2013</v>
      </c>
      <c r="E137" s="67"/>
      <c r="F137" s="67"/>
      <c r="G137" s="74">
        <f>IF(G127=0,"",G128/G127-1)</f>
        <v>-0.16765453005927178</v>
      </c>
      <c r="H137" s="67"/>
      <c r="I137" s="69"/>
      <c r="J137" s="33"/>
      <c r="K137" s="32">
        <f t="shared" ref="K137:K143" si="64">D137</f>
        <v>2013</v>
      </c>
      <c r="L137" s="75" t="str">
        <f>IF(L127=0,"",L128/L127-1)</f>
        <v/>
      </c>
      <c r="M137" s="75" t="str">
        <f>IF(M127=0,"",M128/M127-1)</f>
        <v/>
      </c>
      <c r="N137" s="67"/>
      <c r="O137" s="141"/>
      <c r="P137" s="33"/>
      <c r="Q137" s="32">
        <f t="shared" ref="Q137:Q143" si="65">K137</f>
        <v>2013</v>
      </c>
      <c r="R137" s="120" t="str">
        <f>IF(R127="","",IF(R127=0,"",R128/R127-1))</f>
        <v/>
      </c>
      <c r="S137" s="120" t="str">
        <f>IF(S127="","",IF(S127=0,"",S128/S127-1))</f>
        <v/>
      </c>
      <c r="T137" s="67"/>
      <c r="U137" s="37"/>
    </row>
    <row r="138" spans="3:21" x14ac:dyDescent="0.2">
      <c r="C138" s="33"/>
      <c r="D138" s="142">
        <f t="shared" ref="D138:D142" si="66">D129</f>
        <v>2014</v>
      </c>
      <c r="E138" s="67"/>
      <c r="F138" s="67"/>
      <c r="G138" s="74">
        <f t="shared" ref="G138:G142" si="67">IF(G128=0,"",G129/G128-1)</f>
        <v>0.16890029044480803</v>
      </c>
      <c r="H138" s="67"/>
      <c r="I138" s="69"/>
      <c r="J138" s="33"/>
      <c r="K138" s="32">
        <f t="shared" si="64"/>
        <v>2014</v>
      </c>
      <c r="L138" s="75" t="str">
        <f t="shared" ref="L138:M142" si="68">IF(L128=0,"",L129/L128-1)</f>
        <v/>
      </c>
      <c r="M138" s="75" t="str">
        <f t="shared" si="68"/>
        <v/>
      </c>
      <c r="N138" s="67"/>
      <c r="O138" s="141"/>
      <c r="P138" s="33"/>
      <c r="Q138" s="32">
        <f t="shared" si="65"/>
        <v>2014</v>
      </c>
      <c r="R138" s="120" t="str">
        <f t="shared" ref="R138:S142" si="69">IF(R128="","",IF(R128=0,"",R129/R128-1))</f>
        <v/>
      </c>
      <c r="S138" s="120" t="str">
        <f t="shared" si="69"/>
        <v/>
      </c>
      <c r="T138" s="67"/>
      <c r="U138" s="37"/>
    </row>
    <row r="139" spans="3:21" x14ac:dyDescent="0.2">
      <c r="C139" s="33"/>
      <c r="D139" s="73">
        <f t="shared" si="66"/>
        <v>2015</v>
      </c>
      <c r="E139" s="67"/>
      <c r="F139" s="67"/>
      <c r="G139" s="74">
        <f t="shared" si="67"/>
        <v>5.5257747562529103E-2</v>
      </c>
      <c r="H139" s="67"/>
      <c r="I139" s="69"/>
      <c r="J139" s="33"/>
      <c r="K139" s="32">
        <f t="shared" si="64"/>
        <v>2015</v>
      </c>
      <c r="L139" s="75" t="str">
        <f t="shared" si="68"/>
        <v/>
      </c>
      <c r="M139" s="75" t="str">
        <f t="shared" si="68"/>
        <v/>
      </c>
      <c r="N139" s="67"/>
      <c r="O139" s="141"/>
      <c r="P139" s="33"/>
      <c r="Q139" s="32">
        <f t="shared" si="65"/>
        <v>2015</v>
      </c>
      <c r="R139" s="120" t="str">
        <f t="shared" si="69"/>
        <v/>
      </c>
      <c r="S139" s="120" t="str">
        <f t="shared" si="69"/>
        <v/>
      </c>
      <c r="T139" s="67"/>
      <c r="U139" s="37"/>
    </row>
    <row r="140" spans="3:21" x14ac:dyDescent="0.2">
      <c r="C140" s="33"/>
      <c r="D140" s="73">
        <f t="shared" si="66"/>
        <v>2016</v>
      </c>
      <c r="E140" s="67"/>
      <c r="F140" s="67"/>
      <c r="G140" s="74">
        <f t="shared" si="67"/>
        <v>0.26673360107095045</v>
      </c>
      <c r="H140" s="67"/>
      <c r="I140" s="69"/>
      <c r="J140" s="33"/>
      <c r="K140" s="32">
        <f t="shared" si="64"/>
        <v>2016</v>
      </c>
      <c r="L140" s="75" t="str">
        <f t="shared" si="68"/>
        <v/>
      </c>
      <c r="M140" s="75" t="str">
        <f t="shared" si="68"/>
        <v/>
      </c>
      <c r="N140" s="67"/>
      <c r="O140" s="141"/>
      <c r="P140" s="33"/>
      <c r="Q140" s="32">
        <f t="shared" si="65"/>
        <v>2016</v>
      </c>
      <c r="R140" s="120" t="str">
        <f t="shared" si="69"/>
        <v/>
      </c>
      <c r="S140" s="120" t="str">
        <f t="shared" si="69"/>
        <v/>
      </c>
      <c r="T140" s="67"/>
      <c r="U140" s="37"/>
    </row>
    <row r="141" spans="3:21" x14ac:dyDescent="0.2">
      <c r="C141" s="33"/>
      <c r="D141" s="73">
        <f t="shared" si="66"/>
        <v>2017</v>
      </c>
      <c r="E141" s="67"/>
      <c r="F141" s="67"/>
      <c r="G141" s="74">
        <f t="shared" si="67"/>
        <v>-0.19237591998490278</v>
      </c>
      <c r="H141" s="67"/>
      <c r="I141" s="69"/>
      <c r="J141" s="33"/>
      <c r="K141" s="32">
        <f t="shared" si="64"/>
        <v>2017</v>
      </c>
      <c r="L141" s="75" t="str">
        <f>IF(K132="Forecast","",IF(L131=0,"",L132/L131-1))</f>
        <v/>
      </c>
      <c r="M141" s="75" t="str">
        <f t="shared" si="68"/>
        <v/>
      </c>
      <c r="N141" s="67"/>
      <c r="O141" s="141"/>
      <c r="P141" s="33"/>
      <c r="Q141" s="32">
        <f t="shared" si="65"/>
        <v>2017</v>
      </c>
      <c r="R141" s="120" t="str">
        <f>IF(Q132="Forecast","",IF(R131=0,"",R132/R131-1))</f>
        <v/>
      </c>
      <c r="S141" s="120" t="str">
        <f t="shared" si="69"/>
        <v/>
      </c>
      <c r="T141" s="67"/>
      <c r="U141" s="37"/>
    </row>
    <row r="142" spans="3:21" x14ac:dyDescent="0.2">
      <c r="C142" s="33"/>
      <c r="D142" s="142">
        <f t="shared" si="66"/>
        <v>2018</v>
      </c>
      <c r="E142" s="67"/>
      <c r="F142" s="67"/>
      <c r="G142" s="74">
        <f t="shared" si="67"/>
        <v>2.1510763250480514E-2</v>
      </c>
      <c r="H142" s="67"/>
      <c r="I142" s="76">
        <f>IF(I134=0,"",G133/I134-1)</f>
        <v>8.5025869257505216E-2</v>
      </c>
      <c r="J142" s="33"/>
      <c r="K142" s="32">
        <f t="shared" si="64"/>
        <v>2018</v>
      </c>
      <c r="L142" s="75" t="str">
        <f>IF(K133="Forecast","",IF(L132=0,"",L133/L132-1))</f>
        <v/>
      </c>
      <c r="M142" s="75" t="str">
        <f t="shared" si="68"/>
        <v/>
      </c>
      <c r="N142" s="67"/>
      <c r="O142" s="143" t="str">
        <f>IF(O134=0,"",M133/O134-1)</f>
        <v/>
      </c>
      <c r="P142" s="33"/>
      <c r="Q142" s="32">
        <f t="shared" si="65"/>
        <v>2018</v>
      </c>
      <c r="R142" s="120" t="str">
        <f>IF(Q133="Forecast","",IF(R132=0,"",R133/R132-1))</f>
        <v/>
      </c>
      <c r="S142" s="120" t="str">
        <f t="shared" si="69"/>
        <v/>
      </c>
      <c r="T142" s="67"/>
      <c r="U142" s="77" t="str">
        <f>IF(U134=0,"",S133/U134-1)</f>
        <v/>
      </c>
    </row>
    <row r="143" spans="3:21" ht="26.25" thickBot="1" x14ac:dyDescent="0.25">
      <c r="C143" s="23"/>
      <c r="D143" s="78" t="s">
        <v>46</v>
      </c>
      <c r="E143" s="79"/>
      <c r="F143" s="79"/>
      <c r="G143" s="80">
        <f>IF(G127=0,"",(G133/G127)^(1/($D133-$D127-1))-1)</f>
        <v>1.418089854664073E-2</v>
      </c>
      <c r="H143" s="79"/>
      <c r="I143" s="86">
        <v>2.757460851674387E-2</v>
      </c>
      <c r="J143" s="33"/>
      <c r="K143" s="83" t="str">
        <f t="shared" si="64"/>
        <v>Geometric Mean</v>
      </c>
      <c r="L143" s="84" t="str">
        <f>IF(L127=0,"",(L131/L127)^(1/($D131-$D127-1))-1)</f>
        <v/>
      </c>
      <c r="M143" s="84" t="str">
        <f>IF(M127=0,"",(M133/M127)^(1/($D133-$D127-1))-1)</f>
        <v/>
      </c>
      <c r="N143" s="79"/>
      <c r="O143" s="86" t="s">
        <v>64</v>
      </c>
      <c r="P143" s="23"/>
      <c r="Q143" s="83" t="str">
        <f t="shared" si="65"/>
        <v>Geometric Mean</v>
      </c>
      <c r="R143" s="121" t="str">
        <f>IF(R127="","",IF(R127=0,"",(R131/R127)^(1/($D131-$D127-1))-1))</f>
        <v/>
      </c>
      <c r="S143" s="84" t="str">
        <f>IF(S127="","",IF(S127=0,"",(S133/S127)^(1/($D133-$D127-1))-1))</f>
        <v/>
      </c>
      <c r="T143" s="79"/>
      <c r="U143" s="86" t="s">
        <v>64</v>
      </c>
    </row>
    <row r="144" spans="3:21" ht="13.5" thickBot="1" x14ac:dyDescent="0.25"/>
    <row r="145" spans="2:22" ht="13.5" thickBot="1" x14ac:dyDescent="0.25">
      <c r="B145" s="88">
        <v>3</v>
      </c>
      <c r="C145" s="89" t="s">
        <v>48</v>
      </c>
      <c r="D145" s="165" t="s">
        <v>55</v>
      </c>
      <c r="E145" s="166"/>
      <c r="F145" s="167"/>
      <c r="G145" s="90"/>
      <c r="H145" s="91" t="s">
        <v>50</v>
      </c>
      <c r="N145" s="92" t="s">
        <v>51</v>
      </c>
      <c r="O145" s="93"/>
      <c r="P145" s="93"/>
      <c r="Q145" s="93"/>
      <c r="R145" s="93"/>
      <c r="S145" s="93"/>
      <c r="T145" s="93"/>
      <c r="U145" s="93"/>
    </row>
    <row r="146" spans="2:22" ht="13.5" thickBot="1" x14ac:dyDescent="0.25">
      <c r="Q146" s="79"/>
      <c r="R146" s="79"/>
      <c r="S146" s="79"/>
      <c r="T146" s="79"/>
      <c r="U146" s="79"/>
    </row>
    <row r="147" spans="2:22" ht="12.75" customHeight="1" x14ac:dyDescent="0.2">
      <c r="C147" s="20"/>
      <c r="D147" s="21" t="s">
        <v>30</v>
      </c>
      <c r="E147" s="21"/>
      <c r="F147" s="168" t="s">
        <v>31</v>
      </c>
      <c r="G147" s="169"/>
      <c r="H147" s="169"/>
      <c r="I147" s="170"/>
      <c r="J147" s="21"/>
      <c r="K147" s="156" t="s">
        <v>32</v>
      </c>
      <c r="L147" s="157"/>
      <c r="M147" s="157"/>
      <c r="N147" s="157"/>
      <c r="O147" s="158"/>
      <c r="P147" s="94"/>
      <c r="Q147" s="159" t="str">
        <f>CONCATENATE("Consumption (kWh) per ",LEFT(F147,LEN(F147)-1))</f>
        <v>Consumption (kWh) per Customer</v>
      </c>
      <c r="R147" s="160"/>
      <c r="S147" s="160"/>
      <c r="T147" s="160"/>
      <c r="U147" s="161"/>
      <c r="V147" s="95"/>
    </row>
    <row r="148" spans="2:22" ht="39" thickBot="1" x14ac:dyDescent="0.25">
      <c r="C148" s="23"/>
      <c r="D148" s="24" t="s">
        <v>65</v>
      </c>
      <c r="E148" s="25"/>
      <c r="F148" s="162"/>
      <c r="G148" s="163"/>
      <c r="H148" s="171"/>
      <c r="I148" s="26"/>
      <c r="J148" s="25"/>
      <c r="K148" s="28"/>
      <c r="L148" s="29" t="s">
        <v>34</v>
      </c>
      <c r="M148" s="29" t="s">
        <v>35</v>
      </c>
      <c r="N148" s="30"/>
      <c r="O148" s="31" t="s">
        <v>35</v>
      </c>
      <c r="P148" s="25"/>
      <c r="Q148" s="96"/>
      <c r="R148" s="97" t="str">
        <f>L148</f>
        <v>Actual (Weather actual)</v>
      </c>
      <c r="S148" s="98" t="str">
        <f>M148</f>
        <v>Weather-normalized</v>
      </c>
      <c r="T148" s="98"/>
      <c r="U148" s="99" t="str">
        <f>O148</f>
        <v>Weather-normalized</v>
      </c>
      <c r="V148" s="95"/>
    </row>
    <row r="149" spans="2:22" x14ac:dyDescent="0.2">
      <c r="C149" s="25" t="s">
        <v>36</v>
      </c>
      <c r="D149" s="32">
        <f t="shared" ref="D149:D154" si="70">D150-1</f>
        <v>2012</v>
      </c>
      <c r="E149" s="33"/>
      <c r="F149" s="34" t="str">
        <f>F106</f>
        <v>Actual</v>
      </c>
      <c r="G149" s="35">
        <v>289</v>
      </c>
      <c r="H149" s="36" t="s">
        <v>64</v>
      </c>
      <c r="I149" s="37"/>
      <c r="J149" s="33"/>
      <c r="K149" s="100" t="str">
        <f>F149</f>
        <v>Actual</v>
      </c>
      <c r="L149" s="144">
        <v>8449500</v>
      </c>
      <c r="M149" s="144">
        <f>L149</f>
        <v>8449500</v>
      </c>
      <c r="N149" s="101" t="str">
        <f>H149</f>
        <v/>
      </c>
      <c r="O149" s="37"/>
      <c r="P149" s="33"/>
      <c r="Q149" s="102" t="str">
        <f>K149</f>
        <v>Actual</v>
      </c>
      <c r="R149" s="103">
        <f>IF(G149=0,"",L149/G149)</f>
        <v>29237.024221453288</v>
      </c>
      <c r="S149" s="104">
        <f>IF(G149=0,"",M149/G149)</f>
        <v>29237.024221453288</v>
      </c>
      <c r="T149" s="67" t="str">
        <f>N149</f>
        <v/>
      </c>
      <c r="U149" s="67" t="str">
        <f>IF(T149="","",IF(I149=0,"",O149/I149))</f>
        <v/>
      </c>
      <c r="V149" s="105"/>
    </row>
    <row r="150" spans="2:22" x14ac:dyDescent="0.2">
      <c r="C150" s="25" t="s">
        <v>36</v>
      </c>
      <c r="D150" s="32">
        <f t="shared" si="70"/>
        <v>2013</v>
      </c>
      <c r="E150" s="33"/>
      <c r="F150" s="40" t="str">
        <f t="shared" ref="F150:F155" si="71">F107</f>
        <v>Actual</v>
      </c>
      <c r="G150" s="35">
        <v>292</v>
      </c>
      <c r="H150" s="36" t="s">
        <v>66</v>
      </c>
      <c r="I150" s="41">
        <v>279</v>
      </c>
      <c r="J150" s="33"/>
      <c r="K150" s="100" t="str">
        <f t="shared" ref="K150:K155" si="72">F150</f>
        <v>Actual</v>
      </c>
      <c r="L150" s="144">
        <v>7263281</v>
      </c>
      <c r="M150" s="144">
        <f t="shared" ref="M150:M155" si="73">L150</f>
        <v>7263281</v>
      </c>
      <c r="N150" s="101" t="str">
        <f t="shared" ref="N150:N155" si="74">H150</f>
        <v>Board-approved</v>
      </c>
      <c r="O150" s="145">
        <v>5648114.2999009322</v>
      </c>
      <c r="P150" s="33"/>
      <c r="Q150" s="102" t="str">
        <f t="shared" ref="Q150:Q155" si="75">K150</f>
        <v>Actual</v>
      </c>
      <c r="R150" s="103">
        <f t="shared" ref="R150:R155" si="76">IF(G150=0,"",L150/G150)</f>
        <v>24874.25</v>
      </c>
      <c r="S150" s="104">
        <f t="shared" ref="S150:S155" si="77">IF(G150=0,"",M150/G150)</f>
        <v>24874.25</v>
      </c>
      <c r="T150" s="67" t="str">
        <f t="shared" ref="T150:T155" si="78">N150</f>
        <v>Board-approved</v>
      </c>
      <c r="U150" s="104">
        <f t="shared" ref="U150:U155" si="79">IF(T150="","",IF(I150=0,"",O150/I150))</f>
        <v>20244.137275630583</v>
      </c>
      <c r="V150" s="105"/>
    </row>
    <row r="151" spans="2:22" x14ac:dyDescent="0.2">
      <c r="C151" s="25" t="s">
        <v>36</v>
      </c>
      <c r="D151" s="32">
        <f t="shared" si="70"/>
        <v>2014</v>
      </c>
      <c r="E151" s="33"/>
      <c r="F151" s="40" t="str">
        <f t="shared" si="71"/>
        <v>Actual</v>
      </c>
      <c r="G151" s="35">
        <v>298</v>
      </c>
      <c r="H151" s="36" t="s">
        <v>64</v>
      </c>
      <c r="I151" s="43"/>
      <c r="J151" s="33"/>
      <c r="K151" s="100" t="str">
        <f t="shared" si="72"/>
        <v>Actual</v>
      </c>
      <c r="L151" s="144">
        <v>6361651</v>
      </c>
      <c r="M151" s="144">
        <f t="shared" si="73"/>
        <v>6361651</v>
      </c>
      <c r="N151" s="101" t="str">
        <f t="shared" si="74"/>
        <v/>
      </c>
      <c r="O151" s="43"/>
      <c r="P151" s="33"/>
      <c r="Q151" s="102" t="str">
        <f t="shared" si="75"/>
        <v>Actual</v>
      </c>
      <c r="R151" s="103">
        <f t="shared" si="76"/>
        <v>21347.822147651008</v>
      </c>
      <c r="S151" s="104">
        <f t="shared" si="77"/>
        <v>21347.822147651008</v>
      </c>
      <c r="T151" s="67" t="str">
        <f t="shared" si="78"/>
        <v/>
      </c>
      <c r="U151" s="67" t="str">
        <f t="shared" si="79"/>
        <v/>
      </c>
      <c r="V151" s="105"/>
    </row>
    <row r="152" spans="2:22" x14ac:dyDescent="0.2">
      <c r="C152" s="25" t="s">
        <v>36</v>
      </c>
      <c r="D152" s="32">
        <f t="shared" si="70"/>
        <v>2015</v>
      </c>
      <c r="E152" s="33"/>
      <c r="F152" s="40" t="str">
        <f t="shared" si="71"/>
        <v>Actual</v>
      </c>
      <c r="G152" s="35">
        <v>296</v>
      </c>
      <c r="H152" s="36" t="s">
        <v>64</v>
      </c>
      <c r="I152" s="37"/>
      <c r="J152" s="33"/>
      <c r="K152" s="100" t="str">
        <f t="shared" si="72"/>
        <v>Actual</v>
      </c>
      <c r="L152" s="144">
        <v>6395526</v>
      </c>
      <c r="M152" s="144">
        <f t="shared" si="73"/>
        <v>6395526</v>
      </c>
      <c r="N152" s="101" t="str">
        <f t="shared" si="74"/>
        <v/>
      </c>
      <c r="O152" s="37"/>
      <c r="P152" s="33"/>
      <c r="Q152" s="102" t="str">
        <f t="shared" si="75"/>
        <v>Actual</v>
      </c>
      <c r="R152" s="103">
        <f t="shared" si="76"/>
        <v>21606.506756756757</v>
      </c>
      <c r="S152" s="104">
        <f t="shared" si="77"/>
        <v>21606.506756756757</v>
      </c>
      <c r="T152" s="67" t="str">
        <f t="shared" si="78"/>
        <v/>
      </c>
      <c r="U152" s="67" t="str">
        <f t="shared" si="79"/>
        <v/>
      </c>
      <c r="V152" s="105"/>
    </row>
    <row r="153" spans="2:22" x14ac:dyDescent="0.2">
      <c r="C153" s="25" t="s">
        <v>36</v>
      </c>
      <c r="D153" s="32">
        <f t="shared" si="70"/>
        <v>2016</v>
      </c>
      <c r="E153" s="33"/>
      <c r="F153" s="40" t="str">
        <f t="shared" si="71"/>
        <v>Actual</v>
      </c>
      <c r="G153" s="35">
        <v>298</v>
      </c>
      <c r="H153" s="36" t="s">
        <v>64</v>
      </c>
      <c r="I153" s="37"/>
      <c r="J153" s="33"/>
      <c r="K153" s="100" t="str">
        <f t="shared" si="72"/>
        <v>Actual</v>
      </c>
      <c r="L153" s="144">
        <v>6225305</v>
      </c>
      <c r="M153" s="144">
        <f t="shared" si="73"/>
        <v>6225305</v>
      </c>
      <c r="N153" s="101" t="str">
        <f t="shared" si="74"/>
        <v/>
      </c>
      <c r="O153" s="37"/>
      <c r="P153" s="33"/>
      <c r="Q153" s="102" t="str">
        <f t="shared" si="75"/>
        <v>Actual</v>
      </c>
      <c r="R153" s="103">
        <f t="shared" si="76"/>
        <v>20890.285234899329</v>
      </c>
      <c r="S153" s="104">
        <f t="shared" si="77"/>
        <v>20890.285234899329</v>
      </c>
      <c r="T153" s="67" t="str">
        <f t="shared" si="78"/>
        <v/>
      </c>
      <c r="U153" s="67" t="str">
        <f t="shared" si="79"/>
        <v/>
      </c>
      <c r="V153" s="105"/>
    </row>
    <row r="154" spans="2:22" x14ac:dyDescent="0.2">
      <c r="C154" s="25" t="s">
        <v>38</v>
      </c>
      <c r="D154" s="32">
        <f t="shared" si="70"/>
        <v>2017</v>
      </c>
      <c r="E154" s="33"/>
      <c r="F154" s="40" t="str">
        <f t="shared" si="71"/>
        <v>Forecast</v>
      </c>
      <c r="G154" s="35">
        <v>302</v>
      </c>
      <c r="H154" s="36" t="s">
        <v>64</v>
      </c>
      <c r="I154" s="37"/>
      <c r="J154" s="33"/>
      <c r="K154" s="100" t="str">
        <f t="shared" si="72"/>
        <v>Forecast</v>
      </c>
      <c r="L154" s="146">
        <v>5960122</v>
      </c>
      <c r="M154" s="144">
        <f t="shared" si="73"/>
        <v>5960122</v>
      </c>
      <c r="N154" s="101" t="str">
        <f t="shared" si="74"/>
        <v/>
      </c>
      <c r="O154" s="37"/>
      <c r="P154" s="33"/>
      <c r="Q154" s="102" t="str">
        <f t="shared" si="75"/>
        <v>Forecast</v>
      </c>
      <c r="R154" s="103">
        <f t="shared" si="76"/>
        <v>19735.503311258279</v>
      </c>
      <c r="S154" s="104">
        <f t="shared" si="77"/>
        <v>19735.503311258279</v>
      </c>
      <c r="T154" s="67" t="str">
        <f t="shared" si="78"/>
        <v/>
      </c>
      <c r="U154" s="67" t="str">
        <f t="shared" si="79"/>
        <v/>
      </c>
      <c r="V154" s="105"/>
    </row>
    <row r="155" spans="2:22" ht="13.5" thickBot="1" x14ac:dyDescent="0.25">
      <c r="C155" s="45" t="s">
        <v>40</v>
      </c>
      <c r="D155" s="46">
        <v>2018</v>
      </c>
      <c r="E155" s="23"/>
      <c r="F155" s="47" t="str">
        <f t="shared" si="71"/>
        <v>Forecast</v>
      </c>
      <c r="G155" s="48">
        <f>325-19</f>
        <v>306</v>
      </c>
      <c r="H155" s="49" t="s">
        <v>64</v>
      </c>
      <c r="I155" s="50"/>
      <c r="J155" s="23"/>
      <c r="K155" s="108" t="str">
        <f t="shared" si="72"/>
        <v>Forecast</v>
      </c>
      <c r="L155" s="147">
        <v>6427845.5206505936</v>
      </c>
      <c r="M155" s="148">
        <f t="shared" si="73"/>
        <v>6427845.5206505936</v>
      </c>
      <c r="N155" s="110" t="str">
        <f t="shared" si="74"/>
        <v/>
      </c>
      <c r="O155" s="50"/>
      <c r="P155" s="23"/>
      <c r="Q155" s="111" t="str">
        <f t="shared" si="75"/>
        <v>Forecast</v>
      </c>
      <c r="R155" s="112">
        <f t="shared" si="76"/>
        <v>21006.031113237234</v>
      </c>
      <c r="S155" s="113">
        <f t="shared" si="77"/>
        <v>21006.031113237234</v>
      </c>
      <c r="T155" s="79" t="str">
        <f t="shared" si="78"/>
        <v/>
      </c>
      <c r="U155" s="79" t="str">
        <f t="shared" si="79"/>
        <v/>
      </c>
      <c r="V155" s="105"/>
    </row>
    <row r="156" spans="2:22" ht="13.5" thickBot="1" x14ac:dyDescent="0.25">
      <c r="B156" s="67"/>
      <c r="C156" s="114"/>
      <c r="I156" s="58">
        <f>SUM(I149:I154)</f>
        <v>279</v>
      </c>
      <c r="O156" s="58">
        <f>SUM(O149:O154)</f>
        <v>5648114.2999009322</v>
      </c>
      <c r="U156" s="58">
        <f>SUM(U149:U154)</f>
        <v>20244.137275630583</v>
      </c>
    </row>
    <row r="157" spans="2:22" ht="39" thickBot="1" x14ac:dyDescent="0.25">
      <c r="C157" s="59" t="s">
        <v>41</v>
      </c>
      <c r="D157" s="60" t="s">
        <v>42</v>
      </c>
      <c r="E157" s="54"/>
      <c r="F157" s="54"/>
      <c r="G157" s="61" t="s">
        <v>43</v>
      </c>
      <c r="H157" s="54"/>
      <c r="I157" s="62" t="s">
        <v>44</v>
      </c>
      <c r="J157" s="115"/>
      <c r="K157" s="64" t="s">
        <v>42</v>
      </c>
      <c r="L157" s="164" t="s">
        <v>43</v>
      </c>
      <c r="M157" s="164"/>
      <c r="N157" s="54"/>
      <c r="O157" s="62" t="str">
        <f>I157</f>
        <v>Test Year Versus Board-approved</v>
      </c>
      <c r="P157" s="116"/>
      <c r="Q157" s="64" t="s">
        <v>42</v>
      </c>
      <c r="R157" s="164" t="s">
        <v>43</v>
      </c>
      <c r="S157" s="164"/>
      <c r="T157" s="54"/>
      <c r="U157" s="62" t="str">
        <f>O157</f>
        <v>Test Year Versus Board-approved</v>
      </c>
    </row>
    <row r="158" spans="2:22" x14ac:dyDescent="0.2">
      <c r="C158" s="33"/>
      <c r="D158" s="66">
        <f t="shared" ref="D158:D164" si="80">D149</f>
        <v>2012</v>
      </c>
      <c r="E158" s="67"/>
      <c r="F158" s="67"/>
      <c r="G158" s="68"/>
      <c r="H158" s="67"/>
      <c r="I158" s="69"/>
      <c r="J158" s="117"/>
      <c r="K158" s="32">
        <f>D158</f>
        <v>2012</v>
      </c>
      <c r="L158" s="118"/>
      <c r="M158" s="118"/>
      <c r="N158" s="67"/>
      <c r="O158" s="37"/>
      <c r="P158" s="33"/>
      <c r="Q158" s="32">
        <f>K158</f>
        <v>2012</v>
      </c>
      <c r="R158" s="119"/>
      <c r="S158" s="119"/>
      <c r="T158" s="67"/>
      <c r="U158" s="37"/>
    </row>
    <row r="159" spans="2:22" x14ac:dyDescent="0.2">
      <c r="C159" s="33"/>
      <c r="D159" s="73">
        <f t="shared" si="80"/>
        <v>2013</v>
      </c>
      <c r="E159" s="67"/>
      <c r="F159" s="67"/>
      <c r="G159" s="74">
        <f t="shared" ref="G159:G164" si="81">IF(G149=0,"",G150/G149-1)</f>
        <v>1.0380622837370179E-2</v>
      </c>
      <c r="H159" s="67"/>
      <c r="I159" s="69"/>
      <c r="J159" s="117"/>
      <c r="K159" s="32">
        <f t="shared" ref="K159:K165" si="82">D159</f>
        <v>2013</v>
      </c>
      <c r="L159" s="75">
        <f t="shared" ref="L159:M162" si="83">IF(L149=0,"",L150/L149-1)</f>
        <v>-0.14038925380200007</v>
      </c>
      <c r="M159" s="75">
        <f t="shared" si="83"/>
        <v>-0.14038925380200007</v>
      </c>
      <c r="N159" s="67"/>
      <c r="O159" s="37"/>
      <c r="P159" s="33"/>
      <c r="Q159" s="32">
        <f t="shared" ref="Q159:Q165" si="84">K159</f>
        <v>2013</v>
      </c>
      <c r="R159" s="120">
        <f>IF(R149="","",IF(R149=0,"",R150/R149-1))</f>
        <v>-0.14922087105745907</v>
      </c>
      <c r="S159" s="120">
        <f>IF(S149="","",IF(S149=0,"",S150/S149-1))</f>
        <v>-0.14922087105745907</v>
      </c>
      <c r="T159" s="67"/>
      <c r="U159" s="37"/>
    </row>
    <row r="160" spans="2:22" x14ac:dyDescent="0.2">
      <c r="C160" s="33"/>
      <c r="D160" s="73">
        <f t="shared" si="80"/>
        <v>2014</v>
      </c>
      <c r="E160" s="67"/>
      <c r="F160" s="67"/>
      <c r="G160" s="74">
        <f t="shared" si="81"/>
        <v>2.0547945205479534E-2</v>
      </c>
      <c r="H160" s="67"/>
      <c r="I160" s="69"/>
      <c r="J160" s="117"/>
      <c r="K160" s="32">
        <f t="shared" si="82"/>
        <v>2014</v>
      </c>
      <c r="L160" s="75">
        <f t="shared" si="83"/>
        <v>-0.12413535976372114</v>
      </c>
      <c r="M160" s="75">
        <f t="shared" si="83"/>
        <v>-0.12413535976372114</v>
      </c>
      <c r="N160" s="67"/>
      <c r="O160" s="37"/>
      <c r="P160" s="33"/>
      <c r="Q160" s="32">
        <f t="shared" si="84"/>
        <v>2014</v>
      </c>
      <c r="R160" s="120">
        <f t="shared" ref="R160:S164" si="85">IF(R150="","",IF(R150=0,"",R151/R150-1))</f>
        <v>-0.14177021829196823</v>
      </c>
      <c r="S160" s="120">
        <f t="shared" si="85"/>
        <v>-0.14177021829196823</v>
      </c>
      <c r="T160" s="67"/>
      <c r="U160" s="37"/>
    </row>
    <row r="161" spans="3:21" x14ac:dyDescent="0.2">
      <c r="C161" s="33"/>
      <c r="D161" s="73">
        <f t="shared" si="80"/>
        <v>2015</v>
      </c>
      <c r="E161" s="67"/>
      <c r="F161" s="67"/>
      <c r="G161" s="74">
        <f t="shared" si="81"/>
        <v>-6.7114093959731447E-3</v>
      </c>
      <c r="H161" s="67"/>
      <c r="I161" s="69"/>
      <c r="J161" s="117"/>
      <c r="K161" s="32">
        <f t="shared" si="82"/>
        <v>2015</v>
      </c>
      <c r="L161" s="75">
        <f t="shared" si="83"/>
        <v>5.3248755708228401E-3</v>
      </c>
      <c r="M161" s="75">
        <f t="shared" si="83"/>
        <v>5.3248755708228401E-3</v>
      </c>
      <c r="N161" s="67"/>
      <c r="O161" s="37"/>
      <c r="P161" s="33"/>
      <c r="Q161" s="32">
        <f t="shared" si="84"/>
        <v>2015</v>
      </c>
      <c r="R161" s="120">
        <f t="shared" si="85"/>
        <v>1.2117611216571511E-2</v>
      </c>
      <c r="S161" s="120">
        <f t="shared" si="85"/>
        <v>1.2117611216571511E-2</v>
      </c>
      <c r="T161" s="67"/>
      <c r="U161" s="37"/>
    </row>
    <row r="162" spans="3:21" x14ac:dyDescent="0.2">
      <c r="C162" s="33"/>
      <c r="D162" s="73">
        <f t="shared" si="80"/>
        <v>2016</v>
      </c>
      <c r="E162" s="67"/>
      <c r="F162" s="67"/>
      <c r="G162" s="74">
        <f t="shared" si="81"/>
        <v>6.7567567567567988E-3</v>
      </c>
      <c r="H162" s="67"/>
      <c r="I162" s="69"/>
      <c r="J162" s="117"/>
      <c r="K162" s="32">
        <f t="shared" si="82"/>
        <v>2016</v>
      </c>
      <c r="L162" s="75">
        <f t="shared" si="83"/>
        <v>-2.6615637243910806E-2</v>
      </c>
      <c r="M162" s="75">
        <f t="shared" si="83"/>
        <v>-2.6615637243910806E-2</v>
      </c>
      <c r="N162" s="67"/>
      <c r="O162" s="37"/>
      <c r="P162" s="33"/>
      <c r="Q162" s="32">
        <f t="shared" si="84"/>
        <v>2016</v>
      </c>
      <c r="R162" s="120">
        <f t="shared" si="85"/>
        <v>-3.3148418202005314E-2</v>
      </c>
      <c r="S162" s="120">
        <f t="shared" si="85"/>
        <v>-3.3148418202005314E-2</v>
      </c>
      <c r="T162" s="67"/>
      <c r="U162" s="37"/>
    </row>
    <row r="163" spans="3:21" x14ac:dyDescent="0.2">
      <c r="C163" s="33"/>
      <c r="D163" s="73">
        <f t="shared" si="80"/>
        <v>2017</v>
      </c>
      <c r="E163" s="67"/>
      <c r="F163" s="67"/>
      <c r="G163" s="74">
        <f t="shared" si="81"/>
        <v>1.3422818791946289E-2</v>
      </c>
      <c r="H163" s="67"/>
      <c r="I163" s="69"/>
      <c r="J163" s="117"/>
      <c r="K163" s="32">
        <f t="shared" si="82"/>
        <v>2017</v>
      </c>
      <c r="L163" s="75" t="str">
        <f>IF(K154="Forecast","",IF(L153=0,"",L154/L153-1))</f>
        <v/>
      </c>
      <c r="M163" s="75">
        <f>IF(M153=0,"",M154/M153-1)</f>
        <v>-4.2597591603945495E-2</v>
      </c>
      <c r="N163" s="67"/>
      <c r="O163" s="37"/>
      <c r="P163" s="33"/>
      <c r="Q163" s="32">
        <f t="shared" si="84"/>
        <v>2017</v>
      </c>
      <c r="R163" s="120" t="str">
        <f>IF(Q154="Forecast","",IF(R153=0,"",R154/R153-1))</f>
        <v/>
      </c>
      <c r="S163" s="120">
        <f t="shared" si="85"/>
        <v>-5.5278418205217728E-2</v>
      </c>
      <c r="T163" s="67"/>
      <c r="U163" s="37"/>
    </row>
    <row r="164" spans="3:21" x14ac:dyDescent="0.2">
      <c r="C164" s="33"/>
      <c r="D164" s="73">
        <f t="shared" si="80"/>
        <v>2018</v>
      </c>
      <c r="E164" s="67"/>
      <c r="F164" s="67"/>
      <c r="G164" s="74">
        <f t="shared" si="81"/>
        <v>1.3245033112582849E-2</v>
      </c>
      <c r="H164" s="67"/>
      <c r="I164" s="76">
        <f>IF(I156=0,"",G155/I156-1)</f>
        <v>9.6774193548387011E-2</v>
      </c>
      <c r="J164" s="117"/>
      <c r="K164" s="32">
        <f t="shared" si="82"/>
        <v>2018</v>
      </c>
      <c r="L164" s="75" t="str">
        <f>IF(K155="Forecast","",IF(L154=0,"",L155/L154-1))</f>
        <v/>
      </c>
      <c r="M164" s="75">
        <f>IF(M154=0,"",M155/M154-1)</f>
        <v>7.847549440273105E-2</v>
      </c>
      <c r="N164" s="67"/>
      <c r="O164" s="77">
        <f>IF(O156=0,"",M155/O156-1)</f>
        <v>0.13805160082602042</v>
      </c>
      <c r="P164" s="33"/>
      <c r="Q164" s="32">
        <f t="shared" si="84"/>
        <v>2018</v>
      </c>
      <c r="R164" s="120" t="str">
        <f>IF(Q155="Forecast","",IF(R154=0,"",R155/R154-1))</f>
        <v/>
      </c>
      <c r="S164" s="120">
        <f t="shared" si="85"/>
        <v>6.4377775521649472E-2</v>
      </c>
      <c r="T164" s="67"/>
      <c r="U164" s="77">
        <f>IF(U156=0,"",S155/U156-1)</f>
        <v>3.7635283106077333E-2</v>
      </c>
    </row>
    <row r="165" spans="3:21" ht="26.25" thickBot="1" x14ac:dyDescent="0.25">
      <c r="C165" s="23"/>
      <c r="D165" s="78" t="s">
        <v>46</v>
      </c>
      <c r="E165" s="79"/>
      <c r="F165" s="79"/>
      <c r="G165" s="80">
        <f>IF(G149=0,"",(G155/G149)^(1/($D155-$D149-1))-1)</f>
        <v>1.1497274155136239E-2</v>
      </c>
      <c r="H165" s="79"/>
      <c r="I165" s="81">
        <v>3.1270055989971013E-2</v>
      </c>
      <c r="J165" s="82"/>
      <c r="K165" s="83" t="str">
        <f t="shared" si="82"/>
        <v>Geometric Mean</v>
      </c>
      <c r="L165" s="84">
        <f>IF(L149=0,"",(L153/L149)^(1/($D153-$D149-1))-1)</f>
        <v>-9.6815364037804663E-2</v>
      </c>
      <c r="M165" s="84">
        <f>IF(M149=0,"",(M155/M149)^(1/($D155-$D149-1))-1)</f>
        <v>-5.322477667056591E-2</v>
      </c>
      <c r="N165" s="79"/>
      <c r="O165" s="86">
        <v>4.4048446109075101E-2</v>
      </c>
      <c r="P165" s="23"/>
      <c r="Q165" s="83" t="str">
        <f t="shared" si="84"/>
        <v>Geometric Mean</v>
      </c>
      <c r="R165" s="121">
        <f>IF(R149="","",IF(R149=0,"",(R153/R149)^(1/($D153-$D149-1))-1))</f>
        <v>-0.10600092911983094</v>
      </c>
      <c r="S165" s="84">
        <f>IF(S149="","",IF(S149=0,"",(S155/S149)^(1/($D155-$D149-1))-1))</f>
        <v>-6.3986381851361851E-2</v>
      </c>
      <c r="T165" s="79"/>
      <c r="U165" s="86">
        <v>1.2390925194504465E-2</v>
      </c>
    </row>
    <row r="167" spans="3:21" ht="13.5" thickBot="1" x14ac:dyDescent="0.25">
      <c r="Q167" s="79"/>
      <c r="R167" s="79"/>
      <c r="S167" s="79"/>
      <c r="T167" s="79"/>
      <c r="U167" s="79"/>
    </row>
    <row r="168" spans="3:21" ht="12.75" customHeight="1" x14ac:dyDescent="0.2">
      <c r="C168" s="20"/>
      <c r="D168" s="21" t="s">
        <v>30</v>
      </c>
      <c r="E168" s="21"/>
      <c r="F168" s="153" t="s">
        <v>17</v>
      </c>
      <c r="G168" s="154"/>
      <c r="H168" s="154"/>
      <c r="I168" s="155"/>
      <c r="K168" s="156" t="str">
        <f>IF(ISBLANK(N145),"",CONCATENATE("Demand (",N145,")"))</f>
        <v>Demand (kWh)</v>
      </c>
      <c r="L168" s="157"/>
      <c r="M168" s="157"/>
      <c r="N168" s="157"/>
      <c r="O168" s="158"/>
      <c r="Q168" s="159" t="str">
        <f>CONCATENATE("Demand (",N145,") per ",LEFT(F147,LEN(F147)-1))</f>
        <v>Demand (kWh) per Customer</v>
      </c>
      <c r="R168" s="160"/>
      <c r="S168" s="160"/>
      <c r="T168" s="160"/>
      <c r="U168" s="161"/>
    </row>
    <row r="169" spans="3:21" ht="39" thickBot="1" x14ac:dyDescent="0.25">
      <c r="C169" s="23"/>
      <c r="D169" s="24" t="s">
        <v>65</v>
      </c>
      <c r="E169" s="25"/>
      <c r="F169" s="162"/>
      <c r="G169" s="163"/>
      <c r="H169" s="163"/>
      <c r="I169" s="26"/>
      <c r="K169" s="28"/>
      <c r="L169" s="29" t="s">
        <v>34</v>
      </c>
      <c r="M169" s="29" t="s">
        <v>35</v>
      </c>
      <c r="N169" s="30"/>
      <c r="O169" s="31" t="str">
        <f>M169</f>
        <v>Weather-normalized</v>
      </c>
      <c r="Q169" s="122"/>
      <c r="R169" s="29" t="str">
        <f>L169</f>
        <v>Actual (Weather actual)</v>
      </c>
      <c r="S169" s="29" t="str">
        <f>M169</f>
        <v>Weather-normalized</v>
      </c>
      <c r="T169" s="29"/>
      <c r="U169" s="123" t="str">
        <f>O169</f>
        <v>Weather-normalized</v>
      </c>
    </row>
    <row r="170" spans="3:21" x14ac:dyDescent="0.2">
      <c r="C170" s="25" t="s">
        <v>36</v>
      </c>
      <c r="D170" s="32">
        <f t="shared" ref="D170:D175" si="86">D171-1</f>
        <v>2012</v>
      </c>
      <c r="E170" s="33"/>
      <c r="F170" s="34" t="str">
        <f t="shared" ref="F170:F176" si="87">F149</f>
        <v>Actual</v>
      </c>
      <c r="G170" s="124">
        <v>1255393</v>
      </c>
      <c r="H170" s="125" t="s">
        <v>64</v>
      </c>
      <c r="I170" s="126"/>
      <c r="K170" s="100" t="str">
        <f t="shared" ref="K170:K176" si="88">K149</f>
        <v>Actual</v>
      </c>
      <c r="L170" s="127"/>
      <c r="M170" s="127"/>
      <c r="N170" s="101" t="str">
        <f t="shared" ref="N170:N176" si="89">N149</f>
        <v/>
      </c>
      <c r="O170" s="37"/>
      <c r="Q170" s="102" t="str">
        <f>K170</f>
        <v>Actual</v>
      </c>
      <c r="R170" s="67">
        <f>IF(G170=0,"",L170/G170)</f>
        <v>0</v>
      </c>
      <c r="S170" s="105">
        <f>IF(G170=0,"",M170/G170)</f>
        <v>0</v>
      </c>
      <c r="T170" s="105" t="str">
        <f>N170</f>
        <v/>
      </c>
      <c r="U170" s="33" t="str">
        <f>IF(T170="","",IF(I170=0,"",O170/I170))</f>
        <v/>
      </c>
    </row>
    <row r="171" spans="3:21" x14ac:dyDescent="0.2">
      <c r="C171" s="25" t="s">
        <v>36</v>
      </c>
      <c r="D171" s="32">
        <f t="shared" si="86"/>
        <v>2013</v>
      </c>
      <c r="E171" s="33"/>
      <c r="F171" s="40" t="str">
        <f t="shared" si="87"/>
        <v>Actual</v>
      </c>
      <c r="G171" s="124">
        <v>806193.64</v>
      </c>
      <c r="H171" s="125" t="s">
        <v>66</v>
      </c>
      <c r="I171" s="128">
        <v>653958.278948789</v>
      </c>
      <c r="K171" s="100" t="str">
        <f t="shared" si="88"/>
        <v>Actual</v>
      </c>
      <c r="L171" s="127"/>
      <c r="M171" s="127"/>
      <c r="N171" s="101" t="str">
        <f t="shared" si="89"/>
        <v>Board-approved</v>
      </c>
      <c r="O171" s="37"/>
      <c r="Q171" s="102" t="str">
        <f t="shared" ref="Q171:Q176" si="90">K171</f>
        <v>Actual</v>
      </c>
      <c r="R171" s="67">
        <f t="shared" ref="R171:R176" si="91">IF(G171=0,"",L171/G171)</f>
        <v>0</v>
      </c>
      <c r="S171" s="105">
        <f t="shared" ref="S171:S176" si="92">IF(G171=0,"",M171/G171)</f>
        <v>0</v>
      </c>
      <c r="T171" s="105" t="str">
        <f t="shared" ref="T171:T176" si="93">N171</f>
        <v>Board-approved</v>
      </c>
      <c r="U171" s="33">
        <f t="shared" ref="U171:U176" si="94">IF(T171="","",IF(I171=0,"",O171/I171))</f>
        <v>0</v>
      </c>
    </row>
    <row r="172" spans="3:21" x14ac:dyDescent="0.2">
      <c r="C172" s="25" t="s">
        <v>36</v>
      </c>
      <c r="D172" s="32">
        <f t="shared" si="86"/>
        <v>2014</v>
      </c>
      <c r="E172" s="33"/>
      <c r="F172" s="40" t="str">
        <f t="shared" si="87"/>
        <v>Actual</v>
      </c>
      <c r="G172" s="124">
        <v>756269.08</v>
      </c>
      <c r="H172" s="125" t="s">
        <v>64</v>
      </c>
      <c r="I172" s="129"/>
      <c r="K172" s="100" t="str">
        <f t="shared" si="88"/>
        <v>Actual</v>
      </c>
      <c r="L172" s="127"/>
      <c r="M172" s="127"/>
      <c r="N172" s="101" t="str">
        <f t="shared" si="89"/>
        <v/>
      </c>
      <c r="O172" s="43"/>
      <c r="Q172" s="102" t="str">
        <f t="shared" si="90"/>
        <v>Actual</v>
      </c>
      <c r="R172" s="67">
        <f t="shared" si="91"/>
        <v>0</v>
      </c>
      <c r="S172" s="105">
        <f t="shared" si="92"/>
        <v>0</v>
      </c>
      <c r="T172" s="105" t="str">
        <f t="shared" si="93"/>
        <v/>
      </c>
      <c r="U172" s="33" t="str">
        <f t="shared" si="94"/>
        <v/>
      </c>
    </row>
    <row r="173" spans="3:21" x14ac:dyDescent="0.2">
      <c r="C173" s="25" t="s">
        <v>36</v>
      </c>
      <c r="D173" s="32">
        <f t="shared" si="86"/>
        <v>2015</v>
      </c>
      <c r="E173" s="33"/>
      <c r="F173" s="40" t="str">
        <f t="shared" si="87"/>
        <v>Actual</v>
      </c>
      <c r="G173" s="124">
        <v>767528.95999999996</v>
      </c>
      <c r="H173" s="125" t="s">
        <v>64</v>
      </c>
      <c r="I173" s="37"/>
      <c r="K173" s="100" t="str">
        <f t="shared" si="88"/>
        <v>Actual</v>
      </c>
      <c r="L173" s="127"/>
      <c r="M173" s="127"/>
      <c r="N173" s="101" t="str">
        <f t="shared" si="89"/>
        <v/>
      </c>
      <c r="O173" s="37"/>
      <c r="Q173" s="102" t="str">
        <f t="shared" si="90"/>
        <v>Actual</v>
      </c>
      <c r="R173" s="67">
        <f t="shared" si="91"/>
        <v>0</v>
      </c>
      <c r="S173" s="105">
        <f t="shared" si="92"/>
        <v>0</v>
      </c>
      <c r="T173" s="105" t="str">
        <f t="shared" si="93"/>
        <v/>
      </c>
      <c r="U173" s="33" t="str">
        <f t="shared" si="94"/>
        <v/>
      </c>
    </row>
    <row r="174" spans="3:21" x14ac:dyDescent="0.2">
      <c r="C174" s="25" t="s">
        <v>36</v>
      </c>
      <c r="D174" s="32">
        <f t="shared" si="86"/>
        <v>2016</v>
      </c>
      <c r="E174" s="33"/>
      <c r="F174" s="40" t="str">
        <f t="shared" si="87"/>
        <v>Actual</v>
      </c>
      <c r="G174" s="124">
        <v>761047.62</v>
      </c>
      <c r="H174" s="125" t="s">
        <v>64</v>
      </c>
      <c r="I174" s="37"/>
      <c r="K174" s="100" t="str">
        <f t="shared" si="88"/>
        <v>Actual</v>
      </c>
      <c r="L174" s="127"/>
      <c r="M174" s="127"/>
      <c r="N174" s="101" t="str">
        <f t="shared" si="89"/>
        <v/>
      </c>
      <c r="O174" s="37"/>
      <c r="Q174" s="102" t="str">
        <f t="shared" si="90"/>
        <v>Actual</v>
      </c>
      <c r="R174" s="67">
        <f t="shared" si="91"/>
        <v>0</v>
      </c>
      <c r="S174" s="105">
        <f t="shared" si="92"/>
        <v>0</v>
      </c>
      <c r="T174" s="105" t="str">
        <f t="shared" si="93"/>
        <v/>
      </c>
      <c r="U174" s="33" t="str">
        <f t="shared" si="94"/>
        <v/>
      </c>
    </row>
    <row r="175" spans="3:21" x14ac:dyDescent="0.2">
      <c r="C175" s="25" t="s">
        <v>52</v>
      </c>
      <c r="D175" s="32">
        <f t="shared" si="86"/>
        <v>2017</v>
      </c>
      <c r="E175" s="33"/>
      <c r="F175" s="40" t="str">
        <f t="shared" si="87"/>
        <v>Forecast</v>
      </c>
      <c r="G175" s="124">
        <v>779319</v>
      </c>
      <c r="H175" s="125" t="s">
        <v>64</v>
      </c>
      <c r="I175" s="37"/>
      <c r="K175" s="100" t="str">
        <f t="shared" si="88"/>
        <v>Forecast</v>
      </c>
      <c r="L175" s="130"/>
      <c r="M175" s="131"/>
      <c r="N175" s="101" t="str">
        <f t="shared" si="89"/>
        <v/>
      </c>
      <c r="O175" s="37"/>
      <c r="Q175" s="102" t="str">
        <f t="shared" si="90"/>
        <v>Forecast</v>
      </c>
      <c r="R175" s="67">
        <f t="shared" si="91"/>
        <v>0</v>
      </c>
      <c r="S175" s="105">
        <f t="shared" si="92"/>
        <v>0</v>
      </c>
      <c r="T175" s="105" t="str">
        <f t="shared" si="93"/>
        <v/>
      </c>
      <c r="U175" s="33" t="str">
        <f t="shared" si="94"/>
        <v/>
      </c>
    </row>
    <row r="176" spans="3:21" ht="13.5" thickBot="1" x14ac:dyDescent="0.25">
      <c r="C176" s="45" t="s">
        <v>53</v>
      </c>
      <c r="D176" s="46">
        <v>2018</v>
      </c>
      <c r="E176" s="23"/>
      <c r="F176" s="47" t="str">
        <f t="shared" si="87"/>
        <v>Forecast</v>
      </c>
      <c r="G176" s="132">
        <v>810996.88948703161</v>
      </c>
      <c r="H176" s="133" t="s">
        <v>64</v>
      </c>
      <c r="I176" s="50"/>
      <c r="K176" s="108" t="str">
        <f t="shared" si="88"/>
        <v>Forecast</v>
      </c>
      <c r="L176" s="134"/>
      <c r="M176" s="135"/>
      <c r="N176" s="110" t="str">
        <f t="shared" si="89"/>
        <v/>
      </c>
      <c r="O176" s="50"/>
      <c r="Q176" s="136" t="str">
        <f t="shared" si="90"/>
        <v>Forecast</v>
      </c>
      <c r="R176" s="137">
        <f t="shared" si="91"/>
        <v>0</v>
      </c>
      <c r="S176" s="137">
        <f t="shared" si="92"/>
        <v>0</v>
      </c>
      <c r="T176" s="137" t="str">
        <f t="shared" si="93"/>
        <v/>
      </c>
      <c r="U176" s="23" t="str">
        <f t="shared" si="94"/>
        <v/>
      </c>
    </row>
    <row r="177" spans="2:22" ht="13.5" thickBot="1" x14ac:dyDescent="0.25">
      <c r="C177" s="114"/>
      <c r="I177" s="58">
        <f>SUM(I170:I175)</f>
        <v>653958.278948789</v>
      </c>
      <c r="J177" s="67"/>
      <c r="O177" s="58">
        <f>SUM(O170:O175)</f>
        <v>0</v>
      </c>
      <c r="U177" s="58">
        <f>SUM(U170:U175)</f>
        <v>0</v>
      </c>
    </row>
    <row r="178" spans="2:22" ht="39" thickBot="1" x14ac:dyDescent="0.25">
      <c r="C178" s="59" t="s">
        <v>41</v>
      </c>
      <c r="D178" s="60" t="s">
        <v>42</v>
      </c>
      <c r="E178" s="61"/>
      <c r="F178" s="61"/>
      <c r="G178" s="61" t="s">
        <v>43</v>
      </c>
      <c r="H178" s="61"/>
      <c r="I178" s="62" t="str">
        <f>I157</f>
        <v>Test Year Versus Board-approved</v>
      </c>
      <c r="J178" s="138"/>
      <c r="K178" s="64" t="s">
        <v>42</v>
      </c>
      <c r="L178" s="164" t="s">
        <v>43</v>
      </c>
      <c r="M178" s="164"/>
      <c r="N178" s="61"/>
      <c r="O178" s="62" t="str">
        <f>I178</f>
        <v>Test Year Versus Board-approved</v>
      </c>
      <c r="P178" s="139"/>
      <c r="Q178" s="64" t="s">
        <v>42</v>
      </c>
      <c r="R178" s="164" t="s">
        <v>43</v>
      </c>
      <c r="S178" s="164"/>
      <c r="T178" s="61"/>
      <c r="U178" s="62" t="str">
        <f>O178</f>
        <v>Test Year Versus Board-approved</v>
      </c>
    </row>
    <row r="179" spans="2:22" x14ac:dyDescent="0.2">
      <c r="C179" s="33"/>
      <c r="D179" s="140">
        <f>D170</f>
        <v>2012</v>
      </c>
      <c r="E179" s="57"/>
      <c r="F179" s="67"/>
      <c r="G179" s="68"/>
      <c r="H179" s="67"/>
      <c r="I179" s="69"/>
      <c r="J179" s="33"/>
      <c r="K179" s="32">
        <f>D179</f>
        <v>2012</v>
      </c>
      <c r="L179" s="118"/>
      <c r="M179" s="118"/>
      <c r="N179" s="67"/>
      <c r="O179" s="141"/>
      <c r="P179" s="33"/>
      <c r="Q179" s="32">
        <f>K179</f>
        <v>2012</v>
      </c>
      <c r="R179" s="119"/>
      <c r="S179" s="119"/>
      <c r="T179" s="67"/>
      <c r="U179" s="37"/>
    </row>
    <row r="180" spans="2:22" x14ac:dyDescent="0.2">
      <c r="C180" s="33"/>
      <c r="D180" s="73">
        <f>D171</f>
        <v>2013</v>
      </c>
      <c r="E180" s="67"/>
      <c r="F180" s="67"/>
      <c r="G180" s="74">
        <f>IF(G170=0,"",G171/G170-1)</f>
        <v>-0.35781572782387661</v>
      </c>
      <c r="H180" s="67"/>
      <c r="I180" s="69"/>
      <c r="J180" s="33"/>
      <c r="K180" s="32">
        <f t="shared" ref="K180:K186" si="95">D180</f>
        <v>2013</v>
      </c>
      <c r="L180" s="75" t="str">
        <f>IF(L170=0,"",L171/L170-1)</f>
        <v/>
      </c>
      <c r="M180" s="75" t="str">
        <f>IF(M170=0,"",M171/M170-1)</f>
        <v/>
      </c>
      <c r="N180" s="67"/>
      <c r="O180" s="141"/>
      <c r="P180" s="33"/>
      <c r="Q180" s="32">
        <f t="shared" ref="Q180:Q186" si="96">K180</f>
        <v>2013</v>
      </c>
      <c r="R180" s="120" t="str">
        <f>IF(R170="","",IF(R170=0,"",R171/R170-1))</f>
        <v/>
      </c>
      <c r="S180" s="120" t="str">
        <f>IF(S170="","",IF(S170=0,"",S171/S170-1))</f>
        <v/>
      </c>
      <c r="T180" s="67"/>
      <c r="U180" s="37"/>
    </row>
    <row r="181" spans="2:22" x14ac:dyDescent="0.2">
      <c r="C181" s="33"/>
      <c r="D181" s="142">
        <f t="shared" ref="D181:D185" si="97">D172</f>
        <v>2014</v>
      </c>
      <c r="E181" s="67"/>
      <c r="F181" s="67"/>
      <c r="G181" s="74">
        <f t="shared" ref="G181:G185" si="98">IF(G171=0,"",G172/G171-1)</f>
        <v>-6.1926263769582768E-2</v>
      </c>
      <c r="H181" s="67"/>
      <c r="I181" s="69"/>
      <c r="J181" s="33"/>
      <c r="K181" s="32">
        <f t="shared" si="95"/>
        <v>2014</v>
      </c>
      <c r="L181" s="75" t="str">
        <f t="shared" ref="L181:M185" si="99">IF(L171=0,"",L172/L171-1)</f>
        <v/>
      </c>
      <c r="M181" s="75" t="str">
        <f t="shared" si="99"/>
        <v/>
      </c>
      <c r="N181" s="67"/>
      <c r="O181" s="141"/>
      <c r="P181" s="33"/>
      <c r="Q181" s="32">
        <f t="shared" si="96"/>
        <v>2014</v>
      </c>
      <c r="R181" s="120" t="str">
        <f t="shared" ref="R181:S185" si="100">IF(R171="","",IF(R171=0,"",R172/R171-1))</f>
        <v/>
      </c>
      <c r="S181" s="120" t="str">
        <f t="shared" si="100"/>
        <v/>
      </c>
      <c r="T181" s="67"/>
      <c r="U181" s="37"/>
    </row>
    <row r="182" spans="2:22" x14ac:dyDescent="0.2">
      <c r="C182" s="33"/>
      <c r="D182" s="73">
        <f t="shared" si="97"/>
        <v>2015</v>
      </c>
      <c r="E182" s="67"/>
      <c r="F182" s="67"/>
      <c r="G182" s="74">
        <f t="shared" si="98"/>
        <v>1.4888721881899603E-2</v>
      </c>
      <c r="H182" s="67"/>
      <c r="I182" s="69"/>
      <c r="J182" s="33"/>
      <c r="K182" s="32">
        <f t="shared" si="95"/>
        <v>2015</v>
      </c>
      <c r="L182" s="75" t="str">
        <f t="shared" si="99"/>
        <v/>
      </c>
      <c r="M182" s="75" t="str">
        <f t="shared" si="99"/>
        <v/>
      </c>
      <c r="N182" s="67"/>
      <c r="O182" s="141"/>
      <c r="P182" s="33"/>
      <c r="Q182" s="32">
        <f t="shared" si="96"/>
        <v>2015</v>
      </c>
      <c r="R182" s="120" t="str">
        <f t="shared" si="100"/>
        <v/>
      </c>
      <c r="S182" s="120" t="str">
        <f t="shared" si="100"/>
        <v/>
      </c>
      <c r="T182" s="67"/>
      <c r="U182" s="37"/>
    </row>
    <row r="183" spans="2:22" x14ac:dyDescent="0.2">
      <c r="C183" s="33"/>
      <c r="D183" s="73">
        <f t="shared" si="97"/>
        <v>2016</v>
      </c>
      <c r="E183" s="67"/>
      <c r="F183" s="67"/>
      <c r="G183" s="74">
        <f t="shared" si="98"/>
        <v>-8.4444240384101699E-3</v>
      </c>
      <c r="H183" s="67"/>
      <c r="I183" s="69"/>
      <c r="J183" s="33"/>
      <c r="K183" s="32">
        <f t="shared" si="95"/>
        <v>2016</v>
      </c>
      <c r="L183" s="75" t="str">
        <f t="shared" si="99"/>
        <v/>
      </c>
      <c r="M183" s="75" t="str">
        <f t="shared" si="99"/>
        <v/>
      </c>
      <c r="N183" s="67"/>
      <c r="O183" s="141"/>
      <c r="P183" s="33"/>
      <c r="Q183" s="32">
        <f t="shared" si="96"/>
        <v>2016</v>
      </c>
      <c r="R183" s="120" t="str">
        <f t="shared" si="100"/>
        <v/>
      </c>
      <c r="S183" s="120" t="str">
        <f t="shared" si="100"/>
        <v/>
      </c>
      <c r="T183" s="67"/>
      <c r="U183" s="37"/>
    </row>
    <row r="184" spans="2:22" x14ac:dyDescent="0.2">
      <c r="C184" s="33"/>
      <c r="D184" s="73">
        <f t="shared" si="97"/>
        <v>2017</v>
      </c>
      <c r="E184" s="67"/>
      <c r="F184" s="67"/>
      <c r="G184" s="74">
        <f t="shared" si="98"/>
        <v>2.4008195439859659E-2</v>
      </c>
      <c r="H184" s="67"/>
      <c r="I184" s="69"/>
      <c r="J184" s="33"/>
      <c r="K184" s="32">
        <f t="shared" si="95"/>
        <v>2017</v>
      </c>
      <c r="L184" s="75" t="str">
        <f>IF(K175="Forecast","",IF(L174=0,"",L175/L174-1))</f>
        <v/>
      </c>
      <c r="M184" s="75" t="str">
        <f t="shared" si="99"/>
        <v/>
      </c>
      <c r="N184" s="67"/>
      <c r="O184" s="141"/>
      <c r="P184" s="33"/>
      <c r="Q184" s="32">
        <f t="shared" si="96"/>
        <v>2017</v>
      </c>
      <c r="R184" s="120" t="str">
        <f>IF(Q175="Forecast","",IF(R174=0,"",R175/R174-1))</f>
        <v/>
      </c>
      <c r="S184" s="120" t="str">
        <f t="shared" si="100"/>
        <v/>
      </c>
      <c r="T184" s="67"/>
      <c r="U184" s="37"/>
    </row>
    <row r="185" spans="2:22" x14ac:dyDescent="0.2">
      <c r="C185" s="33"/>
      <c r="D185" s="142">
        <f t="shared" si="97"/>
        <v>2018</v>
      </c>
      <c r="E185" s="67"/>
      <c r="F185" s="67"/>
      <c r="G185" s="74">
        <f t="shared" si="98"/>
        <v>4.0648167806805136E-2</v>
      </c>
      <c r="H185" s="67"/>
      <c r="I185" s="76">
        <f>IF(I177=0,"",G176/I177-1)</f>
        <v>0.24013551872250272</v>
      </c>
      <c r="J185" s="33"/>
      <c r="K185" s="32">
        <f t="shared" si="95"/>
        <v>2018</v>
      </c>
      <c r="L185" s="75" t="str">
        <f>IF(K176="Forecast","",IF(L175=0,"",L176/L175-1))</f>
        <v/>
      </c>
      <c r="M185" s="75" t="str">
        <f t="shared" si="99"/>
        <v/>
      </c>
      <c r="N185" s="67"/>
      <c r="O185" s="143" t="str">
        <f>IF(O177=0,"",M176/O177-1)</f>
        <v/>
      </c>
      <c r="P185" s="33"/>
      <c r="Q185" s="32">
        <f t="shared" si="96"/>
        <v>2018</v>
      </c>
      <c r="R185" s="120" t="str">
        <f>IF(Q176="Forecast","",IF(R175=0,"",R176/R175-1))</f>
        <v/>
      </c>
      <c r="S185" s="120" t="str">
        <f t="shared" si="100"/>
        <v/>
      </c>
      <c r="T185" s="67"/>
      <c r="U185" s="77" t="str">
        <f>IF(U177=0,"",S176/U177-1)</f>
        <v/>
      </c>
    </row>
    <row r="186" spans="2:22" ht="26.25" thickBot="1" x14ac:dyDescent="0.25">
      <c r="C186" s="23"/>
      <c r="D186" s="78" t="s">
        <v>46</v>
      </c>
      <c r="E186" s="79"/>
      <c r="F186" s="79"/>
      <c r="G186" s="80">
        <f>IF(G170=0,"",(G176/G170)^(1/($D176-$D170-1))-1)</f>
        <v>-8.3678456836873916E-2</v>
      </c>
      <c r="H186" s="79"/>
      <c r="I186" s="86">
        <v>7.4376207409345252E-2</v>
      </c>
      <c r="J186" s="33"/>
      <c r="K186" s="83" t="str">
        <f t="shared" si="95"/>
        <v>Geometric Mean</v>
      </c>
      <c r="L186" s="84" t="str">
        <f>IF(L170=0,"",(L174/L170)^(1/($D174-$D170-1))-1)</f>
        <v/>
      </c>
      <c r="M186" s="84" t="str">
        <f>IF(M170=0,"",(M176/M170)^(1/($D176-$D170-1))-1)</f>
        <v/>
      </c>
      <c r="N186" s="79"/>
      <c r="O186" s="86" t="s">
        <v>64</v>
      </c>
      <c r="P186" s="23"/>
      <c r="Q186" s="83" t="str">
        <f t="shared" si="96"/>
        <v>Geometric Mean</v>
      </c>
      <c r="R186" s="121" t="str">
        <f>IF(R170="","",IF(R170=0,"",(R174/R170)^(1/($D174-$D170-1))-1))</f>
        <v/>
      </c>
      <c r="S186" s="84" t="str">
        <f>IF(S170="","",IF(S170=0,"",(S176/S170)^(1/($D176-$D170-1))-1))</f>
        <v/>
      </c>
      <c r="T186" s="79"/>
      <c r="U186" s="86" t="s">
        <v>64</v>
      </c>
    </row>
    <row r="187" spans="2:22" ht="13.5" thickBot="1" x14ac:dyDescent="0.25"/>
    <row r="188" spans="2:22" ht="13.5" thickBot="1" x14ac:dyDescent="0.25">
      <c r="B188" s="88">
        <v>4</v>
      </c>
      <c r="C188" s="89" t="s">
        <v>48</v>
      </c>
      <c r="D188" s="165" t="s">
        <v>56</v>
      </c>
      <c r="E188" s="166"/>
      <c r="F188" s="167"/>
      <c r="G188" s="90"/>
      <c r="H188" s="91" t="s">
        <v>50</v>
      </c>
      <c r="N188" s="92" t="s">
        <v>51</v>
      </c>
      <c r="O188" s="93"/>
      <c r="P188" s="93"/>
      <c r="Q188" s="93"/>
      <c r="R188" s="93"/>
      <c r="S188" s="93"/>
      <c r="T188" s="93"/>
      <c r="U188" s="93"/>
    </row>
    <row r="189" spans="2:22" ht="13.5" thickBot="1" x14ac:dyDescent="0.25">
      <c r="Q189" s="79"/>
      <c r="R189" s="79"/>
      <c r="S189" s="79"/>
      <c r="T189" s="79"/>
      <c r="U189" s="79"/>
    </row>
    <row r="190" spans="2:22" ht="12.75" customHeight="1" x14ac:dyDescent="0.2">
      <c r="C190" s="20"/>
      <c r="D190" s="21" t="s">
        <v>30</v>
      </c>
      <c r="E190" s="21"/>
      <c r="F190" s="168" t="s">
        <v>31</v>
      </c>
      <c r="G190" s="169"/>
      <c r="H190" s="169"/>
      <c r="I190" s="170"/>
      <c r="J190" s="21"/>
      <c r="K190" s="156" t="s">
        <v>32</v>
      </c>
      <c r="L190" s="157"/>
      <c r="M190" s="157"/>
      <c r="N190" s="157"/>
      <c r="O190" s="158"/>
      <c r="P190" s="94"/>
      <c r="Q190" s="159" t="str">
        <f>CONCATENATE("Consumption (kWh) per ",LEFT(F190,LEN(F190)-1))</f>
        <v>Consumption (kWh) per Customer</v>
      </c>
      <c r="R190" s="160"/>
      <c r="S190" s="160"/>
      <c r="T190" s="160"/>
      <c r="U190" s="161"/>
      <c r="V190" s="95"/>
    </row>
    <row r="191" spans="2:22" ht="39" thickBot="1" x14ac:dyDescent="0.25">
      <c r="C191" s="23"/>
      <c r="D191" s="24" t="s">
        <v>65</v>
      </c>
      <c r="E191" s="25"/>
      <c r="F191" s="162"/>
      <c r="G191" s="163"/>
      <c r="H191" s="171"/>
      <c r="I191" s="26"/>
      <c r="J191" s="25"/>
      <c r="K191" s="28"/>
      <c r="L191" s="29" t="s">
        <v>34</v>
      </c>
      <c r="M191" s="29" t="s">
        <v>35</v>
      </c>
      <c r="N191" s="30"/>
      <c r="O191" s="31" t="s">
        <v>35</v>
      </c>
      <c r="P191" s="25"/>
      <c r="Q191" s="96"/>
      <c r="R191" s="97" t="str">
        <f>L191</f>
        <v>Actual (Weather actual)</v>
      </c>
      <c r="S191" s="98" t="str">
        <f>M191</f>
        <v>Weather-normalized</v>
      </c>
      <c r="T191" s="98"/>
      <c r="U191" s="99" t="str">
        <f>O191</f>
        <v>Weather-normalized</v>
      </c>
      <c r="V191" s="95"/>
    </row>
    <row r="192" spans="2:22" x14ac:dyDescent="0.2">
      <c r="C192" s="25" t="s">
        <v>36</v>
      </c>
      <c r="D192" s="32">
        <f t="shared" ref="D192:D197" si="101">D193-1</f>
        <v>2012</v>
      </c>
      <c r="E192" s="33"/>
      <c r="F192" s="34" t="str">
        <f>F149</f>
        <v>Actual</v>
      </c>
      <c r="G192" s="35">
        <v>47</v>
      </c>
      <c r="H192" s="36" t="s">
        <v>64</v>
      </c>
      <c r="I192" s="37"/>
      <c r="J192" s="33"/>
      <c r="K192" s="100" t="str">
        <f>F192</f>
        <v>Actual</v>
      </c>
      <c r="L192" s="35">
        <v>1186500</v>
      </c>
      <c r="M192" s="39">
        <f>L192</f>
        <v>1186500</v>
      </c>
      <c r="N192" s="101" t="str">
        <f>H192</f>
        <v/>
      </c>
      <c r="O192" s="37"/>
      <c r="P192" s="33"/>
      <c r="Q192" s="102" t="str">
        <f>K192</f>
        <v>Actual</v>
      </c>
      <c r="R192" s="103">
        <f>IF(G192=0,"",L192/G192)</f>
        <v>25244.680851063829</v>
      </c>
      <c r="S192" s="104">
        <f>IF(G192=0,"",M192/G192)</f>
        <v>25244.680851063829</v>
      </c>
      <c r="T192" s="104" t="str">
        <f>N192</f>
        <v/>
      </c>
      <c r="U192" s="104" t="str">
        <f>IF(T192="","",IF(I192=0,"",O192/I192))</f>
        <v/>
      </c>
      <c r="V192" s="105"/>
    </row>
    <row r="193" spans="2:22" x14ac:dyDescent="0.2">
      <c r="C193" s="25" t="s">
        <v>36</v>
      </c>
      <c r="D193" s="32">
        <f t="shared" si="101"/>
        <v>2013</v>
      </c>
      <c r="E193" s="33"/>
      <c r="F193" s="40" t="str">
        <f t="shared" ref="F193:F198" si="102">F150</f>
        <v>Actual</v>
      </c>
      <c r="G193" s="35">
        <v>40</v>
      </c>
      <c r="H193" s="36" t="s">
        <v>66</v>
      </c>
      <c r="I193" s="37">
        <v>27</v>
      </c>
      <c r="J193" s="33"/>
      <c r="K193" s="100" t="str">
        <f t="shared" ref="K193:K198" si="103">F193</f>
        <v>Actual</v>
      </c>
      <c r="L193" s="35">
        <v>2957760</v>
      </c>
      <c r="M193" s="39">
        <f t="shared" ref="M193:M198" si="104">L193</f>
        <v>2957760</v>
      </c>
      <c r="N193" s="101" t="str">
        <f t="shared" ref="N193:N198" si="105">H193</f>
        <v>Board-approved</v>
      </c>
      <c r="O193" s="106">
        <v>3615313.8730161143</v>
      </c>
      <c r="P193" s="33"/>
      <c r="Q193" s="102" t="str">
        <f t="shared" ref="Q193:Q198" si="106">K193</f>
        <v>Actual</v>
      </c>
      <c r="R193" s="103">
        <f t="shared" ref="R193:R198" si="107">IF(G193=0,"",L193/G193)</f>
        <v>73944</v>
      </c>
      <c r="S193" s="104">
        <f t="shared" ref="S193:S198" si="108">IF(G193=0,"",M193/G193)</f>
        <v>73944</v>
      </c>
      <c r="T193" s="104" t="str">
        <f t="shared" ref="T193:T198" si="109">N193</f>
        <v>Board-approved</v>
      </c>
      <c r="U193" s="104">
        <f t="shared" ref="U193:U198" si="110">IF(T193="","",IF(I193=0,"",O193/I193))</f>
        <v>133900.51381541163</v>
      </c>
      <c r="V193" s="105"/>
    </row>
    <row r="194" spans="2:22" x14ac:dyDescent="0.2">
      <c r="C194" s="25" t="s">
        <v>36</v>
      </c>
      <c r="D194" s="32">
        <f t="shared" si="101"/>
        <v>2014</v>
      </c>
      <c r="E194" s="33"/>
      <c r="F194" s="40" t="str">
        <f t="shared" si="102"/>
        <v>Actual</v>
      </c>
      <c r="G194" s="35">
        <v>40</v>
      </c>
      <c r="H194" s="36" t="s">
        <v>64</v>
      </c>
      <c r="I194" s="43"/>
      <c r="J194" s="33"/>
      <c r="K194" s="100" t="str">
        <f t="shared" si="103"/>
        <v>Actual</v>
      </c>
      <c r="L194" s="35">
        <v>4984080</v>
      </c>
      <c r="M194" s="39">
        <f t="shared" si="104"/>
        <v>4984080</v>
      </c>
      <c r="N194" s="101" t="str">
        <f t="shared" si="105"/>
        <v/>
      </c>
      <c r="O194" s="43"/>
      <c r="P194" s="33"/>
      <c r="Q194" s="102" t="str">
        <f t="shared" si="106"/>
        <v>Actual</v>
      </c>
      <c r="R194" s="103">
        <f t="shared" si="107"/>
        <v>124602</v>
      </c>
      <c r="S194" s="104">
        <f t="shared" si="108"/>
        <v>124602</v>
      </c>
      <c r="T194" s="104" t="str">
        <f t="shared" si="109"/>
        <v/>
      </c>
      <c r="U194" s="104" t="str">
        <f t="shared" si="110"/>
        <v/>
      </c>
      <c r="V194" s="105"/>
    </row>
    <row r="195" spans="2:22" x14ac:dyDescent="0.2">
      <c r="C195" s="25" t="s">
        <v>36</v>
      </c>
      <c r="D195" s="32">
        <f t="shared" si="101"/>
        <v>2015</v>
      </c>
      <c r="E195" s="33"/>
      <c r="F195" s="40" t="str">
        <f t="shared" si="102"/>
        <v>Actual</v>
      </c>
      <c r="G195" s="35">
        <v>40</v>
      </c>
      <c r="H195" s="36" t="s">
        <v>64</v>
      </c>
      <c r="I195" s="37"/>
      <c r="J195" s="33"/>
      <c r="K195" s="100" t="str">
        <f t="shared" si="103"/>
        <v>Actual</v>
      </c>
      <c r="L195" s="35">
        <v>4693610</v>
      </c>
      <c r="M195" s="39">
        <f t="shared" si="104"/>
        <v>4693610</v>
      </c>
      <c r="N195" s="101" t="str">
        <f t="shared" si="105"/>
        <v/>
      </c>
      <c r="O195" s="37"/>
      <c r="P195" s="33"/>
      <c r="Q195" s="102" t="str">
        <f t="shared" si="106"/>
        <v>Actual</v>
      </c>
      <c r="R195" s="103">
        <f t="shared" si="107"/>
        <v>117340.25</v>
      </c>
      <c r="S195" s="104">
        <f t="shared" si="108"/>
        <v>117340.25</v>
      </c>
      <c r="T195" s="104" t="str">
        <f t="shared" si="109"/>
        <v/>
      </c>
      <c r="U195" s="104" t="str">
        <f t="shared" si="110"/>
        <v/>
      </c>
      <c r="V195" s="105"/>
    </row>
    <row r="196" spans="2:22" x14ac:dyDescent="0.2">
      <c r="C196" s="25" t="s">
        <v>36</v>
      </c>
      <c r="D196" s="32">
        <f t="shared" si="101"/>
        <v>2016</v>
      </c>
      <c r="E196" s="33"/>
      <c r="F196" s="40" t="str">
        <f t="shared" si="102"/>
        <v>Actual</v>
      </c>
      <c r="G196" s="35">
        <v>42</v>
      </c>
      <c r="H196" s="36" t="s">
        <v>64</v>
      </c>
      <c r="I196" s="37"/>
      <c r="J196" s="33"/>
      <c r="K196" s="100" t="str">
        <f t="shared" si="103"/>
        <v>Actual</v>
      </c>
      <c r="L196" s="35">
        <v>4967450</v>
      </c>
      <c r="M196" s="39">
        <f t="shared" si="104"/>
        <v>4967450</v>
      </c>
      <c r="N196" s="101" t="str">
        <f t="shared" si="105"/>
        <v/>
      </c>
      <c r="O196" s="37"/>
      <c r="P196" s="33"/>
      <c r="Q196" s="102" t="str">
        <f t="shared" si="106"/>
        <v>Actual</v>
      </c>
      <c r="R196" s="103">
        <f t="shared" si="107"/>
        <v>118272.61904761905</v>
      </c>
      <c r="S196" s="104">
        <f t="shared" si="108"/>
        <v>118272.61904761905</v>
      </c>
      <c r="T196" s="104" t="str">
        <f t="shared" si="109"/>
        <v/>
      </c>
      <c r="U196" s="104" t="str">
        <f t="shared" si="110"/>
        <v/>
      </c>
      <c r="V196" s="105"/>
    </row>
    <row r="197" spans="2:22" x14ac:dyDescent="0.2">
      <c r="C197" s="25" t="s">
        <v>38</v>
      </c>
      <c r="D197" s="32">
        <f t="shared" si="101"/>
        <v>2017</v>
      </c>
      <c r="E197" s="33"/>
      <c r="F197" s="40" t="str">
        <f t="shared" si="102"/>
        <v>Forecast</v>
      </c>
      <c r="G197" s="35">
        <v>42</v>
      </c>
      <c r="H197" s="36" t="s">
        <v>64</v>
      </c>
      <c r="I197" s="37"/>
      <c r="J197" s="33"/>
      <c r="K197" s="100" t="str">
        <f t="shared" si="103"/>
        <v>Forecast</v>
      </c>
      <c r="L197" s="146">
        <v>4942563</v>
      </c>
      <c r="M197" s="39">
        <f t="shared" si="104"/>
        <v>4942563</v>
      </c>
      <c r="N197" s="101" t="str">
        <f t="shared" si="105"/>
        <v/>
      </c>
      <c r="O197" s="37"/>
      <c r="P197" s="33"/>
      <c r="Q197" s="102" t="str">
        <f t="shared" si="106"/>
        <v>Forecast</v>
      </c>
      <c r="R197" s="103">
        <f t="shared" si="107"/>
        <v>117680.07142857143</v>
      </c>
      <c r="S197" s="104">
        <f t="shared" si="108"/>
        <v>117680.07142857143</v>
      </c>
      <c r="T197" s="104" t="str">
        <f t="shared" si="109"/>
        <v/>
      </c>
      <c r="U197" s="104" t="str">
        <f t="shared" si="110"/>
        <v/>
      </c>
      <c r="V197" s="105"/>
    </row>
    <row r="198" spans="2:22" ht="13.5" thickBot="1" x14ac:dyDescent="0.25">
      <c r="C198" s="45" t="s">
        <v>40</v>
      </c>
      <c r="D198" s="46">
        <v>2018</v>
      </c>
      <c r="E198" s="23"/>
      <c r="F198" s="47" t="str">
        <f t="shared" si="102"/>
        <v>Forecast</v>
      </c>
      <c r="G198" s="48">
        <v>43</v>
      </c>
      <c r="H198" s="49" t="s">
        <v>64</v>
      </c>
      <c r="I198" s="50"/>
      <c r="J198" s="23"/>
      <c r="K198" s="108" t="str">
        <f t="shared" si="103"/>
        <v>Forecast</v>
      </c>
      <c r="L198" s="147">
        <v>5042004.5946023371</v>
      </c>
      <c r="M198" s="52">
        <f t="shared" si="104"/>
        <v>5042004.5946023371</v>
      </c>
      <c r="N198" s="110" t="str">
        <f t="shared" si="105"/>
        <v/>
      </c>
      <c r="O198" s="50"/>
      <c r="P198" s="23"/>
      <c r="Q198" s="111" t="str">
        <f t="shared" si="106"/>
        <v>Forecast</v>
      </c>
      <c r="R198" s="112">
        <f t="shared" si="107"/>
        <v>117255.92080470551</v>
      </c>
      <c r="S198" s="113">
        <f t="shared" si="108"/>
        <v>117255.92080470551</v>
      </c>
      <c r="T198" s="113" t="str">
        <f t="shared" si="109"/>
        <v/>
      </c>
      <c r="U198" s="113" t="str">
        <f t="shared" si="110"/>
        <v/>
      </c>
      <c r="V198" s="105"/>
    </row>
    <row r="199" spans="2:22" ht="13.5" thickBot="1" x14ac:dyDescent="0.25">
      <c r="B199" s="67"/>
      <c r="C199" s="114"/>
      <c r="I199" s="58">
        <f>SUM(I192:I197)</f>
        <v>27</v>
      </c>
      <c r="O199" s="58">
        <f>SUM(O192:O197)</f>
        <v>3615313.8730161143</v>
      </c>
      <c r="U199" s="58">
        <f>SUM(U192:U197)</f>
        <v>133900.51381541163</v>
      </c>
    </row>
    <row r="200" spans="2:22" ht="39" thickBot="1" x14ac:dyDescent="0.25">
      <c r="C200" s="59" t="s">
        <v>41</v>
      </c>
      <c r="D200" s="60" t="s">
        <v>42</v>
      </c>
      <c r="E200" s="54"/>
      <c r="F200" s="54"/>
      <c r="G200" s="61" t="s">
        <v>43</v>
      </c>
      <c r="H200" s="54"/>
      <c r="I200" s="62" t="s">
        <v>44</v>
      </c>
      <c r="J200" s="115"/>
      <c r="K200" s="64" t="s">
        <v>42</v>
      </c>
      <c r="L200" s="164" t="s">
        <v>43</v>
      </c>
      <c r="M200" s="164"/>
      <c r="N200" s="54"/>
      <c r="O200" s="62" t="str">
        <f>I200</f>
        <v>Test Year Versus Board-approved</v>
      </c>
      <c r="P200" s="116"/>
      <c r="Q200" s="64" t="s">
        <v>42</v>
      </c>
      <c r="R200" s="164" t="s">
        <v>43</v>
      </c>
      <c r="S200" s="164"/>
      <c r="T200" s="54"/>
      <c r="U200" s="62" t="str">
        <f>O200</f>
        <v>Test Year Versus Board-approved</v>
      </c>
    </row>
    <row r="201" spans="2:22" x14ac:dyDescent="0.2">
      <c r="C201" s="33"/>
      <c r="D201" s="66">
        <f t="shared" ref="D201:D207" si="111">D192</f>
        <v>2012</v>
      </c>
      <c r="E201" s="67"/>
      <c r="F201" s="67"/>
      <c r="G201" s="68"/>
      <c r="H201" s="67"/>
      <c r="I201" s="69"/>
      <c r="J201" s="117"/>
      <c r="K201" s="32">
        <f>D201</f>
        <v>2012</v>
      </c>
      <c r="L201" s="118"/>
      <c r="M201" s="118"/>
      <c r="N201" s="67"/>
      <c r="O201" s="37"/>
      <c r="P201" s="33"/>
      <c r="Q201" s="32">
        <f>K201</f>
        <v>2012</v>
      </c>
      <c r="R201" s="119"/>
      <c r="S201" s="119"/>
      <c r="T201" s="67"/>
      <c r="U201" s="37"/>
    </row>
    <row r="202" spans="2:22" x14ac:dyDescent="0.2">
      <c r="C202" s="33"/>
      <c r="D202" s="73">
        <f t="shared" si="111"/>
        <v>2013</v>
      </c>
      <c r="E202" s="67"/>
      <c r="F202" s="67"/>
      <c r="G202" s="74">
        <f t="shared" ref="G202:G207" si="112">IF(G192=0,"",G193/G192-1)</f>
        <v>-0.14893617021276595</v>
      </c>
      <c r="H202" s="67"/>
      <c r="I202" s="69"/>
      <c r="J202" s="117"/>
      <c r="K202" s="32">
        <f t="shared" ref="K202:K208" si="113">D202</f>
        <v>2013</v>
      </c>
      <c r="L202" s="75">
        <f t="shared" ref="L202:M205" si="114">IF(L192=0,"",L193/L192-1)</f>
        <v>1.4928445006321112</v>
      </c>
      <c r="M202" s="75">
        <f t="shared" si="114"/>
        <v>1.4928445006321112</v>
      </c>
      <c r="N202" s="67"/>
      <c r="O202" s="37"/>
      <c r="P202" s="33"/>
      <c r="Q202" s="32">
        <f t="shared" ref="Q202:Q208" si="115">K202</f>
        <v>2013</v>
      </c>
      <c r="R202" s="120">
        <f>IF(R192="","",IF(R192=0,"",R193/R192-1))</f>
        <v>1.9290922882427308</v>
      </c>
      <c r="S202" s="120">
        <f>IF(S192="","",IF(S192=0,"",S193/S192-1))</f>
        <v>1.9290922882427308</v>
      </c>
      <c r="T202" s="67"/>
      <c r="U202" s="37"/>
    </row>
    <row r="203" spans="2:22" x14ac:dyDescent="0.2">
      <c r="C203" s="33"/>
      <c r="D203" s="73">
        <f t="shared" si="111"/>
        <v>2014</v>
      </c>
      <c r="E203" s="67"/>
      <c r="F203" s="67"/>
      <c r="G203" s="74">
        <f t="shared" si="112"/>
        <v>0</v>
      </c>
      <c r="H203" s="67"/>
      <c r="I203" s="69"/>
      <c r="J203" s="117"/>
      <c r="K203" s="32">
        <f t="shared" si="113"/>
        <v>2014</v>
      </c>
      <c r="L203" s="75">
        <f t="shared" si="114"/>
        <v>0.68508601103537803</v>
      </c>
      <c r="M203" s="75">
        <f t="shared" si="114"/>
        <v>0.68508601103537803</v>
      </c>
      <c r="N203" s="67"/>
      <c r="O203" s="37"/>
      <c r="P203" s="33"/>
      <c r="Q203" s="32">
        <f t="shared" si="115"/>
        <v>2014</v>
      </c>
      <c r="R203" s="120">
        <f t="shared" ref="R203:S207" si="116">IF(R193="","",IF(R193=0,"",R194/R193-1))</f>
        <v>0.68508601103537803</v>
      </c>
      <c r="S203" s="120">
        <f t="shared" si="116"/>
        <v>0.68508601103537803</v>
      </c>
      <c r="T203" s="67"/>
      <c r="U203" s="37"/>
    </row>
    <row r="204" spans="2:22" x14ac:dyDescent="0.2">
      <c r="C204" s="33"/>
      <c r="D204" s="73">
        <f t="shared" si="111"/>
        <v>2015</v>
      </c>
      <c r="E204" s="67"/>
      <c r="F204" s="67"/>
      <c r="G204" s="74">
        <f t="shared" si="112"/>
        <v>0</v>
      </c>
      <c r="H204" s="67"/>
      <c r="I204" s="69"/>
      <c r="J204" s="117"/>
      <c r="K204" s="32">
        <f t="shared" si="113"/>
        <v>2015</v>
      </c>
      <c r="L204" s="75">
        <f t="shared" si="114"/>
        <v>-5.8279562125808537E-2</v>
      </c>
      <c r="M204" s="75">
        <f t="shared" si="114"/>
        <v>-5.8279562125808537E-2</v>
      </c>
      <c r="N204" s="67"/>
      <c r="O204" s="37"/>
      <c r="P204" s="33"/>
      <c r="Q204" s="32">
        <f t="shared" si="115"/>
        <v>2015</v>
      </c>
      <c r="R204" s="120">
        <f t="shared" si="116"/>
        <v>-5.8279562125808537E-2</v>
      </c>
      <c r="S204" s="120">
        <f t="shared" si="116"/>
        <v>-5.8279562125808537E-2</v>
      </c>
      <c r="T204" s="67"/>
      <c r="U204" s="37"/>
    </row>
    <row r="205" spans="2:22" x14ac:dyDescent="0.2">
      <c r="C205" s="33"/>
      <c r="D205" s="73">
        <f t="shared" si="111"/>
        <v>2016</v>
      </c>
      <c r="E205" s="67"/>
      <c r="F205" s="67"/>
      <c r="G205" s="74">
        <f t="shared" si="112"/>
        <v>5.0000000000000044E-2</v>
      </c>
      <c r="H205" s="67"/>
      <c r="I205" s="69"/>
      <c r="J205" s="117"/>
      <c r="K205" s="32">
        <f t="shared" si="113"/>
        <v>2016</v>
      </c>
      <c r="L205" s="75">
        <f t="shared" si="114"/>
        <v>5.8343151646600422E-2</v>
      </c>
      <c r="M205" s="75">
        <f t="shared" si="114"/>
        <v>5.8343151646600422E-2</v>
      </c>
      <c r="N205" s="67"/>
      <c r="O205" s="37"/>
      <c r="P205" s="33"/>
      <c r="Q205" s="32">
        <f t="shared" si="115"/>
        <v>2016</v>
      </c>
      <c r="R205" s="120">
        <f t="shared" si="116"/>
        <v>7.9458587110481371E-3</v>
      </c>
      <c r="S205" s="120">
        <f t="shared" si="116"/>
        <v>7.9458587110481371E-3</v>
      </c>
      <c r="T205" s="67"/>
      <c r="U205" s="37"/>
    </row>
    <row r="206" spans="2:22" x14ac:dyDescent="0.2">
      <c r="C206" s="33"/>
      <c r="D206" s="73">
        <f t="shared" si="111"/>
        <v>2017</v>
      </c>
      <c r="E206" s="67"/>
      <c r="F206" s="67"/>
      <c r="G206" s="74">
        <f t="shared" si="112"/>
        <v>0</v>
      </c>
      <c r="H206" s="67"/>
      <c r="I206" s="69"/>
      <c r="J206" s="117"/>
      <c r="K206" s="32">
        <f t="shared" si="113"/>
        <v>2017</v>
      </c>
      <c r="L206" s="75" t="str">
        <f>IF(K197="Forecast","",IF(L196=0,"",L197/L196-1))</f>
        <v/>
      </c>
      <c r="M206" s="75">
        <f>IF(M196=0,"",M197/M196-1)</f>
        <v>-5.0100151989451724E-3</v>
      </c>
      <c r="N206" s="67"/>
      <c r="O206" s="37"/>
      <c r="P206" s="33"/>
      <c r="Q206" s="32">
        <f t="shared" si="115"/>
        <v>2017</v>
      </c>
      <c r="R206" s="120" t="str">
        <f>IF(Q197="Forecast","",IF(R196=0,"",R197/R196-1))</f>
        <v/>
      </c>
      <c r="S206" s="120">
        <f t="shared" si="116"/>
        <v>-5.0100151989451724E-3</v>
      </c>
      <c r="T206" s="67"/>
      <c r="U206" s="37"/>
    </row>
    <row r="207" spans="2:22" x14ac:dyDescent="0.2">
      <c r="C207" s="33"/>
      <c r="D207" s="73">
        <f t="shared" si="111"/>
        <v>2018</v>
      </c>
      <c r="E207" s="67"/>
      <c r="F207" s="67"/>
      <c r="G207" s="74">
        <f t="shared" si="112"/>
        <v>2.3809523809523725E-2</v>
      </c>
      <c r="H207" s="67"/>
      <c r="I207" s="76">
        <f>IF(I199=0,"",G198/I199-1)</f>
        <v>0.59259259259259256</v>
      </c>
      <c r="J207" s="117"/>
      <c r="K207" s="32">
        <f t="shared" si="113"/>
        <v>2018</v>
      </c>
      <c r="L207" s="75" t="str">
        <f>IF(K198="Forecast","",IF(L197=0,"",L198/L197-1))</f>
        <v/>
      </c>
      <c r="M207" s="75">
        <f>IF(M197=0,"",M198/M197-1)</f>
        <v>2.0119438963618119E-2</v>
      </c>
      <c r="N207" s="67"/>
      <c r="O207" s="77">
        <f>IF(O199=0,"",M198/O199-1)</f>
        <v>0.39462430419519579</v>
      </c>
      <c r="P207" s="33"/>
      <c r="Q207" s="32">
        <f t="shared" si="115"/>
        <v>2018</v>
      </c>
      <c r="R207" s="120" t="str">
        <f>IF(Q198="Forecast","",IF(R197=0,"",R198/R197-1))</f>
        <v/>
      </c>
      <c r="S207" s="120">
        <f t="shared" si="116"/>
        <v>-3.6042689192568034E-3</v>
      </c>
      <c r="T207" s="67"/>
      <c r="U207" s="77">
        <f>IF(U199=0,"",S198/U199-1)</f>
        <v>-0.12430566945883037</v>
      </c>
    </row>
    <row r="208" spans="2:22" ht="26.25" thickBot="1" x14ac:dyDescent="0.25">
      <c r="C208" s="23"/>
      <c r="D208" s="78" t="s">
        <v>46</v>
      </c>
      <c r="E208" s="79"/>
      <c r="F208" s="79"/>
      <c r="G208" s="80">
        <f>IF(G192=0,"",(G198/G192)^(1/($D198-$D192-1))-1)</f>
        <v>-1.7632198235571717E-2</v>
      </c>
      <c r="H208" s="79"/>
      <c r="I208" s="81">
        <v>0.16779935346224129</v>
      </c>
      <c r="J208" s="82"/>
      <c r="K208" s="83" t="str">
        <f t="shared" si="113"/>
        <v>Geometric Mean</v>
      </c>
      <c r="L208" s="84">
        <f>IF(L192=0,"",(L196/L192)^(1/($D196-$D192-1))-1)</f>
        <v>0.61171625968234666</v>
      </c>
      <c r="M208" s="84">
        <f>IF(M192=0,"",(M198/M192)^(1/($D198-$D192-1))-1)</f>
        <v>0.33557136442877966</v>
      </c>
      <c r="N208" s="79"/>
      <c r="O208" s="86">
        <v>0.11725526468727376</v>
      </c>
      <c r="P208" s="23"/>
      <c r="Q208" s="83" t="str">
        <f t="shared" si="115"/>
        <v>Geometric Mean</v>
      </c>
      <c r="R208" s="121">
        <f>IF(R192="","",IF(R192=0,"",(R196/R192)^(1/($D196-$D192-1))-1))</f>
        <v>0.67329087660524678</v>
      </c>
      <c r="S208" s="84">
        <f>IF(S192="","",IF(S192=0,"",(S198/S192)^(1/($D198-$D192-1))-1))</f>
        <v>0.35954309783969252</v>
      </c>
      <c r="T208" s="79"/>
      <c r="U208" s="86">
        <v>-4.3281483779826213E-2</v>
      </c>
    </row>
    <row r="210" spans="3:21" ht="13.5" thickBot="1" x14ac:dyDescent="0.25">
      <c r="Q210" s="79"/>
      <c r="R210" s="79"/>
      <c r="S210" s="79"/>
      <c r="T210" s="79"/>
      <c r="U210" s="79"/>
    </row>
    <row r="211" spans="3:21" ht="12.75" customHeight="1" x14ac:dyDescent="0.2">
      <c r="C211" s="20"/>
      <c r="D211" s="21" t="s">
        <v>30</v>
      </c>
      <c r="E211" s="21"/>
      <c r="F211" s="153" t="s">
        <v>17</v>
      </c>
      <c r="G211" s="154"/>
      <c r="H211" s="154"/>
      <c r="I211" s="155"/>
      <c r="K211" s="156" t="str">
        <f>IF(ISBLANK(N188),"",CONCATENATE("Demand (",N188,")"))</f>
        <v>Demand (kWh)</v>
      </c>
      <c r="L211" s="157"/>
      <c r="M211" s="157"/>
      <c r="N211" s="157"/>
      <c r="O211" s="158"/>
      <c r="Q211" s="159" t="str">
        <f>CONCATENATE("Demand (",N188,") per ",LEFT(F190,LEN(F190)-1))</f>
        <v>Demand (kWh) per Customer</v>
      </c>
      <c r="R211" s="160"/>
      <c r="S211" s="160"/>
      <c r="T211" s="160"/>
      <c r="U211" s="161"/>
    </row>
    <row r="212" spans="3:21" ht="39" thickBot="1" x14ac:dyDescent="0.25">
      <c r="C212" s="23"/>
      <c r="D212" s="24" t="s">
        <v>65</v>
      </c>
      <c r="E212" s="25"/>
      <c r="F212" s="162"/>
      <c r="G212" s="163"/>
      <c r="H212" s="163"/>
      <c r="I212" s="26"/>
      <c r="K212" s="28"/>
      <c r="L212" s="29" t="s">
        <v>34</v>
      </c>
      <c r="M212" s="29" t="s">
        <v>35</v>
      </c>
      <c r="N212" s="30"/>
      <c r="O212" s="31" t="str">
        <f>M212</f>
        <v>Weather-normalized</v>
      </c>
      <c r="Q212" s="122"/>
      <c r="R212" s="29" t="str">
        <f>L212</f>
        <v>Actual (Weather actual)</v>
      </c>
      <c r="S212" s="29" t="str">
        <f>M212</f>
        <v>Weather-normalized</v>
      </c>
      <c r="T212" s="29"/>
      <c r="U212" s="123" t="str">
        <f>O212</f>
        <v>Weather-normalized</v>
      </c>
    </row>
    <row r="213" spans="3:21" x14ac:dyDescent="0.2">
      <c r="C213" s="25" t="s">
        <v>36</v>
      </c>
      <c r="D213" s="32">
        <f t="shared" ref="D213:D218" si="117">D214-1</f>
        <v>2012</v>
      </c>
      <c r="E213" s="33"/>
      <c r="F213" s="34" t="str">
        <f t="shared" ref="F213:F219" si="118">F192</f>
        <v>Actual</v>
      </c>
      <c r="G213" s="124">
        <v>114691</v>
      </c>
      <c r="H213" s="125" t="s">
        <v>64</v>
      </c>
      <c r="I213" s="126"/>
      <c r="K213" s="100" t="str">
        <f t="shared" ref="K213:K219" si="119">K192</f>
        <v>Actual</v>
      </c>
      <c r="L213" s="127"/>
      <c r="M213" s="127"/>
      <c r="N213" s="101" t="str">
        <f t="shared" ref="N213:N219" si="120">N192</f>
        <v/>
      </c>
      <c r="O213" s="37"/>
      <c r="Q213" s="102" t="str">
        <f>K213</f>
        <v>Actual</v>
      </c>
      <c r="R213" s="67">
        <f>IF(G213=0,"",L213/G213)</f>
        <v>0</v>
      </c>
      <c r="S213" s="105">
        <f>IF(G213=0,"",M213/G213)</f>
        <v>0</v>
      </c>
      <c r="T213" s="105" t="str">
        <f>N213</f>
        <v/>
      </c>
      <c r="U213" s="33" t="str">
        <f>IF(T213="","",IF(I213=0,"",O213/I213))</f>
        <v/>
      </c>
    </row>
    <row r="214" spans="3:21" x14ac:dyDescent="0.2">
      <c r="C214" s="25" t="s">
        <v>36</v>
      </c>
      <c r="D214" s="32">
        <f t="shared" si="117"/>
        <v>2013</v>
      </c>
      <c r="E214" s="33"/>
      <c r="F214" s="40" t="str">
        <f t="shared" si="118"/>
        <v>Actual</v>
      </c>
      <c r="G214" s="124">
        <v>294893.92</v>
      </c>
      <c r="H214" s="125" t="s">
        <v>66</v>
      </c>
      <c r="I214" s="128">
        <v>358505.96760549903</v>
      </c>
      <c r="K214" s="100" t="str">
        <f t="shared" si="119"/>
        <v>Actual</v>
      </c>
      <c r="L214" s="127"/>
      <c r="M214" s="127"/>
      <c r="N214" s="101" t="str">
        <f t="shared" si="120"/>
        <v>Board-approved</v>
      </c>
      <c r="O214" s="37"/>
      <c r="Q214" s="102" t="str">
        <f t="shared" ref="Q214:Q219" si="121">K214</f>
        <v>Actual</v>
      </c>
      <c r="R214" s="67">
        <f t="shared" ref="R214:R219" si="122">IF(G214=0,"",L214/G214)</f>
        <v>0</v>
      </c>
      <c r="S214" s="105">
        <f t="shared" ref="S214:S219" si="123">IF(G214=0,"",M214/G214)</f>
        <v>0</v>
      </c>
      <c r="T214" s="105" t="str">
        <f t="shared" ref="T214:T219" si="124">N214</f>
        <v>Board-approved</v>
      </c>
      <c r="U214" s="33">
        <f t="shared" ref="U214:U219" si="125">IF(T214="","",IF(I214=0,"",O214/I214))</f>
        <v>0</v>
      </c>
    </row>
    <row r="215" spans="3:21" x14ac:dyDescent="0.2">
      <c r="C215" s="25" t="s">
        <v>36</v>
      </c>
      <c r="D215" s="32">
        <f t="shared" si="117"/>
        <v>2014</v>
      </c>
      <c r="E215" s="33"/>
      <c r="F215" s="40" t="str">
        <f t="shared" si="118"/>
        <v>Actual</v>
      </c>
      <c r="G215" s="124">
        <v>514186.63</v>
      </c>
      <c r="H215" s="125" t="s">
        <v>64</v>
      </c>
      <c r="I215" s="129"/>
      <c r="K215" s="100" t="str">
        <f t="shared" si="119"/>
        <v>Actual</v>
      </c>
      <c r="L215" s="127"/>
      <c r="M215" s="127"/>
      <c r="N215" s="101" t="str">
        <f t="shared" si="120"/>
        <v/>
      </c>
      <c r="O215" s="43"/>
      <c r="Q215" s="102" t="str">
        <f t="shared" si="121"/>
        <v>Actual</v>
      </c>
      <c r="R215" s="67">
        <f t="shared" si="122"/>
        <v>0</v>
      </c>
      <c r="S215" s="105">
        <f t="shared" si="123"/>
        <v>0</v>
      </c>
      <c r="T215" s="105" t="str">
        <f t="shared" si="124"/>
        <v/>
      </c>
      <c r="U215" s="33" t="str">
        <f t="shared" si="125"/>
        <v/>
      </c>
    </row>
    <row r="216" spans="3:21" x14ac:dyDescent="0.2">
      <c r="C216" s="25" t="s">
        <v>36</v>
      </c>
      <c r="D216" s="32">
        <f t="shared" si="117"/>
        <v>2015</v>
      </c>
      <c r="E216" s="33"/>
      <c r="F216" s="40" t="str">
        <f t="shared" si="118"/>
        <v>Actual</v>
      </c>
      <c r="G216" s="124">
        <v>493724.91</v>
      </c>
      <c r="H216" s="125" t="s">
        <v>64</v>
      </c>
      <c r="I216" s="37"/>
      <c r="K216" s="100" t="str">
        <f t="shared" si="119"/>
        <v>Actual</v>
      </c>
      <c r="L216" s="127"/>
      <c r="M216" s="127"/>
      <c r="N216" s="101" t="str">
        <f t="shared" si="120"/>
        <v/>
      </c>
      <c r="O216" s="37"/>
      <c r="Q216" s="102" t="str">
        <f t="shared" si="121"/>
        <v>Actual</v>
      </c>
      <c r="R216" s="67">
        <f t="shared" si="122"/>
        <v>0</v>
      </c>
      <c r="S216" s="105">
        <f t="shared" si="123"/>
        <v>0</v>
      </c>
      <c r="T216" s="105" t="str">
        <f t="shared" si="124"/>
        <v/>
      </c>
      <c r="U216" s="33" t="str">
        <f t="shared" si="125"/>
        <v/>
      </c>
    </row>
    <row r="217" spans="3:21" x14ac:dyDescent="0.2">
      <c r="C217" s="25" t="s">
        <v>36</v>
      </c>
      <c r="D217" s="32">
        <f t="shared" si="117"/>
        <v>2016</v>
      </c>
      <c r="E217" s="33"/>
      <c r="F217" s="40" t="str">
        <f t="shared" si="118"/>
        <v>Actual</v>
      </c>
      <c r="G217" s="124">
        <v>533048.62</v>
      </c>
      <c r="H217" s="125" t="s">
        <v>64</v>
      </c>
      <c r="I217" s="37"/>
      <c r="K217" s="100" t="str">
        <f t="shared" si="119"/>
        <v>Actual</v>
      </c>
      <c r="L217" s="127"/>
      <c r="M217" s="127"/>
      <c r="N217" s="101" t="str">
        <f t="shared" si="120"/>
        <v/>
      </c>
      <c r="O217" s="37"/>
      <c r="Q217" s="102" t="str">
        <f t="shared" si="121"/>
        <v>Actual</v>
      </c>
      <c r="R217" s="67">
        <f t="shared" si="122"/>
        <v>0</v>
      </c>
      <c r="S217" s="105">
        <f t="shared" si="123"/>
        <v>0</v>
      </c>
      <c r="T217" s="105" t="str">
        <f t="shared" si="124"/>
        <v/>
      </c>
      <c r="U217" s="33" t="str">
        <f t="shared" si="125"/>
        <v/>
      </c>
    </row>
    <row r="218" spans="3:21" x14ac:dyDescent="0.2">
      <c r="C218" s="25" t="s">
        <v>52</v>
      </c>
      <c r="D218" s="32">
        <f t="shared" si="117"/>
        <v>2017</v>
      </c>
      <c r="E218" s="33"/>
      <c r="F218" s="40" t="str">
        <f t="shared" si="118"/>
        <v>Forecast</v>
      </c>
      <c r="G218" s="124">
        <v>532503</v>
      </c>
      <c r="H218" s="125" t="s">
        <v>64</v>
      </c>
      <c r="I218" s="37"/>
      <c r="K218" s="100" t="str">
        <f t="shared" si="119"/>
        <v>Forecast</v>
      </c>
      <c r="L218" s="130"/>
      <c r="M218" s="131"/>
      <c r="N218" s="101" t="str">
        <f t="shared" si="120"/>
        <v/>
      </c>
      <c r="O218" s="37"/>
      <c r="Q218" s="102" t="str">
        <f t="shared" si="121"/>
        <v>Forecast</v>
      </c>
      <c r="R218" s="67">
        <f t="shared" si="122"/>
        <v>0</v>
      </c>
      <c r="S218" s="105">
        <f t="shared" si="123"/>
        <v>0</v>
      </c>
      <c r="T218" s="105" t="str">
        <f t="shared" si="124"/>
        <v/>
      </c>
      <c r="U218" s="33" t="str">
        <f t="shared" si="125"/>
        <v/>
      </c>
    </row>
    <row r="219" spans="3:21" ht="13.5" thickBot="1" x14ac:dyDescent="0.25">
      <c r="C219" s="45" t="s">
        <v>53</v>
      </c>
      <c r="D219" s="46">
        <v>2018</v>
      </c>
      <c r="E219" s="23"/>
      <c r="F219" s="47" t="str">
        <f t="shared" si="118"/>
        <v>Forecast</v>
      </c>
      <c r="G219" s="132">
        <v>553136.26085109159</v>
      </c>
      <c r="H219" s="133" t="s">
        <v>64</v>
      </c>
      <c r="I219" s="50"/>
      <c r="K219" s="108" t="str">
        <f t="shared" si="119"/>
        <v>Forecast</v>
      </c>
      <c r="L219" s="134"/>
      <c r="M219" s="135"/>
      <c r="N219" s="110" t="str">
        <f t="shared" si="120"/>
        <v/>
      </c>
      <c r="O219" s="50"/>
      <c r="Q219" s="136" t="str">
        <f t="shared" si="121"/>
        <v>Forecast</v>
      </c>
      <c r="R219" s="137">
        <f t="shared" si="122"/>
        <v>0</v>
      </c>
      <c r="S219" s="137">
        <f t="shared" si="123"/>
        <v>0</v>
      </c>
      <c r="T219" s="137" t="str">
        <f t="shared" si="124"/>
        <v/>
      </c>
      <c r="U219" s="23" t="str">
        <f t="shared" si="125"/>
        <v/>
      </c>
    </row>
    <row r="220" spans="3:21" ht="13.5" thickBot="1" x14ac:dyDescent="0.25">
      <c r="C220" s="114"/>
      <c r="I220" s="58">
        <f>SUM(I213:I218)</f>
        <v>358505.96760549903</v>
      </c>
      <c r="J220" s="67"/>
      <c r="O220" s="58">
        <f>SUM(O213:O218)</f>
        <v>0</v>
      </c>
      <c r="U220" s="58">
        <f>SUM(U213:U218)</f>
        <v>0</v>
      </c>
    </row>
    <row r="221" spans="3:21" ht="39" thickBot="1" x14ac:dyDescent="0.25">
      <c r="C221" s="59" t="s">
        <v>41</v>
      </c>
      <c r="D221" s="60" t="s">
        <v>42</v>
      </c>
      <c r="E221" s="61"/>
      <c r="F221" s="61"/>
      <c r="G221" s="61" t="s">
        <v>43</v>
      </c>
      <c r="H221" s="61"/>
      <c r="I221" s="62" t="str">
        <f>I200</f>
        <v>Test Year Versus Board-approved</v>
      </c>
      <c r="J221" s="138"/>
      <c r="K221" s="64" t="s">
        <v>42</v>
      </c>
      <c r="L221" s="164" t="s">
        <v>43</v>
      </c>
      <c r="M221" s="164"/>
      <c r="N221" s="61"/>
      <c r="O221" s="62" t="str">
        <f>I221</f>
        <v>Test Year Versus Board-approved</v>
      </c>
      <c r="P221" s="139"/>
      <c r="Q221" s="64" t="s">
        <v>42</v>
      </c>
      <c r="R221" s="164" t="s">
        <v>43</v>
      </c>
      <c r="S221" s="164"/>
      <c r="T221" s="61"/>
      <c r="U221" s="62" t="str">
        <f>O221</f>
        <v>Test Year Versus Board-approved</v>
      </c>
    </row>
    <row r="222" spans="3:21" x14ac:dyDescent="0.2">
      <c r="C222" s="33"/>
      <c r="D222" s="140">
        <f>D213</f>
        <v>2012</v>
      </c>
      <c r="E222" s="57"/>
      <c r="F222" s="67"/>
      <c r="G222" s="68"/>
      <c r="H222" s="67"/>
      <c r="I222" s="69"/>
      <c r="J222" s="33"/>
      <c r="K222" s="32">
        <f>D222</f>
        <v>2012</v>
      </c>
      <c r="L222" s="118"/>
      <c r="M222" s="118"/>
      <c r="N222" s="67"/>
      <c r="O222" s="141"/>
      <c r="P222" s="33"/>
      <c r="Q222" s="32">
        <f>K222</f>
        <v>2012</v>
      </c>
      <c r="R222" s="119"/>
      <c r="S222" s="119"/>
      <c r="T222" s="67"/>
      <c r="U222" s="37"/>
    </row>
    <row r="223" spans="3:21" x14ac:dyDescent="0.2">
      <c r="C223" s="33"/>
      <c r="D223" s="73">
        <f>D214</f>
        <v>2013</v>
      </c>
      <c r="E223" s="67"/>
      <c r="F223" s="67"/>
      <c r="G223" s="74">
        <f>IF(G213=0,"",G214/G213-1)</f>
        <v>1.571203668988848</v>
      </c>
      <c r="H223" s="67"/>
      <c r="I223" s="69"/>
      <c r="J223" s="33"/>
      <c r="K223" s="32">
        <f t="shared" ref="K223:K229" si="126">D223</f>
        <v>2013</v>
      </c>
      <c r="L223" s="75" t="str">
        <f>IF(L213=0,"",L214/L213-1)</f>
        <v/>
      </c>
      <c r="M223" s="75" t="str">
        <f>IF(M213=0,"",M214/M213-1)</f>
        <v/>
      </c>
      <c r="N223" s="67"/>
      <c r="O223" s="141"/>
      <c r="P223" s="33"/>
      <c r="Q223" s="32">
        <f t="shared" ref="Q223:Q229" si="127">K223</f>
        <v>2013</v>
      </c>
      <c r="R223" s="120" t="str">
        <f>IF(R213="","",IF(R213=0,"",R214/R213-1))</f>
        <v/>
      </c>
      <c r="S223" s="120" t="str">
        <f>IF(S213="","",IF(S213=0,"",S214/S213-1))</f>
        <v/>
      </c>
      <c r="T223" s="67"/>
      <c r="U223" s="37"/>
    </row>
    <row r="224" spans="3:21" x14ac:dyDescent="0.2">
      <c r="C224" s="33"/>
      <c r="D224" s="142">
        <f t="shared" ref="D224:D228" si="128">D215</f>
        <v>2014</v>
      </c>
      <c r="E224" s="67"/>
      <c r="F224" s="67"/>
      <c r="G224" s="74">
        <f t="shared" ref="G224:G228" si="129">IF(G214=0,"",G215/G214-1)</f>
        <v>0.74363252385807077</v>
      </c>
      <c r="H224" s="67"/>
      <c r="I224" s="69"/>
      <c r="J224" s="33"/>
      <c r="K224" s="32">
        <f t="shared" si="126"/>
        <v>2014</v>
      </c>
      <c r="L224" s="75" t="str">
        <f t="shared" ref="L224:M228" si="130">IF(L214=0,"",L215/L214-1)</f>
        <v/>
      </c>
      <c r="M224" s="75" t="str">
        <f t="shared" si="130"/>
        <v/>
      </c>
      <c r="N224" s="67"/>
      <c r="O224" s="141"/>
      <c r="P224" s="33"/>
      <c r="Q224" s="32">
        <f t="shared" si="127"/>
        <v>2014</v>
      </c>
      <c r="R224" s="120" t="str">
        <f t="shared" ref="R224:S228" si="131">IF(R214="","",IF(R214=0,"",R215/R214-1))</f>
        <v/>
      </c>
      <c r="S224" s="120" t="str">
        <f t="shared" si="131"/>
        <v/>
      </c>
      <c r="T224" s="67"/>
      <c r="U224" s="37"/>
    </row>
    <row r="225" spans="2:22" x14ac:dyDescent="0.2">
      <c r="C225" s="33"/>
      <c r="D225" s="73">
        <f t="shared" si="128"/>
        <v>2015</v>
      </c>
      <c r="E225" s="67"/>
      <c r="F225" s="67"/>
      <c r="G225" s="74">
        <f t="shared" si="129"/>
        <v>-3.9794344710985641E-2</v>
      </c>
      <c r="H225" s="67"/>
      <c r="I225" s="69"/>
      <c r="J225" s="33"/>
      <c r="K225" s="32">
        <f t="shared" si="126"/>
        <v>2015</v>
      </c>
      <c r="L225" s="75" t="str">
        <f t="shared" si="130"/>
        <v/>
      </c>
      <c r="M225" s="75" t="str">
        <f t="shared" si="130"/>
        <v/>
      </c>
      <c r="N225" s="67"/>
      <c r="O225" s="141"/>
      <c r="P225" s="33"/>
      <c r="Q225" s="32">
        <f t="shared" si="127"/>
        <v>2015</v>
      </c>
      <c r="R225" s="120" t="str">
        <f t="shared" si="131"/>
        <v/>
      </c>
      <c r="S225" s="120" t="str">
        <f t="shared" si="131"/>
        <v/>
      </c>
      <c r="T225" s="67"/>
      <c r="U225" s="37"/>
    </row>
    <row r="226" spans="2:22" x14ac:dyDescent="0.2">
      <c r="C226" s="33"/>
      <c r="D226" s="73">
        <f t="shared" si="128"/>
        <v>2016</v>
      </c>
      <c r="E226" s="67"/>
      <c r="F226" s="67"/>
      <c r="G226" s="74">
        <f t="shared" si="129"/>
        <v>7.964700423966864E-2</v>
      </c>
      <c r="H226" s="67"/>
      <c r="I226" s="69"/>
      <c r="J226" s="33"/>
      <c r="K226" s="32">
        <f t="shared" si="126"/>
        <v>2016</v>
      </c>
      <c r="L226" s="75" t="str">
        <f t="shared" si="130"/>
        <v/>
      </c>
      <c r="M226" s="75" t="str">
        <f t="shared" si="130"/>
        <v/>
      </c>
      <c r="N226" s="67"/>
      <c r="O226" s="141"/>
      <c r="P226" s="33"/>
      <c r="Q226" s="32">
        <f t="shared" si="127"/>
        <v>2016</v>
      </c>
      <c r="R226" s="120" t="str">
        <f t="shared" si="131"/>
        <v/>
      </c>
      <c r="S226" s="120" t="str">
        <f t="shared" si="131"/>
        <v/>
      </c>
      <c r="T226" s="67"/>
      <c r="U226" s="37"/>
    </row>
    <row r="227" spans="2:22" x14ac:dyDescent="0.2">
      <c r="C227" s="33"/>
      <c r="D227" s="73">
        <f t="shared" si="128"/>
        <v>2017</v>
      </c>
      <c r="E227" s="67"/>
      <c r="F227" s="67"/>
      <c r="G227" s="74">
        <f t="shared" si="129"/>
        <v>-1.0235839274849168E-3</v>
      </c>
      <c r="H227" s="67"/>
      <c r="I227" s="69"/>
      <c r="J227" s="33"/>
      <c r="K227" s="32">
        <f t="shared" si="126"/>
        <v>2017</v>
      </c>
      <c r="L227" s="75" t="str">
        <f>IF(K218="Forecast","",IF(L217=0,"",L218/L217-1))</f>
        <v/>
      </c>
      <c r="M227" s="75" t="str">
        <f t="shared" si="130"/>
        <v/>
      </c>
      <c r="N227" s="67"/>
      <c r="O227" s="141"/>
      <c r="P227" s="33"/>
      <c r="Q227" s="32">
        <f t="shared" si="127"/>
        <v>2017</v>
      </c>
      <c r="R227" s="120" t="str">
        <f>IF(Q218="Forecast","",IF(R217=0,"",R218/R217-1))</f>
        <v/>
      </c>
      <c r="S227" s="120" t="str">
        <f t="shared" si="131"/>
        <v/>
      </c>
      <c r="T227" s="67"/>
      <c r="U227" s="37"/>
    </row>
    <row r="228" spans="2:22" x14ac:dyDescent="0.2">
      <c r="C228" s="33"/>
      <c r="D228" s="142">
        <f t="shared" si="128"/>
        <v>2018</v>
      </c>
      <c r="E228" s="67"/>
      <c r="F228" s="67"/>
      <c r="G228" s="74">
        <f t="shared" si="129"/>
        <v>3.8747689404738717E-2</v>
      </c>
      <c r="H228" s="67"/>
      <c r="I228" s="76">
        <f>IF(I220=0,"",G219/I220-1)</f>
        <v>0.54289275725464159</v>
      </c>
      <c r="J228" s="33"/>
      <c r="K228" s="32">
        <f t="shared" si="126"/>
        <v>2018</v>
      </c>
      <c r="L228" s="75" t="str">
        <f>IF(K219="Forecast","",IF(L218=0,"",L219/L218-1))</f>
        <v/>
      </c>
      <c r="M228" s="75" t="str">
        <f t="shared" si="130"/>
        <v/>
      </c>
      <c r="N228" s="67"/>
      <c r="O228" s="143" t="str">
        <f>IF(O220=0,"",M219/O220-1)</f>
        <v/>
      </c>
      <c r="P228" s="33"/>
      <c r="Q228" s="32">
        <f t="shared" si="127"/>
        <v>2018</v>
      </c>
      <c r="R228" s="120" t="str">
        <f>IF(Q219="Forecast","",IF(R218=0,"",R219/R218-1))</f>
        <v/>
      </c>
      <c r="S228" s="120" t="str">
        <f t="shared" si="131"/>
        <v/>
      </c>
      <c r="T228" s="67"/>
      <c r="U228" s="77" t="str">
        <f>IF(U220=0,"",S219/U220-1)</f>
        <v/>
      </c>
    </row>
    <row r="229" spans="2:22" ht="26.25" thickBot="1" x14ac:dyDescent="0.25">
      <c r="C229" s="23"/>
      <c r="D229" s="78" t="s">
        <v>46</v>
      </c>
      <c r="E229" s="79"/>
      <c r="F229" s="79"/>
      <c r="G229" s="80">
        <f>IF(G213=0,"",(G219/G213)^(1/($D219-$D213-1))-1)</f>
        <v>0.36981071181023117</v>
      </c>
      <c r="H229" s="79"/>
      <c r="I229" s="86">
        <v>0.15552296233082963</v>
      </c>
      <c r="J229" s="33"/>
      <c r="K229" s="83" t="str">
        <f t="shared" si="126"/>
        <v>Geometric Mean</v>
      </c>
      <c r="L229" s="84" t="str">
        <f>IF(L213=0,"",(L217/L213)^(1/($D217-$D213-1))-1)</f>
        <v/>
      </c>
      <c r="M229" s="84" t="str">
        <f>IF(M213=0,"",(M219/M213)^(1/($D219-$D213-1))-1)</f>
        <v/>
      </c>
      <c r="N229" s="79"/>
      <c r="O229" s="86" t="s">
        <v>64</v>
      </c>
      <c r="P229" s="23"/>
      <c r="Q229" s="83" t="str">
        <f t="shared" si="127"/>
        <v>Geometric Mean</v>
      </c>
      <c r="R229" s="121" t="str">
        <f>IF(R213="","",IF(R213=0,"",(R217/R213)^(1/($D217-$D213-1))-1))</f>
        <v/>
      </c>
      <c r="S229" s="84" t="str">
        <f>IF(S213="","",IF(S213=0,"",(S219/S213)^(1/($D219-$D213-1))-1))</f>
        <v/>
      </c>
      <c r="T229" s="79"/>
      <c r="U229" s="86" t="s">
        <v>64</v>
      </c>
    </row>
    <row r="230" spans="2:22" ht="13.5" thickBot="1" x14ac:dyDescent="0.25"/>
    <row r="231" spans="2:22" ht="13.5" thickBot="1" x14ac:dyDescent="0.25">
      <c r="B231" s="88">
        <v>5</v>
      </c>
      <c r="C231" s="89" t="s">
        <v>48</v>
      </c>
      <c r="D231" s="165" t="s">
        <v>57</v>
      </c>
      <c r="E231" s="166"/>
      <c r="F231" s="167"/>
      <c r="G231" s="90"/>
      <c r="H231" s="91" t="s">
        <v>50</v>
      </c>
      <c r="N231" s="92" t="s">
        <v>51</v>
      </c>
      <c r="O231" s="93"/>
      <c r="P231" s="93"/>
      <c r="Q231" s="93"/>
      <c r="R231" s="93"/>
      <c r="S231" s="93"/>
      <c r="T231" s="93"/>
      <c r="U231" s="93"/>
    </row>
    <row r="232" spans="2:22" ht="13.5" thickBot="1" x14ac:dyDescent="0.25">
      <c r="Q232" s="79"/>
      <c r="R232" s="79"/>
      <c r="S232" s="79"/>
      <c r="T232" s="79"/>
      <c r="U232" s="79"/>
    </row>
    <row r="233" spans="2:22" x14ac:dyDescent="0.2">
      <c r="C233" s="20"/>
      <c r="D233" s="21" t="s">
        <v>30</v>
      </c>
      <c r="E233" s="21"/>
      <c r="F233" s="168" t="s">
        <v>31</v>
      </c>
      <c r="G233" s="169"/>
      <c r="H233" s="169"/>
      <c r="I233" s="170"/>
      <c r="J233" s="21"/>
      <c r="K233" s="156" t="s">
        <v>32</v>
      </c>
      <c r="L233" s="157"/>
      <c r="M233" s="157"/>
      <c r="N233" s="157"/>
      <c r="O233" s="158"/>
      <c r="P233" s="94"/>
      <c r="Q233" s="159" t="str">
        <f>CONCATENATE("Consumption (kWh) per ",LEFT(F233,LEN(F233)-1))</f>
        <v>Consumption (kWh) per Customer</v>
      </c>
      <c r="R233" s="160"/>
      <c r="S233" s="160"/>
      <c r="T233" s="160"/>
      <c r="U233" s="161"/>
      <c r="V233" s="95"/>
    </row>
    <row r="234" spans="2:22" ht="39" thickBot="1" x14ac:dyDescent="0.25">
      <c r="C234" s="23"/>
      <c r="D234" s="24" t="s">
        <v>65</v>
      </c>
      <c r="E234" s="25"/>
      <c r="F234" s="162"/>
      <c r="G234" s="163"/>
      <c r="H234" s="171"/>
      <c r="I234" s="26"/>
      <c r="J234" s="25"/>
      <c r="K234" s="28"/>
      <c r="L234" s="29" t="s">
        <v>34</v>
      </c>
      <c r="M234" s="29" t="s">
        <v>35</v>
      </c>
      <c r="N234" s="30"/>
      <c r="O234" s="31" t="s">
        <v>35</v>
      </c>
      <c r="P234" s="25"/>
      <c r="Q234" s="96"/>
      <c r="R234" s="97" t="str">
        <f>L234</f>
        <v>Actual (Weather actual)</v>
      </c>
      <c r="S234" s="98" t="str">
        <f>M234</f>
        <v>Weather-normalized</v>
      </c>
      <c r="T234" s="98"/>
      <c r="U234" s="99" t="str">
        <f>O234</f>
        <v>Weather-normalized</v>
      </c>
      <c r="V234" s="95"/>
    </row>
    <row r="235" spans="2:22" x14ac:dyDescent="0.2">
      <c r="C235" s="25" t="s">
        <v>36</v>
      </c>
      <c r="D235" s="32">
        <f t="shared" ref="D235:D240" si="132">D236-1</f>
        <v>2012</v>
      </c>
      <c r="E235" s="33"/>
      <c r="F235" s="34" t="str">
        <f>F192</f>
        <v>Actual</v>
      </c>
      <c r="G235" s="35">
        <v>6</v>
      </c>
      <c r="H235" s="36" t="s">
        <v>64</v>
      </c>
      <c r="I235" s="37"/>
      <c r="J235" s="33"/>
      <c r="K235" s="100" t="str">
        <f>F235</f>
        <v>Actual</v>
      </c>
      <c r="L235" s="144">
        <v>224500</v>
      </c>
      <c r="M235" s="144">
        <f>L235</f>
        <v>224500</v>
      </c>
      <c r="N235" s="101" t="str">
        <f>H235</f>
        <v/>
      </c>
      <c r="O235" s="37"/>
      <c r="P235" s="33"/>
      <c r="Q235" s="102" t="str">
        <f>K235</f>
        <v>Actual</v>
      </c>
      <c r="R235" s="103">
        <f>IF(G235=0,"",L235/G235)</f>
        <v>37416.666666666664</v>
      </c>
      <c r="S235" s="104">
        <f>IF(G235=0,"",M235/G235)</f>
        <v>37416.666666666664</v>
      </c>
      <c r="T235" s="67" t="str">
        <f>N235</f>
        <v/>
      </c>
      <c r="U235" s="67" t="str">
        <f>IF(T235="","",IF(I235=0,"",O235/I235))</f>
        <v/>
      </c>
      <c r="V235" s="105"/>
    </row>
    <row r="236" spans="2:22" x14ac:dyDescent="0.2">
      <c r="C236" s="25" t="s">
        <v>36</v>
      </c>
      <c r="D236" s="32">
        <f t="shared" si="132"/>
        <v>2013</v>
      </c>
      <c r="E236" s="33"/>
      <c r="F236" s="40" t="str">
        <f t="shared" ref="F236:F241" si="133">F193</f>
        <v>Actual</v>
      </c>
      <c r="G236" s="35">
        <v>6</v>
      </c>
      <c r="H236" s="36" t="s">
        <v>66</v>
      </c>
      <c r="I236" s="37">
        <v>6</v>
      </c>
      <c r="J236" s="33"/>
      <c r="K236" s="100" t="str">
        <f t="shared" ref="K236:K241" si="134">F236</f>
        <v>Actual</v>
      </c>
      <c r="L236" s="149">
        <v>235767</v>
      </c>
      <c r="M236" s="144">
        <f t="shared" ref="M236:M241" si="135">L236</f>
        <v>235767</v>
      </c>
      <c r="N236" s="101" t="str">
        <f t="shared" ref="N236:N241" si="136">H236</f>
        <v>Board-approved</v>
      </c>
      <c r="O236" s="145">
        <v>224018.79343339993</v>
      </c>
      <c r="P236" s="33"/>
      <c r="Q236" s="102" t="str">
        <f t="shared" ref="Q236:Q241" si="137">K236</f>
        <v>Actual</v>
      </c>
      <c r="R236" s="103">
        <f t="shared" ref="R236:R241" si="138">IF(G236=0,"",L236/G236)</f>
        <v>39294.5</v>
      </c>
      <c r="S236" s="104">
        <f t="shared" ref="S236:S241" si="139">IF(G236=0,"",M236/G236)</f>
        <v>39294.5</v>
      </c>
      <c r="T236" s="67" t="str">
        <f t="shared" ref="T236:T241" si="140">N236</f>
        <v>Board-approved</v>
      </c>
      <c r="U236" s="104">
        <f t="shared" ref="U236:U241" si="141">IF(T236="","",IF(I236=0,"",O236/I236))</f>
        <v>37336.465572233319</v>
      </c>
      <c r="V236" s="105"/>
    </row>
    <row r="237" spans="2:22" x14ac:dyDescent="0.2">
      <c r="C237" s="25" t="s">
        <v>36</v>
      </c>
      <c r="D237" s="32">
        <f t="shared" si="132"/>
        <v>2014</v>
      </c>
      <c r="E237" s="33"/>
      <c r="F237" s="40" t="str">
        <f t="shared" si="133"/>
        <v>Actual</v>
      </c>
      <c r="G237" s="35">
        <v>7</v>
      </c>
      <c r="H237" s="36" t="s">
        <v>64</v>
      </c>
      <c r="I237" s="43"/>
      <c r="J237" s="33"/>
      <c r="K237" s="100" t="str">
        <f t="shared" si="134"/>
        <v>Actual</v>
      </c>
      <c r="L237" s="144">
        <v>275928</v>
      </c>
      <c r="M237" s="144">
        <f t="shared" si="135"/>
        <v>275928</v>
      </c>
      <c r="N237" s="101" t="str">
        <f t="shared" si="136"/>
        <v/>
      </c>
      <c r="O237" s="43"/>
      <c r="P237" s="33"/>
      <c r="Q237" s="102" t="str">
        <f t="shared" si="137"/>
        <v>Actual</v>
      </c>
      <c r="R237" s="103">
        <f t="shared" si="138"/>
        <v>39418.285714285717</v>
      </c>
      <c r="S237" s="104">
        <f t="shared" si="139"/>
        <v>39418.285714285717</v>
      </c>
      <c r="T237" s="67" t="str">
        <f t="shared" si="140"/>
        <v/>
      </c>
      <c r="U237" s="67" t="str">
        <f t="shared" si="141"/>
        <v/>
      </c>
      <c r="V237" s="105"/>
    </row>
    <row r="238" spans="2:22" x14ac:dyDescent="0.2">
      <c r="C238" s="25" t="s">
        <v>36</v>
      </c>
      <c r="D238" s="32">
        <f t="shared" si="132"/>
        <v>2015</v>
      </c>
      <c r="E238" s="33"/>
      <c r="F238" s="40" t="str">
        <f t="shared" si="133"/>
        <v>Actual</v>
      </c>
      <c r="G238" s="35">
        <v>6</v>
      </c>
      <c r="H238" s="36" t="s">
        <v>64</v>
      </c>
      <c r="I238" s="37"/>
      <c r="J238" s="33"/>
      <c r="K238" s="100" t="str">
        <f t="shared" si="134"/>
        <v>Actual</v>
      </c>
      <c r="L238" s="144">
        <v>291955</v>
      </c>
      <c r="M238" s="144">
        <f t="shared" si="135"/>
        <v>291955</v>
      </c>
      <c r="N238" s="101" t="str">
        <f t="shared" si="136"/>
        <v/>
      </c>
      <c r="O238" s="37"/>
      <c r="P238" s="33"/>
      <c r="Q238" s="102" t="str">
        <f t="shared" si="137"/>
        <v>Actual</v>
      </c>
      <c r="R238" s="103">
        <f t="shared" si="138"/>
        <v>48659.166666666664</v>
      </c>
      <c r="S238" s="104">
        <f t="shared" si="139"/>
        <v>48659.166666666664</v>
      </c>
      <c r="T238" s="67" t="str">
        <f t="shared" si="140"/>
        <v/>
      </c>
      <c r="U238" s="67" t="str">
        <f t="shared" si="141"/>
        <v/>
      </c>
      <c r="V238" s="105"/>
    </row>
    <row r="239" spans="2:22" x14ac:dyDescent="0.2">
      <c r="C239" s="25" t="s">
        <v>36</v>
      </c>
      <c r="D239" s="32">
        <f t="shared" si="132"/>
        <v>2016</v>
      </c>
      <c r="E239" s="33"/>
      <c r="F239" s="40" t="str">
        <f t="shared" si="133"/>
        <v>Actual</v>
      </c>
      <c r="G239" s="35">
        <v>7</v>
      </c>
      <c r="H239" s="36" t="s">
        <v>64</v>
      </c>
      <c r="I239" s="37"/>
      <c r="J239" s="33"/>
      <c r="K239" s="100" t="str">
        <f t="shared" si="134"/>
        <v>Actual</v>
      </c>
      <c r="L239" s="144">
        <v>276217</v>
      </c>
      <c r="M239" s="144">
        <f t="shared" si="135"/>
        <v>276217</v>
      </c>
      <c r="N239" s="101" t="str">
        <f t="shared" si="136"/>
        <v/>
      </c>
      <c r="O239" s="37"/>
      <c r="P239" s="33"/>
      <c r="Q239" s="102" t="str">
        <f t="shared" si="137"/>
        <v>Actual</v>
      </c>
      <c r="R239" s="103">
        <f t="shared" si="138"/>
        <v>39459.571428571428</v>
      </c>
      <c r="S239" s="104">
        <f t="shared" si="139"/>
        <v>39459.571428571428</v>
      </c>
      <c r="T239" s="67" t="str">
        <f t="shared" si="140"/>
        <v/>
      </c>
      <c r="U239" s="67" t="str">
        <f t="shared" si="141"/>
        <v/>
      </c>
      <c r="V239" s="105"/>
    </row>
    <row r="240" spans="2:22" x14ac:dyDescent="0.2">
      <c r="C240" s="25" t="s">
        <v>38</v>
      </c>
      <c r="D240" s="32">
        <f t="shared" si="132"/>
        <v>2017</v>
      </c>
      <c r="E240" s="33"/>
      <c r="F240" s="40" t="str">
        <f t="shared" si="133"/>
        <v>Forecast</v>
      </c>
      <c r="G240" s="150">
        <v>7</v>
      </c>
      <c r="H240" s="36" t="s">
        <v>64</v>
      </c>
      <c r="I240" s="37"/>
      <c r="J240" s="33"/>
      <c r="K240" s="100" t="str">
        <f t="shared" si="134"/>
        <v>Forecast</v>
      </c>
      <c r="L240" s="146">
        <v>263244</v>
      </c>
      <c r="M240" s="144">
        <f t="shared" si="135"/>
        <v>263244</v>
      </c>
      <c r="N240" s="101" t="str">
        <f t="shared" si="136"/>
        <v/>
      </c>
      <c r="O240" s="37"/>
      <c r="P240" s="33"/>
      <c r="Q240" s="102" t="str">
        <f t="shared" si="137"/>
        <v>Forecast</v>
      </c>
      <c r="R240" s="103">
        <f t="shared" si="138"/>
        <v>37606.285714285717</v>
      </c>
      <c r="S240" s="104">
        <f t="shared" si="139"/>
        <v>37606.285714285717</v>
      </c>
      <c r="T240" s="67" t="str">
        <f t="shared" si="140"/>
        <v/>
      </c>
      <c r="U240" s="67" t="str">
        <f t="shared" si="141"/>
        <v/>
      </c>
      <c r="V240" s="105"/>
    </row>
    <row r="241" spans="2:22" ht="13.5" thickBot="1" x14ac:dyDescent="0.25">
      <c r="C241" s="45" t="s">
        <v>40</v>
      </c>
      <c r="D241" s="46">
        <v>2018</v>
      </c>
      <c r="E241" s="23"/>
      <c r="F241" s="47" t="str">
        <f t="shared" si="133"/>
        <v>Forecast</v>
      </c>
      <c r="G241" s="48">
        <v>8</v>
      </c>
      <c r="H241" s="49" t="s">
        <v>64</v>
      </c>
      <c r="I241" s="50"/>
      <c r="J241" s="23"/>
      <c r="K241" s="108" t="str">
        <f t="shared" si="134"/>
        <v>Forecast</v>
      </c>
      <c r="L241" s="147">
        <v>263244.57549051783</v>
      </c>
      <c r="M241" s="148">
        <f t="shared" si="135"/>
        <v>263244.57549051783</v>
      </c>
      <c r="N241" s="110" t="str">
        <f t="shared" si="136"/>
        <v/>
      </c>
      <c r="O241" s="50"/>
      <c r="P241" s="23"/>
      <c r="Q241" s="111" t="str">
        <f t="shared" si="137"/>
        <v>Forecast</v>
      </c>
      <c r="R241" s="112">
        <f t="shared" si="138"/>
        <v>32905.571936314729</v>
      </c>
      <c r="S241" s="113">
        <f t="shared" si="139"/>
        <v>32905.571936314729</v>
      </c>
      <c r="T241" s="79" t="str">
        <f t="shared" si="140"/>
        <v/>
      </c>
      <c r="U241" s="79" t="str">
        <f t="shared" si="141"/>
        <v/>
      </c>
      <c r="V241" s="105"/>
    </row>
    <row r="242" spans="2:22" ht="13.5" thickBot="1" x14ac:dyDescent="0.25">
      <c r="B242" s="67"/>
      <c r="C242" s="114"/>
      <c r="I242" s="58">
        <f>SUM(I235:I240)</f>
        <v>6</v>
      </c>
      <c r="O242" s="58">
        <f>SUM(O235:O240)</f>
        <v>224018.79343339993</v>
      </c>
      <c r="U242" s="58">
        <f>SUM(U235:U240)</f>
        <v>37336.465572233319</v>
      </c>
    </row>
    <row r="243" spans="2:22" ht="39" thickBot="1" x14ac:dyDescent="0.25">
      <c r="C243" s="59" t="s">
        <v>41</v>
      </c>
      <c r="D243" s="60" t="s">
        <v>42</v>
      </c>
      <c r="E243" s="54"/>
      <c r="F243" s="54"/>
      <c r="G243" s="61" t="s">
        <v>43</v>
      </c>
      <c r="H243" s="54"/>
      <c r="I243" s="62" t="s">
        <v>44</v>
      </c>
      <c r="J243" s="115"/>
      <c r="K243" s="64" t="s">
        <v>42</v>
      </c>
      <c r="L243" s="164" t="s">
        <v>43</v>
      </c>
      <c r="M243" s="164"/>
      <c r="N243" s="54"/>
      <c r="O243" s="62" t="str">
        <f>I243</f>
        <v>Test Year Versus Board-approved</v>
      </c>
      <c r="P243" s="116"/>
      <c r="Q243" s="64" t="s">
        <v>42</v>
      </c>
      <c r="R243" s="164" t="s">
        <v>43</v>
      </c>
      <c r="S243" s="164"/>
      <c r="T243" s="54"/>
      <c r="U243" s="62" t="str">
        <f>O243</f>
        <v>Test Year Versus Board-approved</v>
      </c>
    </row>
    <row r="244" spans="2:22" x14ac:dyDescent="0.2">
      <c r="C244" s="33"/>
      <c r="D244" s="66">
        <f t="shared" ref="D244:D250" si="142">D235</f>
        <v>2012</v>
      </c>
      <c r="E244" s="67"/>
      <c r="F244" s="67"/>
      <c r="G244" s="68"/>
      <c r="H244" s="67"/>
      <c r="I244" s="69"/>
      <c r="J244" s="117"/>
      <c r="K244" s="32">
        <f>D244</f>
        <v>2012</v>
      </c>
      <c r="L244" s="118"/>
      <c r="M244" s="118"/>
      <c r="N244" s="67"/>
      <c r="O244" s="37"/>
      <c r="P244" s="33"/>
      <c r="Q244" s="32">
        <f>K244</f>
        <v>2012</v>
      </c>
      <c r="R244" s="119"/>
      <c r="S244" s="119"/>
      <c r="T244" s="67"/>
      <c r="U244" s="37"/>
    </row>
    <row r="245" spans="2:22" x14ac:dyDescent="0.2">
      <c r="C245" s="33"/>
      <c r="D245" s="73">
        <f t="shared" si="142"/>
        <v>2013</v>
      </c>
      <c r="E245" s="67"/>
      <c r="F245" s="67"/>
      <c r="G245" s="74">
        <f t="shared" ref="G245:G250" si="143">IF(G235=0,"",G236/G235-1)</f>
        <v>0</v>
      </c>
      <c r="H245" s="67"/>
      <c r="I245" s="69"/>
      <c r="J245" s="117"/>
      <c r="K245" s="32">
        <f t="shared" ref="K245:K251" si="144">D245</f>
        <v>2013</v>
      </c>
      <c r="L245" s="75">
        <f t="shared" ref="L245:M248" si="145">IF(L235=0,"",L236/L235-1)</f>
        <v>5.0187082405345196E-2</v>
      </c>
      <c r="M245" s="75">
        <f t="shared" si="145"/>
        <v>5.0187082405345196E-2</v>
      </c>
      <c r="N245" s="67"/>
      <c r="O245" s="37"/>
      <c r="P245" s="33"/>
      <c r="Q245" s="32">
        <f t="shared" ref="Q245:Q251" si="146">K245</f>
        <v>2013</v>
      </c>
      <c r="R245" s="120">
        <f>IF(R235="","",IF(R235=0,"",R236/R235-1))</f>
        <v>5.0187082405345196E-2</v>
      </c>
      <c r="S245" s="120">
        <f>IF(S235="","",IF(S235=0,"",S236/S235-1))</f>
        <v>5.0187082405345196E-2</v>
      </c>
      <c r="T245" s="67"/>
      <c r="U245" s="37"/>
    </row>
    <row r="246" spans="2:22" x14ac:dyDescent="0.2">
      <c r="C246" s="33"/>
      <c r="D246" s="73">
        <f t="shared" si="142"/>
        <v>2014</v>
      </c>
      <c r="E246" s="67"/>
      <c r="F246" s="67"/>
      <c r="G246" s="74">
        <f t="shared" si="143"/>
        <v>0.16666666666666674</v>
      </c>
      <c r="H246" s="67"/>
      <c r="I246" s="69"/>
      <c r="J246" s="117"/>
      <c r="K246" s="32">
        <f t="shared" si="144"/>
        <v>2014</v>
      </c>
      <c r="L246" s="75">
        <f t="shared" si="145"/>
        <v>0.17034190535571136</v>
      </c>
      <c r="M246" s="75">
        <f t="shared" si="145"/>
        <v>0.17034190535571136</v>
      </c>
      <c r="N246" s="67"/>
      <c r="O246" s="37"/>
      <c r="P246" s="33"/>
      <c r="Q246" s="32">
        <f t="shared" si="146"/>
        <v>2014</v>
      </c>
      <c r="R246" s="120">
        <f t="shared" ref="R246:S250" si="147">IF(R236="","",IF(R236=0,"",R237/R236-1))</f>
        <v>3.1502045906097731E-3</v>
      </c>
      <c r="S246" s="120">
        <f t="shared" si="147"/>
        <v>3.1502045906097731E-3</v>
      </c>
      <c r="T246" s="67"/>
      <c r="U246" s="37"/>
    </row>
    <row r="247" spans="2:22" x14ac:dyDescent="0.2">
      <c r="C247" s="33"/>
      <c r="D247" s="73">
        <f t="shared" si="142"/>
        <v>2015</v>
      </c>
      <c r="E247" s="67"/>
      <c r="F247" s="67"/>
      <c r="G247" s="74">
        <f t="shared" si="143"/>
        <v>-0.1428571428571429</v>
      </c>
      <c r="H247" s="67"/>
      <c r="I247" s="69"/>
      <c r="J247" s="117"/>
      <c r="K247" s="32">
        <f t="shared" si="144"/>
        <v>2015</v>
      </c>
      <c r="L247" s="75">
        <f t="shared" si="145"/>
        <v>5.8083992925690664E-2</v>
      </c>
      <c r="M247" s="75">
        <f t="shared" si="145"/>
        <v>5.8083992925690664E-2</v>
      </c>
      <c r="N247" s="67"/>
      <c r="O247" s="37"/>
      <c r="P247" s="33"/>
      <c r="Q247" s="32">
        <f t="shared" si="146"/>
        <v>2015</v>
      </c>
      <c r="R247" s="120">
        <f t="shared" si="147"/>
        <v>0.23443132507997233</v>
      </c>
      <c r="S247" s="120">
        <f t="shared" si="147"/>
        <v>0.23443132507997233</v>
      </c>
      <c r="T247" s="67"/>
      <c r="U247" s="37"/>
    </row>
    <row r="248" spans="2:22" x14ac:dyDescent="0.2">
      <c r="C248" s="33"/>
      <c r="D248" s="73">
        <f t="shared" si="142"/>
        <v>2016</v>
      </c>
      <c r="E248" s="67"/>
      <c r="F248" s="67"/>
      <c r="G248" s="74">
        <f t="shared" si="143"/>
        <v>0.16666666666666674</v>
      </c>
      <c r="H248" s="67"/>
      <c r="I248" s="69"/>
      <c r="J248" s="117"/>
      <c r="K248" s="32">
        <f t="shared" si="144"/>
        <v>2016</v>
      </c>
      <c r="L248" s="75">
        <f t="shared" si="145"/>
        <v>-5.3905567638848462E-2</v>
      </c>
      <c r="M248" s="75">
        <f t="shared" si="145"/>
        <v>-5.3905567638848462E-2</v>
      </c>
      <c r="N248" s="67"/>
      <c r="O248" s="37"/>
      <c r="P248" s="33"/>
      <c r="Q248" s="32">
        <f t="shared" si="146"/>
        <v>2016</v>
      </c>
      <c r="R248" s="120">
        <f t="shared" si="147"/>
        <v>-0.18906191511901294</v>
      </c>
      <c r="S248" s="120">
        <f t="shared" si="147"/>
        <v>-0.18906191511901294</v>
      </c>
      <c r="T248" s="67"/>
      <c r="U248" s="37"/>
    </row>
    <row r="249" spans="2:22" x14ac:dyDescent="0.2">
      <c r="C249" s="33"/>
      <c r="D249" s="73">
        <f t="shared" si="142"/>
        <v>2017</v>
      </c>
      <c r="E249" s="67"/>
      <c r="F249" s="67"/>
      <c r="G249" s="74">
        <f t="shared" si="143"/>
        <v>0</v>
      </c>
      <c r="H249" s="67"/>
      <c r="I249" s="69"/>
      <c r="J249" s="117"/>
      <c r="K249" s="32">
        <f t="shared" si="144"/>
        <v>2017</v>
      </c>
      <c r="L249" s="75" t="str">
        <f>IF(K240="Forecast","",IF(L239=0,"",L240/L239-1))</f>
        <v/>
      </c>
      <c r="M249" s="75">
        <f>IF(M239=0,"",M240/M239-1)</f>
        <v>-4.6966696474148972E-2</v>
      </c>
      <c r="N249" s="67"/>
      <c r="O249" s="37"/>
      <c r="P249" s="33"/>
      <c r="Q249" s="32">
        <f t="shared" si="146"/>
        <v>2017</v>
      </c>
      <c r="R249" s="120" t="str">
        <f>IF(Q240="Forecast","",IF(R239=0,"",R240/R239-1))</f>
        <v/>
      </c>
      <c r="S249" s="120">
        <f t="shared" si="147"/>
        <v>-4.6966696474148861E-2</v>
      </c>
      <c r="T249" s="67"/>
      <c r="U249" s="37"/>
    </row>
    <row r="250" spans="2:22" x14ac:dyDescent="0.2">
      <c r="C250" s="33"/>
      <c r="D250" s="73">
        <f t="shared" si="142"/>
        <v>2018</v>
      </c>
      <c r="E250" s="67"/>
      <c r="F250" s="67"/>
      <c r="G250" s="74">
        <f t="shared" si="143"/>
        <v>0.14285714285714279</v>
      </c>
      <c r="H250" s="67"/>
      <c r="I250" s="76">
        <f>IF(I242=0,"",G241/I242-1)</f>
        <v>0.33333333333333326</v>
      </c>
      <c r="J250" s="117"/>
      <c r="K250" s="32">
        <f t="shared" si="144"/>
        <v>2018</v>
      </c>
      <c r="L250" s="75" t="str">
        <f>IF(K241="Forecast","",IF(L240=0,"",L241/L240-1))</f>
        <v/>
      </c>
      <c r="M250" s="75">
        <f>IF(M240=0,"",M241/M240-1)</f>
        <v>2.1861486598773183E-6</v>
      </c>
      <c r="N250" s="67"/>
      <c r="O250" s="77">
        <f>IF(O242=0,"",M241/O242-1)</f>
        <v>0.17510040767530333</v>
      </c>
      <c r="P250" s="33"/>
      <c r="Q250" s="32">
        <f t="shared" si="146"/>
        <v>2018</v>
      </c>
      <c r="R250" s="120" t="str">
        <f>IF(Q241="Forecast","",IF(R240=0,"",R241/R240-1))</f>
        <v/>
      </c>
      <c r="S250" s="120">
        <f t="shared" si="147"/>
        <v>-0.12499808711992266</v>
      </c>
      <c r="T250" s="67"/>
      <c r="U250" s="77">
        <f>IF(U242=0,"",S241/U242-1)</f>
        <v>-0.11867469424352239</v>
      </c>
    </row>
    <row r="251" spans="2:22" ht="26.25" thickBot="1" x14ac:dyDescent="0.25">
      <c r="C251" s="23"/>
      <c r="D251" s="78" t="s">
        <v>46</v>
      </c>
      <c r="E251" s="79"/>
      <c r="F251" s="79"/>
      <c r="G251" s="80">
        <f>IF(G235=0,"",(G241/G235)^(1/($D241-$D235-1))-1)</f>
        <v>5.9223841048812176E-2</v>
      </c>
      <c r="H251" s="79"/>
      <c r="I251" s="81">
        <v>0.10064241629820891</v>
      </c>
      <c r="J251" s="82"/>
      <c r="K251" s="83" t="str">
        <f t="shared" si="144"/>
        <v>Geometric Mean</v>
      </c>
      <c r="L251" s="84">
        <f>IF(L235=0,"",(L239/L235)^(1/($D239-$D235-1))-1)</f>
        <v>7.1547316236691527E-2</v>
      </c>
      <c r="M251" s="84">
        <f>IF(M235=0,"",(M241/M235)^(1/($D241-$D235-1))-1)</f>
        <v>3.2353933973679583E-2</v>
      </c>
      <c r="N251" s="79"/>
      <c r="O251" s="86">
        <v>5.525720395057987E-2</v>
      </c>
      <c r="P251" s="23"/>
      <c r="Q251" s="83" t="str">
        <f t="shared" si="146"/>
        <v>Geometric Mean</v>
      </c>
      <c r="R251" s="121">
        <f>IF(R235="","",IF(R235=0,"",(R239/R235)^(1/($D239-$D235-1))-1))</f>
        <v>1.7878066949460925E-2</v>
      </c>
      <c r="S251" s="84">
        <f>IF(S235="","",IF(S235=0,"",(S241/S235)^(1/($D241-$D235-1))-1))</f>
        <v>-2.5367543699287287E-2</v>
      </c>
      <c r="T251" s="79"/>
      <c r="U251" s="86">
        <v>-4.1235201983467973E-2</v>
      </c>
    </row>
    <row r="253" spans="2:22" ht="13.5" thickBot="1" x14ac:dyDescent="0.25">
      <c r="Q253" s="79"/>
      <c r="R253" s="79"/>
      <c r="S253" s="79"/>
      <c r="T253" s="79"/>
      <c r="U253" s="79"/>
    </row>
    <row r="254" spans="2:22" x14ac:dyDescent="0.2">
      <c r="C254" s="20"/>
      <c r="D254" s="21" t="s">
        <v>30</v>
      </c>
      <c r="E254" s="21"/>
      <c r="F254" s="153" t="s">
        <v>17</v>
      </c>
      <c r="G254" s="154"/>
      <c r="H254" s="154"/>
      <c r="I254" s="155"/>
      <c r="K254" s="156" t="str">
        <f>IF(ISBLANK(N231),"",CONCATENATE("Demand (",N231,")"))</f>
        <v>Demand (kWh)</v>
      </c>
      <c r="L254" s="157"/>
      <c r="M254" s="157"/>
      <c r="N254" s="157"/>
      <c r="O254" s="158"/>
      <c r="Q254" s="159" t="str">
        <f>CONCATENATE("Demand (",N231,") per ",LEFT(F233,LEN(F233)-1))</f>
        <v>Demand (kWh) per Customer</v>
      </c>
      <c r="R254" s="160"/>
      <c r="S254" s="160"/>
      <c r="T254" s="160"/>
      <c r="U254" s="161"/>
    </row>
    <row r="255" spans="2:22" ht="39" thickBot="1" x14ac:dyDescent="0.25">
      <c r="C255" s="23"/>
      <c r="D255" s="24" t="s">
        <v>65</v>
      </c>
      <c r="E255" s="25"/>
      <c r="F255" s="162"/>
      <c r="G255" s="163"/>
      <c r="H255" s="163"/>
      <c r="I255" s="26"/>
      <c r="K255" s="28"/>
      <c r="L255" s="29" t="s">
        <v>34</v>
      </c>
      <c r="M255" s="29" t="s">
        <v>35</v>
      </c>
      <c r="N255" s="30"/>
      <c r="O255" s="31" t="str">
        <f>M255</f>
        <v>Weather-normalized</v>
      </c>
      <c r="Q255" s="122"/>
      <c r="R255" s="29" t="str">
        <f>L255</f>
        <v>Actual (Weather actual)</v>
      </c>
      <c r="S255" s="29" t="str">
        <f>M255</f>
        <v>Weather-normalized</v>
      </c>
      <c r="T255" s="29"/>
      <c r="U255" s="123" t="str">
        <f>O255</f>
        <v>Weather-normalized</v>
      </c>
    </row>
    <row r="256" spans="2:22" x14ac:dyDescent="0.2">
      <c r="C256" s="25" t="s">
        <v>36</v>
      </c>
      <c r="D256" s="32">
        <f t="shared" ref="D256:D261" si="148">D257-1</f>
        <v>2011</v>
      </c>
      <c r="E256" s="33"/>
      <c r="F256" s="34" t="str">
        <f t="shared" ref="F256:F262" si="149">F235</f>
        <v>Actual</v>
      </c>
      <c r="G256" s="124">
        <v>20558</v>
      </c>
      <c r="H256" s="125" t="s">
        <v>64</v>
      </c>
      <c r="I256" s="126"/>
      <c r="K256" s="100" t="str">
        <f t="shared" ref="K256:K262" si="150">K235</f>
        <v>Actual</v>
      </c>
      <c r="L256" s="127"/>
      <c r="M256" s="127"/>
      <c r="N256" s="101" t="str">
        <f t="shared" ref="N256:N262" si="151">N235</f>
        <v/>
      </c>
      <c r="O256" s="37"/>
      <c r="Q256" s="102" t="str">
        <f>K256</f>
        <v>Actual</v>
      </c>
      <c r="R256" s="67">
        <f>IF(G256=0,"",L256/G256)</f>
        <v>0</v>
      </c>
      <c r="S256" s="105">
        <f>IF(G256=0,"",M256/G256)</f>
        <v>0</v>
      </c>
      <c r="T256" s="105" t="str">
        <f>N256</f>
        <v/>
      </c>
      <c r="U256" s="33" t="str">
        <f>IF(T256="","",IF(I256=0,"",O256/I256))</f>
        <v/>
      </c>
    </row>
    <row r="257" spans="3:21" x14ac:dyDescent="0.2">
      <c r="C257" s="25" t="s">
        <v>36</v>
      </c>
      <c r="D257" s="32">
        <f t="shared" si="148"/>
        <v>2012</v>
      </c>
      <c r="E257" s="33"/>
      <c r="F257" s="40" t="str">
        <f t="shared" si="149"/>
        <v>Actual</v>
      </c>
      <c r="G257" s="124">
        <v>21772</v>
      </c>
      <c r="H257" s="125" t="s">
        <v>64</v>
      </c>
      <c r="I257" s="128">
        <v>20941.276810154228</v>
      </c>
      <c r="K257" s="100" t="str">
        <f t="shared" si="150"/>
        <v>Actual</v>
      </c>
      <c r="L257" s="127"/>
      <c r="M257" s="127"/>
      <c r="N257" s="101" t="str">
        <f t="shared" si="151"/>
        <v>Board-approved</v>
      </c>
      <c r="O257" s="37"/>
      <c r="Q257" s="102" t="str">
        <f t="shared" ref="Q257:Q262" si="152">K257</f>
        <v>Actual</v>
      </c>
      <c r="R257" s="67">
        <f t="shared" ref="R257:R262" si="153">IF(G257=0,"",L257/G257)</f>
        <v>0</v>
      </c>
      <c r="S257" s="105">
        <f t="shared" ref="S257:S262" si="154">IF(G257=0,"",M257/G257)</f>
        <v>0</v>
      </c>
      <c r="T257" s="105" t="str">
        <f t="shared" ref="T257:T262" si="155">N257</f>
        <v>Board-approved</v>
      </c>
      <c r="U257" s="33">
        <f t="shared" ref="U257:U262" si="156">IF(T257="","",IF(I257=0,"",O257/I257))</f>
        <v>0</v>
      </c>
    </row>
    <row r="258" spans="3:21" x14ac:dyDescent="0.2">
      <c r="C258" s="25" t="s">
        <v>36</v>
      </c>
      <c r="D258" s="32">
        <f t="shared" si="148"/>
        <v>2013</v>
      </c>
      <c r="E258" s="33"/>
      <c r="F258" s="40" t="str">
        <f t="shared" si="149"/>
        <v>Actual</v>
      </c>
      <c r="G258" s="124">
        <v>26451</v>
      </c>
      <c r="H258" s="125" t="s">
        <v>66</v>
      </c>
      <c r="I258" s="129"/>
      <c r="K258" s="100" t="str">
        <f t="shared" si="150"/>
        <v>Actual</v>
      </c>
      <c r="L258" s="127"/>
      <c r="M258" s="127"/>
      <c r="N258" s="101" t="str">
        <f t="shared" si="151"/>
        <v/>
      </c>
      <c r="O258" s="43"/>
      <c r="Q258" s="102" t="str">
        <f t="shared" si="152"/>
        <v>Actual</v>
      </c>
      <c r="R258" s="67">
        <f t="shared" si="153"/>
        <v>0</v>
      </c>
      <c r="S258" s="105">
        <f t="shared" si="154"/>
        <v>0</v>
      </c>
      <c r="T258" s="105" t="str">
        <f t="shared" si="155"/>
        <v/>
      </c>
      <c r="U258" s="33" t="str">
        <f t="shared" si="156"/>
        <v/>
      </c>
    </row>
    <row r="259" spans="3:21" x14ac:dyDescent="0.2">
      <c r="C259" s="25" t="s">
        <v>36</v>
      </c>
      <c r="D259" s="32">
        <f t="shared" si="148"/>
        <v>2014</v>
      </c>
      <c r="E259" s="33"/>
      <c r="F259" s="40" t="str">
        <f t="shared" si="149"/>
        <v>Actual</v>
      </c>
      <c r="G259" s="124">
        <v>28630</v>
      </c>
      <c r="H259" s="125" t="s">
        <v>64</v>
      </c>
      <c r="I259" s="37"/>
      <c r="K259" s="100" t="str">
        <f t="shared" si="150"/>
        <v>Actual</v>
      </c>
      <c r="L259" s="127"/>
      <c r="M259" s="127"/>
      <c r="N259" s="101" t="str">
        <f t="shared" si="151"/>
        <v/>
      </c>
      <c r="O259" s="37"/>
      <c r="Q259" s="102" t="str">
        <f t="shared" si="152"/>
        <v>Actual</v>
      </c>
      <c r="R259" s="67">
        <f t="shared" si="153"/>
        <v>0</v>
      </c>
      <c r="S259" s="105">
        <f t="shared" si="154"/>
        <v>0</v>
      </c>
      <c r="T259" s="105" t="str">
        <f t="shared" si="155"/>
        <v/>
      </c>
      <c r="U259" s="33" t="str">
        <f t="shared" si="156"/>
        <v/>
      </c>
    </row>
    <row r="260" spans="3:21" x14ac:dyDescent="0.2">
      <c r="C260" s="25" t="s">
        <v>36</v>
      </c>
      <c r="D260" s="32">
        <f t="shared" si="148"/>
        <v>2015</v>
      </c>
      <c r="E260" s="33"/>
      <c r="F260" s="40" t="str">
        <f t="shared" si="149"/>
        <v>Actual</v>
      </c>
      <c r="G260" s="124">
        <v>27472</v>
      </c>
      <c r="H260" s="125" t="s">
        <v>64</v>
      </c>
      <c r="I260" s="37"/>
      <c r="K260" s="100" t="str">
        <f t="shared" si="150"/>
        <v>Actual</v>
      </c>
      <c r="L260" s="127"/>
      <c r="M260" s="127"/>
      <c r="N260" s="101" t="str">
        <f t="shared" si="151"/>
        <v/>
      </c>
      <c r="O260" s="37"/>
      <c r="Q260" s="102" t="str">
        <f t="shared" si="152"/>
        <v>Actual</v>
      </c>
      <c r="R260" s="67">
        <f t="shared" si="153"/>
        <v>0</v>
      </c>
      <c r="S260" s="105">
        <f t="shared" si="154"/>
        <v>0</v>
      </c>
      <c r="T260" s="105" t="str">
        <f t="shared" si="155"/>
        <v/>
      </c>
      <c r="U260" s="33" t="str">
        <f t="shared" si="156"/>
        <v/>
      </c>
    </row>
    <row r="261" spans="3:21" x14ac:dyDescent="0.2">
      <c r="C261" s="25" t="s">
        <v>52</v>
      </c>
      <c r="D261" s="32">
        <f t="shared" si="148"/>
        <v>2016</v>
      </c>
      <c r="E261" s="33"/>
      <c r="F261" s="40" t="str">
        <f t="shared" si="149"/>
        <v>Forecast</v>
      </c>
      <c r="G261" s="124">
        <v>26598</v>
      </c>
      <c r="H261" s="125" t="s">
        <v>64</v>
      </c>
      <c r="I261" s="37"/>
      <c r="K261" s="100" t="str">
        <f t="shared" si="150"/>
        <v>Forecast</v>
      </c>
      <c r="L261" s="130"/>
      <c r="M261" s="131"/>
      <c r="N261" s="101" t="str">
        <f t="shared" si="151"/>
        <v/>
      </c>
      <c r="O261" s="37"/>
      <c r="Q261" s="102" t="str">
        <f t="shared" si="152"/>
        <v>Forecast</v>
      </c>
      <c r="R261" s="67">
        <f t="shared" si="153"/>
        <v>0</v>
      </c>
      <c r="S261" s="105">
        <f t="shared" si="154"/>
        <v>0</v>
      </c>
      <c r="T261" s="105" t="str">
        <f t="shared" si="155"/>
        <v/>
      </c>
      <c r="U261" s="33" t="str">
        <f t="shared" si="156"/>
        <v/>
      </c>
    </row>
    <row r="262" spans="3:21" ht="13.5" thickBot="1" x14ac:dyDescent="0.25">
      <c r="C262" s="45" t="s">
        <v>53</v>
      </c>
      <c r="D262" s="46">
        <v>2017</v>
      </c>
      <c r="E262" s="23"/>
      <c r="F262" s="47" t="str">
        <f t="shared" si="149"/>
        <v>Forecast</v>
      </c>
      <c r="G262" s="132">
        <v>27087.866817974285</v>
      </c>
      <c r="H262" s="133" t="s">
        <v>64</v>
      </c>
      <c r="I262" s="50"/>
      <c r="K262" s="108" t="str">
        <f t="shared" si="150"/>
        <v>Forecast</v>
      </c>
      <c r="L262" s="134"/>
      <c r="M262" s="135"/>
      <c r="N262" s="110" t="str">
        <f t="shared" si="151"/>
        <v/>
      </c>
      <c r="O262" s="50"/>
      <c r="Q262" s="136" t="str">
        <f t="shared" si="152"/>
        <v>Forecast</v>
      </c>
      <c r="R262" s="137">
        <f t="shared" si="153"/>
        <v>0</v>
      </c>
      <c r="S262" s="137">
        <f t="shared" si="154"/>
        <v>0</v>
      </c>
      <c r="T262" s="137" t="str">
        <f t="shared" si="155"/>
        <v/>
      </c>
      <c r="U262" s="23" t="str">
        <f t="shared" si="156"/>
        <v/>
      </c>
    </row>
    <row r="263" spans="3:21" ht="13.5" thickBot="1" x14ac:dyDescent="0.25">
      <c r="C263" s="114"/>
      <c r="I263" s="58">
        <f>SUM(I256:I261)</f>
        <v>20941.276810154228</v>
      </c>
      <c r="J263" s="67"/>
      <c r="O263" s="58">
        <f>SUM(O256:O261)</f>
        <v>0</v>
      </c>
      <c r="U263" s="58">
        <f>SUM(U256:U261)</f>
        <v>0</v>
      </c>
    </row>
    <row r="264" spans="3:21" ht="39" thickBot="1" x14ac:dyDescent="0.25">
      <c r="C264" s="59" t="s">
        <v>41</v>
      </c>
      <c r="D264" s="60" t="s">
        <v>42</v>
      </c>
      <c r="E264" s="61"/>
      <c r="F264" s="61"/>
      <c r="G264" s="61" t="s">
        <v>43</v>
      </c>
      <c r="H264" s="61"/>
      <c r="I264" s="62" t="str">
        <f>I243</f>
        <v>Test Year Versus Board-approved</v>
      </c>
      <c r="J264" s="138"/>
      <c r="K264" s="64" t="s">
        <v>42</v>
      </c>
      <c r="L264" s="164" t="s">
        <v>43</v>
      </c>
      <c r="M264" s="164"/>
      <c r="N264" s="61"/>
      <c r="O264" s="62" t="str">
        <f>I264</f>
        <v>Test Year Versus Board-approved</v>
      </c>
      <c r="P264" s="139"/>
      <c r="Q264" s="64" t="s">
        <v>42</v>
      </c>
      <c r="R264" s="164" t="s">
        <v>43</v>
      </c>
      <c r="S264" s="164"/>
      <c r="T264" s="61"/>
      <c r="U264" s="62" t="str">
        <f>O264</f>
        <v>Test Year Versus Board-approved</v>
      </c>
    </row>
    <row r="265" spans="3:21" x14ac:dyDescent="0.2">
      <c r="C265" s="33"/>
      <c r="D265" s="140">
        <f>D256</f>
        <v>2011</v>
      </c>
      <c r="E265" s="57"/>
      <c r="F265" s="67"/>
      <c r="G265" s="68"/>
      <c r="H265" s="67"/>
      <c r="I265" s="69"/>
      <c r="J265" s="33"/>
      <c r="K265" s="32">
        <f>D265</f>
        <v>2011</v>
      </c>
      <c r="L265" s="118"/>
      <c r="M265" s="118"/>
      <c r="N265" s="67"/>
      <c r="O265" s="141"/>
      <c r="P265" s="33"/>
      <c r="Q265" s="32">
        <f>K265</f>
        <v>2011</v>
      </c>
      <c r="R265" s="119"/>
      <c r="S265" s="119"/>
      <c r="T265" s="67"/>
      <c r="U265" s="37"/>
    </row>
    <row r="266" spans="3:21" x14ac:dyDescent="0.2">
      <c r="C266" s="33"/>
      <c r="D266" s="73">
        <f>D257</f>
        <v>2012</v>
      </c>
      <c r="E266" s="67"/>
      <c r="F266" s="67"/>
      <c r="G266" s="74">
        <f>IF(G256=0,"",G257/G256-1)</f>
        <v>5.9052437007490965E-2</v>
      </c>
      <c r="H266" s="67"/>
      <c r="I266" s="69"/>
      <c r="J266" s="33"/>
      <c r="K266" s="32">
        <f t="shared" ref="K266:K272" si="157">D266</f>
        <v>2012</v>
      </c>
      <c r="L266" s="75" t="str">
        <f>IF(L256=0,"",L257/L256-1)</f>
        <v/>
      </c>
      <c r="M266" s="75" t="str">
        <f>IF(M256=0,"",M257/M256-1)</f>
        <v/>
      </c>
      <c r="N266" s="67"/>
      <c r="O266" s="141"/>
      <c r="P266" s="33"/>
      <c r="Q266" s="32">
        <f t="shared" ref="Q266:Q272" si="158">K266</f>
        <v>2012</v>
      </c>
      <c r="R266" s="120" t="str">
        <f>IF(R256="","",IF(R256=0,"",R257/R256-1))</f>
        <v/>
      </c>
      <c r="S266" s="120" t="str">
        <f>IF(S256="","",IF(S256=0,"",S257/S256-1))</f>
        <v/>
      </c>
      <c r="T266" s="67"/>
      <c r="U266" s="37"/>
    </row>
    <row r="267" spans="3:21" x14ac:dyDescent="0.2">
      <c r="C267" s="33"/>
      <c r="D267" s="142">
        <f t="shared" ref="D267:D271" si="159">D258</f>
        <v>2013</v>
      </c>
      <c r="E267" s="67"/>
      <c r="F267" s="67"/>
      <c r="G267" s="74">
        <f t="shared" ref="G267:G271" si="160">IF(G257=0,"",G258/G257-1)</f>
        <v>0.21490905750505229</v>
      </c>
      <c r="H267" s="67"/>
      <c r="I267" s="69"/>
      <c r="J267" s="33"/>
      <c r="K267" s="32">
        <f t="shared" si="157"/>
        <v>2013</v>
      </c>
      <c r="L267" s="75" t="str">
        <f t="shared" ref="L267:M271" si="161">IF(L257=0,"",L258/L257-1)</f>
        <v/>
      </c>
      <c r="M267" s="75" t="str">
        <f t="shared" si="161"/>
        <v/>
      </c>
      <c r="N267" s="67"/>
      <c r="O267" s="141"/>
      <c r="P267" s="33"/>
      <c r="Q267" s="32">
        <f t="shared" si="158"/>
        <v>2013</v>
      </c>
      <c r="R267" s="120" t="str">
        <f t="shared" ref="R267:S271" si="162">IF(R257="","",IF(R257=0,"",R258/R257-1))</f>
        <v/>
      </c>
      <c r="S267" s="120" t="str">
        <f t="shared" si="162"/>
        <v/>
      </c>
      <c r="T267" s="67"/>
      <c r="U267" s="37"/>
    </row>
    <row r="268" spans="3:21" x14ac:dyDescent="0.2">
      <c r="C268" s="33"/>
      <c r="D268" s="73">
        <f t="shared" si="159"/>
        <v>2014</v>
      </c>
      <c r="E268" s="67"/>
      <c r="F268" s="67"/>
      <c r="G268" s="74">
        <f t="shared" si="160"/>
        <v>8.2378738043930255E-2</v>
      </c>
      <c r="H268" s="67"/>
      <c r="I268" s="69"/>
      <c r="J268" s="33"/>
      <c r="K268" s="32">
        <f t="shared" si="157"/>
        <v>2014</v>
      </c>
      <c r="L268" s="75" t="str">
        <f t="shared" si="161"/>
        <v/>
      </c>
      <c r="M268" s="75" t="str">
        <f t="shared" si="161"/>
        <v/>
      </c>
      <c r="N268" s="67"/>
      <c r="O268" s="141"/>
      <c r="P268" s="33"/>
      <c r="Q268" s="32">
        <f t="shared" si="158"/>
        <v>2014</v>
      </c>
      <c r="R268" s="120" t="str">
        <f t="shared" si="162"/>
        <v/>
      </c>
      <c r="S268" s="120" t="str">
        <f t="shared" si="162"/>
        <v/>
      </c>
      <c r="T268" s="67"/>
      <c r="U268" s="37"/>
    </row>
    <row r="269" spans="3:21" x14ac:dyDescent="0.2">
      <c r="C269" s="33"/>
      <c r="D269" s="73">
        <f t="shared" si="159"/>
        <v>2015</v>
      </c>
      <c r="E269" s="67"/>
      <c r="F269" s="67"/>
      <c r="G269" s="74">
        <f t="shared" si="160"/>
        <v>-4.0447083478868273E-2</v>
      </c>
      <c r="H269" s="67"/>
      <c r="I269" s="69"/>
      <c r="J269" s="33"/>
      <c r="K269" s="32">
        <f t="shared" si="157"/>
        <v>2015</v>
      </c>
      <c r="L269" s="75" t="str">
        <f t="shared" si="161"/>
        <v/>
      </c>
      <c r="M269" s="75" t="str">
        <f t="shared" si="161"/>
        <v/>
      </c>
      <c r="N269" s="67"/>
      <c r="O269" s="141"/>
      <c r="P269" s="33"/>
      <c r="Q269" s="32">
        <f t="shared" si="158"/>
        <v>2015</v>
      </c>
      <c r="R269" s="120" t="str">
        <f t="shared" si="162"/>
        <v/>
      </c>
      <c r="S269" s="120" t="str">
        <f t="shared" si="162"/>
        <v/>
      </c>
      <c r="T269" s="67"/>
      <c r="U269" s="37"/>
    </row>
    <row r="270" spans="3:21" x14ac:dyDescent="0.2">
      <c r="C270" s="33"/>
      <c r="D270" s="73">
        <f t="shared" si="159"/>
        <v>2016</v>
      </c>
      <c r="E270" s="67"/>
      <c r="F270" s="67"/>
      <c r="G270" s="74">
        <f t="shared" si="160"/>
        <v>-3.1814210832847967E-2</v>
      </c>
      <c r="H270" s="67"/>
      <c r="I270" s="69"/>
      <c r="J270" s="33"/>
      <c r="K270" s="32">
        <f t="shared" si="157"/>
        <v>2016</v>
      </c>
      <c r="L270" s="75" t="str">
        <f>IF(K261="Forecast","",IF(L260=0,"",L261/L260-1))</f>
        <v/>
      </c>
      <c r="M270" s="75" t="str">
        <f t="shared" si="161"/>
        <v/>
      </c>
      <c r="N270" s="67"/>
      <c r="O270" s="141"/>
      <c r="P270" s="33"/>
      <c r="Q270" s="32">
        <f t="shared" si="158"/>
        <v>2016</v>
      </c>
      <c r="R270" s="120" t="str">
        <f>IF(Q261="Forecast","",IF(R260=0,"",R261/R260-1))</f>
        <v/>
      </c>
      <c r="S270" s="120" t="str">
        <f t="shared" si="162"/>
        <v/>
      </c>
      <c r="T270" s="67"/>
      <c r="U270" s="37"/>
    </row>
    <row r="271" spans="3:21" x14ac:dyDescent="0.2">
      <c r="C271" s="33"/>
      <c r="D271" s="142">
        <f t="shared" si="159"/>
        <v>2017</v>
      </c>
      <c r="E271" s="67"/>
      <c r="F271" s="67"/>
      <c r="G271" s="74">
        <f t="shared" si="160"/>
        <v>1.8417430557721826E-2</v>
      </c>
      <c r="H271" s="67"/>
      <c r="I271" s="76">
        <f>IF(I263=0,"",G262/I263-1)</f>
        <v>0.29351553219714055</v>
      </c>
      <c r="J271" s="33"/>
      <c r="K271" s="32">
        <f t="shared" si="157"/>
        <v>2017</v>
      </c>
      <c r="L271" s="75" t="str">
        <f>IF(K262="Forecast","",IF(L261=0,"",L262/L261-1))</f>
        <v/>
      </c>
      <c r="M271" s="75" t="str">
        <f t="shared" si="161"/>
        <v/>
      </c>
      <c r="N271" s="67"/>
      <c r="O271" s="143" t="str">
        <f>IF(O263=0,"",M262/O263-1)</f>
        <v/>
      </c>
      <c r="P271" s="33"/>
      <c r="Q271" s="32">
        <f t="shared" si="158"/>
        <v>2017</v>
      </c>
      <c r="R271" s="120" t="str">
        <f>IF(Q262="Forecast","",IF(R261=0,"",R262/R261-1))</f>
        <v/>
      </c>
      <c r="S271" s="120" t="str">
        <f t="shared" si="162"/>
        <v/>
      </c>
      <c r="T271" s="67"/>
      <c r="U271" s="77" t="str">
        <f>IF(U263=0,"",S262/U263-1)</f>
        <v/>
      </c>
    </row>
    <row r="272" spans="3:21" ht="26.25" thickBot="1" x14ac:dyDescent="0.25">
      <c r="C272" s="23"/>
      <c r="D272" s="78" t="s">
        <v>46</v>
      </c>
      <c r="E272" s="79"/>
      <c r="F272" s="79"/>
      <c r="G272" s="80">
        <f>IF(G256=0,"",(G262/G256)^(1/($D262-$D256-1))-1)</f>
        <v>5.6717230018760834E-2</v>
      </c>
      <c r="H272" s="79"/>
      <c r="I272" s="86">
        <v>8.957521595548501E-2</v>
      </c>
      <c r="J272" s="33"/>
      <c r="K272" s="83" t="str">
        <f t="shared" si="157"/>
        <v>Geometric Mean</v>
      </c>
      <c r="L272" s="84" t="str">
        <f>IF(L256=0,"",(L260/L256)^(1/($D260-$D256-1))-1)</f>
        <v/>
      </c>
      <c r="M272" s="84" t="str">
        <f>IF(M256=0,"",(M262/M256)^(1/($D262-$D256-1))-1)</f>
        <v/>
      </c>
      <c r="N272" s="79"/>
      <c r="O272" s="86" t="s">
        <v>64</v>
      </c>
      <c r="P272" s="23"/>
      <c r="Q272" s="83" t="str">
        <f t="shared" si="158"/>
        <v>Geometric Mean</v>
      </c>
      <c r="R272" s="121" t="str">
        <f>IF(R256="","",IF(R256=0,"",(R260/R256)^(1/($D260-$D256-1))-1))</f>
        <v/>
      </c>
      <c r="S272" s="84" t="str">
        <f>IF(S256="","",IF(S256=0,"",(S262/S256)^(1/($D262-$D256-1))-1))</f>
        <v/>
      </c>
      <c r="T272" s="79"/>
      <c r="U272" s="86" t="s">
        <v>64</v>
      </c>
    </row>
    <row r="273" spans="2:22" ht="13.5" thickBot="1" x14ac:dyDescent="0.25"/>
    <row r="274" spans="2:22" ht="13.5" thickBot="1" x14ac:dyDescent="0.25">
      <c r="B274" s="88">
        <f>B231+1</f>
        <v>6</v>
      </c>
      <c r="C274" s="89" t="s">
        <v>48</v>
      </c>
      <c r="D274" s="165" t="s">
        <v>58</v>
      </c>
      <c r="E274" s="166"/>
      <c r="F274" s="167"/>
      <c r="G274" s="90"/>
      <c r="H274" s="91" t="s">
        <v>50</v>
      </c>
      <c r="N274" s="92" t="s">
        <v>51</v>
      </c>
      <c r="O274" s="93"/>
      <c r="P274" s="93"/>
      <c r="Q274" s="93"/>
      <c r="R274" s="93"/>
      <c r="S274" s="93"/>
      <c r="T274" s="93"/>
      <c r="U274" s="93"/>
    </row>
    <row r="275" spans="2:22" ht="13.5" thickBot="1" x14ac:dyDescent="0.25">
      <c r="Q275" s="79"/>
      <c r="R275" s="79"/>
      <c r="S275" s="79"/>
      <c r="T275" s="79"/>
      <c r="U275" s="79"/>
    </row>
    <row r="276" spans="2:22" x14ac:dyDescent="0.2">
      <c r="C276" s="20"/>
      <c r="D276" s="21" t="s">
        <v>30</v>
      </c>
      <c r="E276" s="21"/>
      <c r="F276" s="168" t="s">
        <v>31</v>
      </c>
      <c r="G276" s="169"/>
      <c r="H276" s="169"/>
      <c r="I276" s="170"/>
      <c r="J276" s="21"/>
      <c r="K276" s="156" t="s">
        <v>32</v>
      </c>
      <c r="L276" s="157"/>
      <c r="M276" s="157"/>
      <c r="N276" s="157"/>
      <c r="O276" s="158"/>
      <c r="P276" s="94"/>
      <c r="Q276" s="159" t="str">
        <f>CONCATENATE("Consumption (kWh) per ",LEFT(F276,LEN(F276)-1))</f>
        <v>Consumption (kWh) per Customer</v>
      </c>
      <c r="R276" s="160"/>
      <c r="S276" s="160"/>
      <c r="T276" s="160"/>
      <c r="U276" s="161"/>
      <c r="V276" s="95"/>
    </row>
    <row r="277" spans="2:22" ht="39" thickBot="1" x14ac:dyDescent="0.25">
      <c r="C277" s="23"/>
      <c r="D277" s="24" t="s">
        <v>65</v>
      </c>
      <c r="E277" s="25"/>
      <c r="F277" s="162"/>
      <c r="G277" s="163"/>
      <c r="H277" s="171"/>
      <c r="I277" s="26"/>
      <c r="J277" s="25"/>
      <c r="K277" s="28"/>
      <c r="L277" s="29" t="s">
        <v>34</v>
      </c>
      <c r="M277" s="29" t="s">
        <v>35</v>
      </c>
      <c r="N277" s="30"/>
      <c r="O277" s="31" t="s">
        <v>35</v>
      </c>
      <c r="P277" s="25"/>
      <c r="Q277" s="96"/>
      <c r="R277" s="97" t="str">
        <f>L277</f>
        <v>Actual (Weather actual)</v>
      </c>
      <c r="S277" s="98" t="str">
        <f>M277</f>
        <v>Weather-normalized</v>
      </c>
      <c r="T277" s="98"/>
      <c r="U277" s="99" t="str">
        <f>O277</f>
        <v>Weather-normalized</v>
      </c>
      <c r="V277" s="95"/>
    </row>
    <row r="278" spans="2:22" x14ac:dyDescent="0.2">
      <c r="C278" s="25" t="s">
        <v>36</v>
      </c>
      <c r="D278" s="32">
        <f t="shared" ref="D278:D283" si="163">D279-1</f>
        <v>2012</v>
      </c>
      <c r="E278" s="33"/>
      <c r="F278" s="34" t="str">
        <f>F235</f>
        <v>Actual</v>
      </c>
      <c r="G278" s="35">
        <v>9</v>
      </c>
      <c r="H278" s="36" t="s">
        <v>64</v>
      </c>
      <c r="I278" s="37"/>
      <c r="J278" s="33"/>
      <c r="K278" s="100" t="str">
        <f>F278</f>
        <v>Actual</v>
      </c>
      <c r="L278" s="144">
        <v>44200</v>
      </c>
      <c r="M278" s="144">
        <f>L278</f>
        <v>44200</v>
      </c>
      <c r="N278" s="101" t="str">
        <f>H278</f>
        <v/>
      </c>
      <c r="O278" s="37"/>
      <c r="P278" s="33"/>
      <c r="Q278" s="102" t="str">
        <f>K278</f>
        <v>Actual</v>
      </c>
      <c r="R278" s="103">
        <f>IF(G278=0,"",L278/G278)</f>
        <v>4911.1111111111113</v>
      </c>
      <c r="S278" s="104">
        <f>IF(G278=0,"",M278/G278)</f>
        <v>4911.1111111111113</v>
      </c>
      <c r="T278" s="67" t="str">
        <f>N278</f>
        <v/>
      </c>
      <c r="U278" s="67" t="str">
        <f>IF(T278="","",IF(I278=0,"",O278/I278))</f>
        <v/>
      </c>
      <c r="V278" s="105"/>
    </row>
    <row r="279" spans="2:22" x14ac:dyDescent="0.2">
      <c r="C279" s="25" t="s">
        <v>36</v>
      </c>
      <c r="D279" s="32">
        <f t="shared" si="163"/>
        <v>2013</v>
      </c>
      <c r="E279" s="33"/>
      <c r="F279" s="40" t="str">
        <f t="shared" ref="F279:F284" si="164">F236</f>
        <v>Actual</v>
      </c>
      <c r="G279" s="35">
        <v>9</v>
      </c>
      <c r="H279" s="36" t="s">
        <v>66</v>
      </c>
      <c r="I279" s="41">
        <v>12</v>
      </c>
      <c r="J279" s="33"/>
      <c r="K279" s="100" t="str">
        <f t="shared" ref="K279:K284" si="165">F279</f>
        <v>Actual</v>
      </c>
      <c r="L279" s="144">
        <v>41879</v>
      </c>
      <c r="M279" s="144">
        <f t="shared" ref="M279:M284" si="166">L279</f>
        <v>41879</v>
      </c>
      <c r="N279" s="101" t="str">
        <f t="shared" ref="N279:N284" si="167">H279</f>
        <v>Board-approved</v>
      </c>
      <c r="O279" s="106">
        <v>65568.404277309004</v>
      </c>
      <c r="P279" s="33"/>
      <c r="Q279" s="102" t="str">
        <f t="shared" ref="Q279:Q284" si="168">K279</f>
        <v>Actual</v>
      </c>
      <c r="R279" s="103">
        <f t="shared" ref="R279:R284" si="169">IF(G279=0,"",L279/G279)</f>
        <v>4653.2222222222226</v>
      </c>
      <c r="S279" s="104">
        <f t="shared" ref="S279:S284" si="170">IF(G279=0,"",M279/G279)</f>
        <v>4653.2222222222226</v>
      </c>
      <c r="T279" s="67" t="str">
        <f t="shared" ref="T279:T284" si="171">N279</f>
        <v>Board-approved</v>
      </c>
      <c r="U279" s="104">
        <f t="shared" ref="U279:U284" si="172">IF(T279="","",IF(I279=0,"",O279/I279))</f>
        <v>5464.0336897757506</v>
      </c>
      <c r="V279" s="105"/>
    </row>
    <row r="280" spans="2:22" x14ac:dyDescent="0.2">
      <c r="C280" s="25" t="s">
        <v>36</v>
      </c>
      <c r="D280" s="32">
        <f t="shared" si="163"/>
        <v>2014</v>
      </c>
      <c r="E280" s="33"/>
      <c r="F280" s="40" t="str">
        <f t="shared" si="164"/>
        <v>Actual</v>
      </c>
      <c r="G280" s="35">
        <v>8</v>
      </c>
      <c r="H280" s="36" t="s">
        <v>64</v>
      </c>
      <c r="I280" s="43"/>
      <c r="J280" s="33"/>
      <c r="K280" s="100" t="str">
        <f t="shared" si="165"/>
        <v>Actual</v>
      </c>
      <c r="L280" s="144">
        <v>46009</v>
      </c>
      <c r="M280" s="144">
        <f t="shared" si="166"/>
        <v>46009</v>
      </c>
      <c r="N280" s="101" t="str">
        <f t="shared" si="167"/>
        <v/>
      </c>
      <c r="O280" s="43"/>
      <c r="P280" s="33"/>
      <c r="Q280" s="102" t="str">
        <f t="shared" si="168"/>
        <v>Actual</v>
      </c>
      <c r="R280" s="103">
        <f t="shared" si="169"/>
        <v>5751.125</v>
      </c>
      <c r="S280" s="104">
        <f t="shared" si="170"/>
        <v>5751.125</v>
      </c>
      <c r="T280" s="67" t="str">
        <f t="shared" si="171"/>
        <v/>
      </c>
      <c r="U280" s="67" t="str">
        <f t="shared" si="172"/>
        <v/>
      </c>
      <c r="V280" s="105"/>
    </row>
    <row r="281" spans="2:22" x14ac:dyDescent="0.2">
      <c r="C281" s="25" t="s">
        <v>36</v>
      </c>
      <c r="D281" s="32">
        <f t="shared" si="163"/>
        <v>2015</v>
      </c>
      <c r="E281" s="33"/>
      <c r="F281" s="40" t="str">
        <f t="shared" si="164"/>
        <v>Actual</v>
      </c>
      <c r="G281" s="35">
        <v>9</v>
      </c>
      <c r="H281" s="36" t="s">
        <v>64</v>
      </c>
      <c r="I281" s="37"/>
      <c r="J281" s="33"/>
      <c r="K281" s="100" t="str">
        <f t="shared" si="165"/>
        <v>Actual</v>
      </c>
      <c r="L281" s="144">
        <v>44235</v>
      </c>
      <c r="M281" s="144">
        <f t="shared" si="166"/>
        <v>44235</v>
      </c>
      <c r="N281" s="101" t="str">
        <f t="shared" si="167"/>
        <v/>
      </c>
      <c r="O281" s="37"/>
      <c r="P281" s="33"/>
      <c r="Q281" s="102" t="str">
        <f t="shared" si="168"/>
        <v>Actual</v>
      </c>
      <c r="R281" s="103">
        <f t="shared" si="169"/>
        <v>4915</v>
      </c>
      <c r="S281" s="104">
        <f t="shared" si="170"/>
        <v>4915</v>
      </c>
      <c r="T281" s="67" t="str">
        <f t="shared" si="171"/>
        <v/>
      </c>
      <c r="U281" s="67" t="str">
        <f t="shared" si="172"/>
        <v/>
      </c>
      <c r="V281" s="105"/>
    </row>
    <row r="282" spans="2:22" x14ac:dyDescent="0.2">
      <c r="C282" s="25" t="s">
        <v>36</v>
      </c>
      <c r="D282" s="32">
        <f t="shared" si="163"/>
        <v>2016</v>
      </c>
      <c r="E282" s="33"/>
      <c r="F282" s="40" t="str">
        <f t="shared" si="164"/>
        <v>Actual</v>
      </c>
      <c r="G282" s="35">
        <v>8</v>
      </c>
      <c r="H282" s="36" t="s">
        <v>64</v>
      </c>
      <c r="I282" s="37"/>
      <c r="J282" s="33"/>
      <c r="K282" s="100" t="str">
        <f t="shared" si="165"/>
        <v>Actual</v>
      </c>
      <c r="L282" s="144">
        <v>52698</v>
      </c>
      <c r="M282" s="144">
        <f t="shared" si="166"/>
        <v>52698</v>
      </c>
      <c r="N282" s="101" t="str">
        <f t="shared" si="167"/>
        <v/>
      </c>
      <c r="O282" s="37"/>
      <c r="P282" s="33"/>
      <c r="Q282" s="102" t="str">
        <f t="shared" si="168"/>
        <v>Actual</v>
      </c>
      <c r="R282" s="103">
        <f t="shared" si="169"/>
        <v>6587.25</v>
      </c>
      <c r="S282" s="104">
        <f t="shared" si="170"/>
        <v>6587.25</v>
      </c>
      <c r="T282" s="67" t="str">
        <f t="shared" si="171"/>
        <v/>
      </c>
      <c r="U282" s="67" t="str">
        <f t="shared" si="172"/>
        <v/>
      </c>
      <c r="V282" s="105"/>
    </row>
    <row r="283" spans="2:22" x14ac:dyDescent="0.2">
      <c r="C283" s="25" t="s">
        <v>38</v>
      </c>
      <c r="D283" s="32">
        <f t="shared" si="163"/>
        <v>2017</v>
      </c>
      <c r="E283" s="33"/>
      <c r="F283" s="40" t="str">
        <f t="shared" si="164"/>
        <v>Forecast</v>
      </c>
      <c r="G283" s="35">
        <v>8</v>
      </c>
      <c r="H283" s="36" t="s">
        <v>64</v>
      </c>
      <c r="I283" s="37"/>
      <c r="J283" s="33"/>
      <c r="K283" s="100" t="str">
        <f t="shared" si="165"/>
        <v>Forecast</v>
      </c>
      <c r="L283" s="146">
        <v>47546</v>
      </c>
      <c r="M283" s="144">
        <f t="shared" si="166"/>
        <v>47546</v>
      </c>
      <c r="N283" s="101" t="str">
        <f t="shared" si="167"/>
        <v/>
      </c>
      <c r="O283" s="37"/>
      <c r="P283" s="33"/>
      <c r="Q283" s="102" t="str">
        <f t="shared" si="168"/>
        <v>Forecast</v>
      </c>
      <c r="R283" s="103">
        <f t="shared" si="169"/>
        <v>5943.25</v>
      </c>
      <c r="S283" s="104">
        <f t="shared" si="170"/>
        <v>5943.25</v>
      </c>
      <c r="T283" s="67" t="str">
        <f t="shared" si="171"/>
        <v/>
      </c>
      <c r="U283" s="67" t="str">
        <f t="shared" si="172"/>
        <v/>
      </c>
      <c r="V283" s="105"/>
    </row>
    <row r="284" spans="2:22" ht="13.5" thickBot="1" x14ac:dyDescent="0.25">
      <c r="C284" s="45" t="s">
        <v>40</v>
      </c>
      <c r="D284" s="46">
        <v>2018</v>
      </c>
      <c r="E284" s="23"/>
      <c r="F284" s="47" t="str">
        <f t="shared" si="164"/>
        <v>Forecast</v>
      </c>
      <c r="G284" s="48">
        <v>8</v>
      </c>
      <c r="H284" s="49" t="s">
        <v>64</v>
      </c>
      <c r="I284" s="50"/>
      <c r="J284" s="23"/>
      <c r="K284" s="108" t="str">
        <f t="shared" si="165"/>
        <v>Forecast</v>
      </c>
      <c r="L284" s="147">
        <v>47770.643750000003</v>
      </c>
      <c r="M284" s="148">
        <f t="shared" si="166"/>
        <v>47770.643750000003</v>
      </c>
      <c r="N284" s="110" t="str">
        <f t="shared" si="167"/>
        <v/>
      </c>
      <c r="O284" s="50"/>
      <c r="P284" s="23"/>
      <c r="Q284" s="111" t="str">
        <f t="shared" si="168"/>
        <v>Forecast</v>
      </c>
      <c r="R284" s="112">
        <f t="shared" si="169"/>
        <v>5971.3304687500004</v>
      </c>
      <c r="S284" s="113">
        <f t="shared" si="170"/>
        <v>5971.3304687500004</v>
      </c>
      <c r="T284" s="79" t="str">
        <f t="shared" si="171"/>
        <v/>
      </c>
      <c r="U284" s="79" t="str">
        <f t="shared" si="172"/>
        <v/>
      </c>
      <c r="V284" s="105"/>
    </row>
    <row r="285" spans="2:22" ht="13.5" thickBot="1" x14ac:dyDescent="0.25">
      <c r="B285" s="67"/>
      <c r="C285" s="114"/>
      <c r="I285" s="58">
        <f>SUM(I278:I283)</f>
        <v>12</v>
      </c>
      <c r="O285" s="58">
        <f>SUM(O278:O283)</f>
        <v>65568.404277309004</v>
      </c>
      <c r="U285" s="58">
        <f>SUM(U278:U283)</f>
        <v>5464.0336897757506</v>
      </c>
    </row>
    <row r="286" spans="2:22" ht="39" thickBot="1" x14ac:dyDescent="0.25">
      <c r="C286" s="59" t="s">
        <v>41</v>
      </c>
      <c r="D286" s="60" t="s">
        <v>42</v>
      </c>
      <c r="E286" s="54"/>
      <c r="F286" s="54"/>
      <c r="G286" s="61" t="s">
        <v>43</v>
      </c>
      <c r="H286" s="54"/>
      <c r="I286" s="62" t="s">
        <v>44</v>
      </c>
      <c r="J286" s="115"/>
      <c r="K286" s="64" t="s">
        <v>42</v>
      </c>
      <c r="L286" s="164" t="s">
        <v>43</v>
      </c>
      <c r="M286" s="164"/>
      <c r="N286" s="54"/>
      <c r="O286" s="62" t="str">
        <f>I286</f>
        <v>Test Year Versus Board-approved</v>
      </c>
      <c r="P286" s="116"/>
      <c r="Q286" s="64" t="s">
        <v>42</v>
      </c>
      <c r="R286" s="164" t="s">
        <v>43</v>
      </c>
      <c r="S286" s="164"/>
      <c r="T286" s="54"/>
      <c r="U286" s="62" t="str">
        <f>O286</f>
        <v>Test Year Versus Board-approved</v>
      </c>
    </row>
    <row r="287" spans="2:22" x14ac:dyDescent="0.2">
      <c r="C287" s="33"/>
      <c r="D287" s="66">
        <f t="shared" ref="D287:D293" si="173">D278</f>
        <v>2012</v>
      </c>
      <c r="E287" s="67"/>
      <c r="F287" s="67"/>
      <c r="G287" s="68"/>
      <c r="H287" s="67"/>
      <c r="I287" s="69"/>
      <c r="J287" s="117"/>
      <c r="K287" s="32">
        <f>D287</f>
        <v>2012</v>
      </c>
      <c r="L287" s="118"/>
      <c r="M287" s="118"/>
      <c r="N287" s="67"/>
      <c r="O287" s="37"/>
      <c r="P287" s="33"/>
      <c r="Q287" s="32">
        <f>K287</f>
        <v>2012</v>
      </c>
      <c r="R287" s="119"/>
      <c r="S287" s="119"/>
      <c r="T287" s="67"/>
      <c r="U287" s="37"/>
    </row>
    <row r="288" spans="2:22" x14ac:dyDescent="0.2">
      <c r="C288" s="33"/>
      <c r="D288" s="73">
        <f t="shared" si="173"/>
        <v>2013</v>
      </c>
      <c r="E288" s="67"/>
      <c r="F288" s="67"/>
      <c r="G288" s="74">
        <f t="shared" ref="G288:G293" si="174">IF(G278=0,"",G279/G278-1)</f>
        <v>0</v>
      </c>
      <c r="H288" s="67"/>
      <c r="I288" s="69"/>
      <c r="J288" s="117"/>
      <c r="K288" s="32">
        <f t="shared" ref="K288:K294" si="175">D288</f>
        <v>2013</v>
      </c>
      <c r="L288" s="75">
        <f t="shared" ref="L288:M291" si="176">IF(L278=0,"",L279/L278-1)</f>
        <v>-5.2511312217194517E-2</v>
      </c>
      <c r="M288" s="75">
        <f t="shared" si="176"/>
        <v>-5.2511312217194517E-2</v>
      </c>
      <c r="N288" s="67"/>
      <c r="O288" s="37"/>
      <c r="P288" s="33"/>
      <c r="Q288" s="32">
        <f t="shared" ref="Q288:Q294" si="177">K288</f>
        <v>2013</v>
      </c>
      <c r="R288" s="120">
        <f>IF(R278="","",IF(R278=0,"",R279/R278-1))</f>
        <v>-5.2511312217194517E-2</v>
      </c>
      <c r="S288" s="120">
        <f>IF(S278="","",IF(S278=0,"",S279/S278-1))</f>
        <v>-5.2511312217194517E-2</v>
      </c>
      <c r="T288" s="67"/>
      <c r="U288" s="37"/>
    </row>
    <row r="289" spans="3:21" x14ac:dyDescent="0.2">
      <c r="C289" s="33"/>
      <c r="D289" s="73">
        <f t="shared" si="173"/>
        <v>2014</v>
      </c>
      <c r="E289" s="67"/>
      <c r="F289" s="67"/>
      <c r="G289" s="74">
        <f t="shared" si="174"/>
        <v>-0.11111111111111116</v>
      </c>
      <c r="H289" s="67"/>
      <c r="I289" s="69"/>
      <c r="J289" s="117"/>
      <c r="K289" s="32">
        <f t="shared" si="175"/>
        <v>2014</v>
      </c>
      <c r="L289" s="75">
        <f t="shared" si="176"/>
        <v>9.8617445497743539E-2</v>
      </c>
      <c r="M289" s="75">
        <f t="shared" si="176"/>
        <v>9.8617445497743539E-2</v>
      </c>
      <c r="N289" s="67"/>
      <c r="O289" s="37"/>
      <c r="P289" s="33"/>
      <c r="Q289" s="32">
        <f t="shared" si="177"/>
        <v>2014</v>
      </c>
      <c r="R289" s="120">
        <f t="shared" ref="R289:S293" si="178">IF(R279="","",IF(R279=0,"",R280/R279-1))</f>
        <v>0.23594462618496137</v>
      </c>
      <c r="S289" s="120">
        <f t="shared" si="178"/>
        <v>0.23594462618496137</v>
      </c>
      <c r="T289" s="67"/>
      <c r="U289" s="37"/>
    </row>
    <row r="290" spans="3:21" x14ac:dyDescent="0.2">
      <c r="C290" s="33"/>
      <c r="D290" s="73">
        <f t="shared" si="173"/>
        <v>2015</v>
      </c>
      <c r="E290" s="67"/>
      <c r="F290" s="67"/>
      <c r="G290" s="74">
        <f t="shared" si="174"/>
        <v>0.125</v>
      </c>
      <c r="H290" s="67"/>
      <c r="I290" s="69"/>
      <c r="J290" s="117"/>
      <c r="K290" s="32">
        <f t="shared" si="175"/>
        <v>2015</v>
      </c>
      <c r="L290" s="75">
        <f t="shared" si="176"/>
        <v>-3.8557673498663347E-2</v>
      </c>
      <c r="M290" s="75">
        <f t="shared" si="176"/>
        <v>-3.8557673498663347E-2</v>
      </c>
      <c r="N290" s="67"/>
      <c r="O290" s="37"/>
      <c r="P290" s="33"/>
      <c r="Q290" s="32">
        <f t="shared" si="177"/>
        <v>2015</v>
      </c>
      <c r="R290" s="120">
        <f t="shared" si="178"/>
        <v>-0.14538459866547848</v>
      </c>
      <c r="S290" s="120">
        <f t="shared" si="178"/>
        <v>-0.14538459866547848</v>
      </c>
      <c r="T290" s="67"/>
      <c r="U290" s="37"/>
    </row>
    <row r="291" spans="3:21" x14ac:dyDescent="0.2">
      <c r="C291" s="33"/>
      <c r="D291" s="73">
        <f t="shared" si="173"/>
        <v>2016</v>
      </c>
      <c r="E291" s="67"/>
      <c r="F291" s="67"/>
      <c r="G291" s="74">
        <f t="shared" si="174"/>
        <v>-0.11111111111111116</v>
      </c>
      <c r="H291" s="67"/>
      <c r="I291" s="69"/>
      <c r="J291" s="117"/>
      <c r="K291" s="32">
        <f t="shared" si="175"/>
        <v>2016</v>
      </c>
      <c r="L291" s="75">
        <f t="shared" si="176"/>
        <v>0.1913190912173619</v>
      </c>
      <c r="M291" s="75">
        <f t="shared" si="176"/>
        <v>0.1913190912173619</v>
      </c>
      <c r="N291" s="67"/>
      <c r="O291" s="37"/>
      <c r="P291" s="33"/>
      <c r="Q291" s="32">
        <f t="shared" si="177"/>
        <v>2016</v>
      </c>
      <c r="R291" s="120">
        <f t="shared" si="178"/>
        <v>0.340233977619532</v>
      </c>
      <c r="S291" s="120">
        <f t="shared" si="178"/>
        <v>0.340233977619532</v>
      </c>
      <c r="T291" s="67"/>
      <c r="U291" s="37"/>
    </row>
    <row r="292" spans="3:21" x14ac:dyDescent="0.2">
      <c r="C292" s="33"/>
      <c r="D292" s="73">
        <f t="shared" si="173"/>
        <v>2017</v>
      </c>
      <c r="E292" s="67"/>
      <c r="F292" s="67"/>
      <c r="G292" s="74">
        <f t="shared" si="174"/>
        <v>0</v>
      </c>
      <c r="H292" s="67"/>
      <c r="I292" s="69"/>
      <c r="J292" s="117"/>
      <c r="K292" s="32">
        <f t="shared" si="175"/>
        <v>2017</v>
      </c>
      <c r="L292" s="75" t="str">
        <f>IF(K283="Forecast","",IF(L282=0,"",L283/L282-1))</f>
        <v/>
      </c>
      <c r="M292" s="75">
        <f>IF(M282=0,"",M283/M282-1)</f>
        <v>-9.7764621048237133E-2</v>
      </c>
      <c r="N292" s="67"/>
      <c r="O292" s="37"/>
      <c r="P292" s="33"/>
      <c r="Q292" s="32">
        <f t="shared" si="177"/>
        <v>2017</v>
      </c>
      <c r="R292" s="120" t="str">
        <f>IF(Q283="Forecast","",IF(R282=0,"",R283/R282-1))</f>
        <v/>
      </c>
      <c r="S292" s="120">
        <f t="shared" si="178"/>
        <v>-9.7764621048237133E-2</v>
      </c>
      <c r="T292" s="67"/>
      <c r="U292" s="37"/>
    </row>
    <row r="293" spans="3:21" x14ac:dyDescent="0.2">
      <c r="C293" s="33"/>
      <c r="D293" s="73">
        <f t="shared" si="173"/>
        <v>2018</v>
      </c>
      <c r="E293" s="67"/>
      <c r="F293" s="67"/>
      <c r="G293" s="74">
        <f t="shared" si="174"/>
        <v>0</v>
      </c>
      <c r="H293" s="67"/>
      <c r="I293" s="76">
        <f>IF(I285=0,"",G284/I285-1)</f>
        <v>-0.33333333333333337</v>
      </c>
      <c r="J293" s="117"/>
      <c r="K293" s="32">
        <f t="shared" si="175"/>
        <v>2018</v>
      </c>
      <c r="L293" s="75" t="str">
        <f>IF(K284="Forecast","",IF(L283=0,"",L284/L283-1))</f>
        <v/>
      </c>
      <c r="M293" s="75">
        <f>IF(M283=0,"",M284/M283-1)</f>
        <v>4.7247665418752582E-3</v>
      </c>
      <c r="N293" s="67"/>
      <c r="O293" s="77">
        <f>IF(O285=0,"",M284/O285-1)</f>
        <v>-0.27143806111304436</v>
      </c>
      <c r="P293" s="33"/>
      <c r="Q293" s="32">
        <f t="shared" si="177"/>
        <v>2018</v>
      </c>
      <c r="R293" s="120" t="str">
        <f>IF(Q284="Forecast","",IF(R283=0,"",R284/R283-1))</f>
        <v/>
      </c>
      <c r="S293" s="120">
        <f t="shared" si="178"/>
        <v>4.7247665418752582E-3</v>
      </c>
      <c r="T293" s="67"/>
      <c r="U293" s="77">
        <f>IF(U285=0,"",S284/U285-1)</f>
        <v>9.2842908330433405E-2</v>
      </c>
    </row>
    <row r="294" spans="3:21" ht="26.25" thickBot="1" x14ac:dyDescent="0.25">
      <c r="C294" s="23"/>
      <c r="D294" s="78" t="s">
        <v>46</v>
      </c>
      <c r="E294" s="79"/>
      <c r="F294" s="79"/>
      <c r="G294" s="80">
        <f>IF(G278=0,"",(G284/G278)^(1/($D284-$D278-1))-1)</f>
        <v>-2.3281316138826114E-2</v>
      </c>
      <c r="H294" s="79"/>
      <c r="I294" s="81">
        <v>-0.12641953526370109</v>
      </c>
      <c r="J294" s="82"/>
      <c r="K294" s="83" t="str">
        <f t="shared" si="175"/>
        <v>Geometric Mean</v>
      </c>
      <c r="L294" s="84">
        <f>IF(L278=0,"",(L282/L278)^(1/($D282-$D278-1))-1)</f>
        <v>6.036964782092058E-2</v>
      </c>
      <c r="M294" s="84">
        <f>IF(M278=0,"",(M284/M278)^(1/($D284-$D278-1))-1)</f>
        <v>1.5658634315066866E-2</v>
      </c>
      <c r="N294" s="79"/>
      <c r="O294" s="86">
        <v>-0.10018030818394796</v>
      </c>
      <c r="P294" s="23"/>
      <c r="Q294" s="83" t="str">
        <f t="shared" si="177"/>
        <v>Geometric Mean</v>
      </c>
      <c r="R294" s="121">
        <f>IF(R278="","",IF(R278=0,"",(R282/R278)^(1/($D282-$D278-1))-1))</f>
        <v>0.10282887544377073</v>
      </c>
      <c r="S294" s="84">
        <f>IF(S278="","",IF(S278=0,"",(S284/S278)^(1/($D284-$D278-1))-1))</f>
        <v>3.9868133063611699E-2</v>
      </c>
      <c r="T294" s="79"/>
      <c r="U294" s="86">
        <v>3.0036416951784384E-2</v>
      </c>
    </row>
    <row r="296" spans="3:21" ht="13.5" thickBot="1" x14ac:dyDescent="0.25">
      <c r="Q296" s="79"/>
      <c r="R296" s="79"/>
      <c r="S296" s="79"/>
      <c r="T296" s="79"/>
      <c r="U296" s="79"/>
    </row>
    <row r="297" spans="3:21" x14ac:dyDescent="0.2">
      <c r="C297" s="20"/>
      <c r="D297" s="21" t="s">
        <v>30</v>
      </c>
      <c r="E297" s="21"/>
      <c r="F297" s="153" t="s">
        <v>17</v>
      </c>
      <c r="G297" s="154"/>
      <c r="H297" s="154"/>
      <c r="I297" s="155"/>
      <c r="K297" s="156" t="str">
        <f>IF(ISBLANK(N274),"",CONCATENATE("Demand (",N274,")"))</f>
        <v>Demand (kWh)</v>
      </c>
      <c r="L297" s="157"/>
      <c r="M297" s="157"/>
      <c r="N297" s="157"/>
      <c r="O297" s="158"/>
      <c r="Q297" s="159" t="str">
        <f>CONCATENATE("Demand (",N274,") per ",LEFT(F276,LEN(F276)-1))</f>
        <v>Demand (kWh) per Customer</v>
      </c>
      <c r="R297" s="160"/>
      <c r="S297" s="160"/>
      <c r="T297" s="160"/>
      <c r="U297" s="161"/>
    </row>
    <row r="298" spans="3:21" ht="39" thickBot="1" x14ac:dyDescent="0.25">
      <c r="C298" s="23"/>
      <c r="D298" s="24" t="s">
        <v>65</v>
      </c>
      <c r="E298" s="25"/>
      <c r="F298" s="162"/>
      <c r="G298" s="163"/>
      <c r="H298" s="163"/>
      <c r="I298" s="26"/>
      <c r="K298" s="28"/>
      <c r="L298" s="29" t="s">
        <v>34</v>
      </c>
      <c r="M298" s="29" t="s">
        <v>35</v>
      </c>
      <c r="N298" s="30"/>
      <c r="O298" s="31" t="str">
        <f>M298</f>
        <v>Weather-normalized</v>
      </c>
      <c r="Q298" s="122"/>
      <c r="R298" s="29" t="str">
        <f>L298</f>
        <v>Actual (Weather actual)</v>
      </c>
      <c r="S298" s="29" t="str">
        <f>M298</f>
        <v>Weather-normalized</v>
      </c>
      <c r="T298" s="29"/>
      <c r="U298" s="123" t="str">
        <f>O298</f>
        <v>Weather-normalized</v>
      </c>
    </row>
    <row r="299" spans="3:21" x14ac:dyDescent="0.2">
      <c r="C299" s="25" t="s">
        <v>36</v>
      </c>
      <c r="D299" s="32">
        <f t="shared" ref="D299:D304" si="179">D300-1</f>
        <v>2012</v>
      </c>
      <c r="E299" s="33"/>
      <c r="F299" s="34" t="str">
        <f t="shared" ref="F299:F305" si="180">F278</f>
        <v>Actual</v>
      </c>
      <c r="G299" s="124">
        <v>20230</v>
      </c>
      <c r="H299" s="125" t="s">
        <v>64</v>
      </c>
      <c r="I299" s="126"/>
      <c r="K299" s="100" t="str">
        <f t="shared" ref="K299:K305" si="181">K278</f>
        <v>Actual</v>
      </c>
      <c r="L299" s="127"/>
      <c r="M299" s="127"/>
      <c r="N299" s="101" t="str">
        <f t="shared" ref="N299:N305" si="182">N278</f>
        <v/>
      </c>
      <c r="O299" s="37"/>
      <c r="Q299" s="102" t="str">
        <f>K299</f>
        <v>Actual</v>
      </c>
      <c r="R299" s="67">
        <f>IF(G299=0,"",L299/G299)</f>
        <v>0</v>
      </c>
      <c r="S299" s="105">
        <f>IF(G299=0,"",M299/G299)</f>
        <v>0</v>
      </c>
      <c r="T299" s="105" t="str">
        <f>N299</f>
        <v/>
      </c>
      <c r="U299" s="33" t="str">
        <f>IF(T299="","",IF(I299=0,"",O299/I299))</f>
        <v/>
      </c>
    </row>
    <row r="300" spans="3:21" x14ac:dyDescent="0.2">
      <c r="C300" s="25" t="s">
        <v>36</v>
      </c>
      <c r="D300" s="32">
        <f t="shared" si="179"/>
        <v>2013</v>
      </c>
      <c r="E300" s="33"/>
      <c r="F300" s="40" t="str">
        <f t="shared" si="180"/>
        <v>Actual</v>
      </c>
      <c r="G300" s="124">
        <v>24350</v>
      </c>
      <c r="H300" s="125" t="s">
        <v>66</v>
      </c>
      <c r="I300" s="128">
        <v>38624.525341939261</v>
      </c>
      <c r="K300" s="100" t="str">
        <f t="shared" si="181"/>
        <v>Actual</v>
      </c>
      <c r="L300" s="127"/>
      <c r="M300" s="127"/>
      <c r="N300" s="101" t="str">
        <f t="shared" si="182"/>
        <v>Board-approved</v>
      </c>
      <c r="O300" s="37"/>
      <c r="Q300" s="102" t="str">
        <f t="shared" ref="Q300:Q305" si="183">K300</f>
        <v>Actual</v>
      </c>
      <c r="R300" s="67">
        <f t="shared" ref="R300:R305" si="184">IF(G300=0,"",L300/G300)</f>
        <v>0</v>
      </c>
      <c r="S300" s="105">
        <f t="shared" ref="S300:S305" si="185">IF(G300=0,"",M300/G300)</f>
        <v>0</v>
      </c>
      <c r="T300" s="105" t="str">
        <f t="shared" ref="T300:T305" si="186">N300</f>
        <v>Board-approved</v>
      </c>
      <c r="U300" s="33">
        <f t="shared" ref="U300:U305" si="187">IF(T300="","",IF(I300=0,"",O300/I300))</f>
        <v>0</v>
      </c>
    </row>
    <row r="301" spans="3:21" x14ac:dyDescent="0.2">
      <c r="C301" s="25" t="s">
        <v>36</v>
      </c>
      <c r="D301" s="32">
        <f t="shared" si="179"/>
        <v>2014</v>
      </c>
      <c r="E301" s="33"/>
      <c r="F301" s="40" t="str">
        <f t="shared" si="180"/>
        <v>Actual</v>
      </c>
      <c r="G301" s="124">
        <v>28258</v>
      </c>
      <c r="H301" s="125" t="s">
        <v>64</v>
      </c>
      <c r="I301" s="129"/>
      <c r="K301" s="100" t="str">
        <f t="shared" si="181"/>
        <v>Actual</v>
      </c>
      <c r="L301" s="127"/>
      <c r="M301" s="127"/>
      <c r="N301" s="101" t="str">
        <f t="shared" si="182"/>
        <v/>
      </c>
      <c r="O301" s="43"/>
      <c r="Q301" s="102" t="str">
        <f t="shared" si="183"/>
        <v>Actual</v>
      </c>
      <c r="R301" s="67">
        <f t="shared" si="184"/>
        <v>0</v>
      </c>
      <c r="S301" s="105">
        <f t="shared" si="185"/>
        <v>0</v>
      </c>
      <c r="T301" s="105" t="str">
        <f t="shared" si="186"/>
        <v/>
      </c>
      <c r="U301" s="33" t="str">
        <f t="shared" si="187"/>
        <v/>
      </c>
    </row>
    <row r="302" spans="3:21" x14ac:dyDescent="0.2">
      <c r="C302" s="25" t="s">
        <v>36</v>
      </c>
      <c r="D302" s="32">
        <f t="shared" si="179"/>
        <v>2015</v>
      </c>
      <c r="E302" s="33"/>
      <c r="F302" s="40" t="str">
        <f t="shared" si="180"/>
        <v>Actual</v>
      </c>
      <c r="G302" s="124">
        <v>27598</v>
      </c>
      <c r="H302" s="125" t="s">
        <v>64</v>
      </c>
      <c r="I302" s="37"/>
      <c r="K302" s="100" t="str">
        <f t="shared" si="181"/>
        <v>Actual</v>
      </c>
      <c r="L302" s="127"/>
      <c r="M302" s="127"/>
      <c r="N302" s="101" t="str">
        <f t="shared" si="182"/>
        <v/>
      </c>
      <c r="O302" s="37"/>
      <c r="Q302" s="102" t="str">
        <f t="shared" si="183"/>
        <v>Actual</v>
      </c>
      <c r="R302" s="67">
        <f t="shared" si="184"/>
        <v>0</v>
      </c>
      <c r="S302" s="105">
        <f t="shared" si="185"/>
        <v>0</v>
      </c>
      <c r="T302" s="105" t="str">
        <f t="shared" si="186"/>
        <v/>
      </c>
      <c r="U302" s="33" t="str">
        <f t="shared" si="187"/>
        <v/>
      </c>
    </row>
    <row r="303" spans="3:21" x14ac:dyDescent="0.2">
      <c r="C303" s="25" t="s">
        <v>36</v>
      </c>
      <c r="D303" s="32">
        <f t="shared" si="179"/>
        <v>2016</v>
      </c>
      <c r="E303" s="33"/>
      <c r="F303" s="40" t="str">
        <f t="shared" si="180"/>
        <v>Actual</v>
      </c>
      <c r="G303" s="124">
        <v>33385</v>
      </c>
      <c r="H303" s="125" t="s">
        <v>64</v>
      </c>
      <c r="I303" s="37"/>
      <c r="K303" s="100" t="str">
        <f t="shared" si="181"/>
        <v>Actual</v>
      </c>
      <c r="L303" s="127"/>
      <c r="M303" s="127"/>
      <c r="N303" s="101" t="str">
        <f t="shared" si="182"/>
        <v/>
      </c>
      <c r="O303" s="37"/>
      <c r="Q303" s="102" t="str">
        <f t="shared" si="183"/>
        <v>Actual</v>
      </c>
      <c r="R303" s="67">
        <f t="shared" si="184"/>
        <v>0</v>
      </c>
      <c r="S303" s="105">
        <f t="shared" si="185"/>
        <v>0</v>
      </c>
      <c r="T303" s="105" t="str">
        <f t="shared" si="186"/>
        <v/>
      </c>
      <c r="U303" s="33" t="str">
        <f t="shared" si="187"/>
        <v/>
      </c>
    </row>
    <row r="304" spans="3:21" x14ac:dyDescent="0.2">
      <c r="C304" s="25" t="s">
        <v>52</v>
      </c>
      <c r="D304" s="32">
        <f t="shared" si="179"/>
        <v>2017</v>
      </c>
      <c r="E304" s="33"/>
      <c r="F304" s="40" t="str">
        <f t="shared" si="180"/>
        <v>Forecast</v>
      </c>
      <c r="G304" s="124">
        <v>30555</v>
      </c>
      <c r="H304" s="125" t="s">
        <v>64</v>
      </c>
      <c r="I304" s="37"/>
      <c r="K304" s="100" t="str">
        <f t="shared" si="181"/>
        <v>Forecast</v>
      </c>
      <c r="L304" s="130"/>
      <c r="M304" s="131"/>
      <c r="N304" s="101" t="str">
        <f t="shared" si="182"/>
        <v/>
      </c>
      <c r="O304" s="37"/>
      <c r="Q304" s="102" t="str">
        <f t="shared" si="183"/>
        <v>Forecast</v>
      </c>
      <c r="R304" s="67">
        <f t="shared" si="184"/>
        <v>0</v>
      </c>
      <c r="S304" s="105">
        <f t="shared" si="185"/>
        <v>0</v>
      </c>
      <c r="T304" s="105" t="str">
        <f t="shared" si="186"/>
        <v/>
      </c>
      <c r="U304" s="33" t="str">
        <f t="shared" si="187"/>
        <v/>
      </c>
    </row>
    <row r="305" spans="2:22" ht="13.5" thickBot="1" x14ac:dyDescent="0.25">
      <c r="C305" s="45" t="s">
        <v>53</v>
      </c>
      <c r="D305" s="46">
        <v>2018</v>
      </c>
      <c r="E305" s="23"/>
      <c r="F305" s="47" t="str">
        <f t="shared" si="180"/>
        <v>Forecast</v>
      </c>
      <c r="G305" s="132">
        <v>31313.606500625003</v>
      </c>
      <c r="H305" s="133" t="s">
        <v>64</v>
      </c>
      <c r="I305" s="50"/>
      <c r="K305" s="108" t="str">
        <f t="shared" si="181"/>
        <v>Forecast</v>
      </c>
      <c r="L305" s="134"/>
      <c r="M305" s="135"/>
      <c r="N305" s="110" t="str">
        <f t="shared" si="182"/>
        <v/>
      </c>
      <c r="O305" s="50"/>
      <c r="Q305" s="136" t="str">
        <f t="shared" si="183"/>
        <v>Forecast</v>
      </c>
      <c r="R305" s="137">
        <f t="shared" si="184"/>
        <v>0</v>
      </c>
      <c r="S305" s="137">
        <f t="shared" si="185"/>
        <v>0</v>
      </c>
      <c r="T305" s="137" t="str">
        <f t="shared" si="186"/>
        <v/>
      </c>
      <c r="U305" s="23" t="str">
        <f t="shared" si="187"/>
        <v/>
      </c>
    </row>
    <row r="306" spans="2:22" ht="13.5" thickBot="1" x14ac:dyDescent="0.25">
      <c r="C306" s="114"/>
      <c r="I306" s="58">
        <f>SUM(I299:I304)</f>
        <v>38624.525341939261</v>
      </c>
      <c r="J306" s="67"/>
      <c r="O306" s="58">
        <f>SUM(O299:O304)</f>
        <v>0</v>
      </c>
      <c r="U306" s="58">
        <f>SUM(U299:U304)</f>
        <v>0</v>
      </c>
    </row>
    <row r="307" spans="2:22" ht="39" thickBot="1" x14ac:dyDescent="0.25">
      <c r="C307" s="59" t="s">
        <v>41</v>
      </c>
      <c r="D307" s="60" t="s">
        <v>42</v>
      </c>
      <c r="E307" s="61"/>
      <c r="F307" s="61"/>
      <c r="G307" s="61" t="s">
        <v>43</v>
      </c>
      <c r="H307" s="61"/>
      <c r="I307" s="62" t="str">
        <f>I286</f>
        <v>Test Year Versus Board-approved</v>
      </c>
      <c r="J307" s="138"/>
      <c r="K307" s="64" t="s">
        <v>42</v>
      </c>
      <c r="L307" s="164" t="s">
        <v>43</v>
      </c>
      <c r="M307" s="164"/>
      <c r="N307" s="61"/>
      <c r="O307" s="62" t="str">
        <f>I307</f>
        <v>Test Year Versus Board-approved</v>
      </c>
      <c r="P307" s="139"/>
      <c r="Q307" s="64" t="s">
        <v>42</v>
      </c>
      <c r="R307" s="164" t="s">
        <v>43</v>
      </c>
      <c r="S307" s="164"/>
      <c r="T307" s="61"/>
      <c r="U307" s="62" t="str">
        <f>O307</f>
        <v>Test Year Versus Board-approved</v>
      </c>
    </row>
    <row r="308" spans="2:22" ht="13.15" customHeight="1" x14ac:dyDescent="0.2">
      <c r="C308" s="33"/>
      <c r="D308" s="140">
        <f>D299</f>
        <v>2012</v>
      </c>
      <c r="E308" s="57"/>
      <c r="F308" s="67"/>
      <c r="G308" s="68"/>
      <c r="H308" s="67"/>
      <c r="I308" s="69"/>
      <c r="J308" s="33"/>
      <c r="K308" s="32">
        <f>D308</f>
        <v>2012</v>
      </c>
      <c r="L308" s="118"/>
      <c r="M308" s="118"/>
      <c r="N308" s="67"/>
      <c r="O308" s="141"/>
      <c r="P308" s="33"/>
      <c r="Q308" s="32">
        <f>K308</f>
        <v>2012</v>
      </c>
      <c r="R308" s="119"/>
      <c r="S308" s="119"/>
      <c r="T308" s="67"/>
      <c r="U308" s="37"/>
    </row>
    <row r="309" spans="2:22" ht="13.15" customHeight="1" x14ac:dyDescent="0.2">
      <c r="C309" s="33"/>
      <c r="D309" s="73">
        <f>D300</f>
        <v>2013</v>
      </c>
      <c r="E309" s="67"/>
      <c r="F309" s="67"/>
      <c r="G309" s="74">
        <f>IF(G299=0,"",G300/G299-1)</f>
        <v>0.20365793376173991</v>
      </c>
      <c r="H309" s="67"/>
      <c r="I309" s="69"/>
      <c r="J309" s="33"/>
      <c r="K309" s="32">
        <f t="shared" ref="K309:K315" si="188">D309</f>
        <v>2013</v>
      </c>
      <c r="L309" s="75" t="str">
        <f>IF(L299=0,"",L300/L299-1)</f>
        <v/>
      </c>
      <c r="M309" s="75" t="str">
        <f>IF(M299=0,"",M300/M299-1)</f>
        <v/>
      </c>
      <c r="N309" s="67"/>
      <c r="O309" s="141"/>
      <c r="P309" s="33"/>
      <c r="Q309" s="32">
        <f t="shared" ref="Q309:Q315" si="189">K309</f>
        <v>2013</v>
      </c>
      <c r="R309" s="120" t="str">
        <f>IF(R299="","",IF(R299=0,"",R300/R299-1))</f>
        <v/>
      </c>
      <c r="S309" s="120" t="str">
        <f>IF(S299="","",IF(S299=0,"",S300/S299-1))</f>
        <v/>
      </c>
      <c r="T309" s="67"/>
      <c r="U309" s="37"/>
    </row>
    <row r="310" spans="2:22" ht="13.15" customHeight="1" x14ac:dyDescent="0.2">
      <c r="C310" s="33"/>
      <c r="D310" s="142">
        <f t="shared" ref="D310:D314" si="190">D301</f>
        <v>2014</v>
      </c>
      <c r="E310" s="67"/>
      <c r="F310" s="67"/>
      <c r="G310" s="74">
        <f t="shared" ref="G310:G314" si="191">IF(G300=0,"",G301/G300-1)</f>
        <v>0.16049281314168384</v>
      </c>
      <c r="H310" s="67"/>
      <c r="I310" s="69"/>
      <c r="J310" s="33"/>
      <c r="K310" s="32">
        <f t="shared" si="188"/>
        <v>2014</v>
      </c>
      <c r="L310" s="75" t="str">
        <f t="shared" ref="L310:M314" si="192">IF(L300=0,"",L301/L300-1)</f>
        <v/>
      </c>
      <c r="M310" s="75" t="str">
        <f t="shared" si="192"/>
        <v/>
      </c>
      <c r="N310" s="67"/>
      <c r="O310" s="141"/>
      <c r="P310" s="33"/>
      <c r="Q310" s="32">
        <f t="shared" si="189"/>
        <v>2014</v>
      </c>
      <c r="R310" s="120" t="str">
        <f t="shared" ref="R310:S314" si="193">IF(R300="","",IF(R300=0,"",R301/R300-1))</f>
        <v/>
      </c>
      <c r="S310" s="120" t="str">
        <f t="shared" si="193"/>
        <v/>
      </c>
      <c r="T310" s="67"/>
      <c r="U310" s="37"/>
    </row>
    <row r="311" spans="2:22" ht="13.15" customHeight="1" x14ac:dyDescent="0.2">
      <c r="C311" s="33"/>
      <c r="D311" s="73">
        <f t="shared" si="190"/>
        <v>2015</v>
      </c>
      <c r="E311" s="67"/>
      <c r="F311" s="67"/>
      <c r="G311" s="74">
        <f t="shared" si="191"/>
        <v>-2.3356217708259575E-2</v>
      </c>
      <c r="H311" s="67"/>
      <c r="I311" s="69"/>
      <c r="J311" s="33"/>
      <c r="K311" s="32">
        <f t="shared" si="188"/>
        <v>2015</v>
      </c>
      <c r="L311" s="75" t="str">
        <f t="shared" si="192"/>
        <v/>
      </c>
      <c r="M311" s="75" t="str">
        <f t="shared" si="192"/>
        <v/>
      </c>
      <c r="N311" s="67"/>
      <c r="O311" s="141"/>
      <c r="P311" s="33"/>
      <c r="Q311" s="32">
        <f t="shared" si="189"/>
        <v>2015</v>
      </c>
      <c r="R311" s="120" t="str">
        <f t="shared" si="193"/>
        <v/>
      </c>
      <c r="S311" s="120" t="str">
        <f t="shared" si="193"/>
        <v/>
      </c>
      <c r="T311" s="67"/>
      <c r="U311" s="37"/>
    </row>
    <row r="312" spans="2:22" ht="13.15" customHeight="1" x14ac:dyDescent="0.2">
      <c r="C312" s="33"/>
      <c r="D312" s="73">
        <f t="shared" si="190"/>
        <v>2016</v>
      </c>
      <c r="E312" s="67"/>
      <c r="F312" s="67"/>
      <c r="G312" s="74">
        <f t="shared" si="191"/>
        <v>0.20968910790637008</v>
      </c>
      <c r="H312" s="67"/>
      <c r="I312" s="69"/>
      <c r="J312" s="33"/>
      <c r="K312" s="32">
        <f t="shared" si="188"/>
        <v>2016</v>
      </c>
      <c r="L312" s="75" t="str">
        <f t="shared" si="192"/>
        <v/>
      </c>
      <c r="M312" s="75" t="str">
        <f t="shared" si="192"/>
        <v/>
      </c>
      <c r="N312" s="67"/>
      <c r="O312" s="141"/>
      <c r="P312" s="33"/>
      <c r="Q312" s="32">
        <f t="shared" si="189"/>
        <v>2016</v>
      </c>
      <c r="R312" s="120" t="str">
        <f t="shared" si="193"/>
        <v/>
      </c>
      <c r="S312" s="120" t="str">
        <f t="shared" si="193"/>
        <v/>
      </c>
      <c r="T312" s="67"/>
      <c r="U312" s="37"/>
    </row>
    <row r="313" spans="2:22" ht="13.15" customHeight="1" x14ac:dyDescent="0.2">
      <c r="C313" s="33"/>
      <c r="D313" s="73">
        <f t="shared" si="190"/>
        <v>2017</v>
      </c>
      <c r="E313" s="67"/>
      <c r="F313" s="67"/>
      <c r="G313" s="74">
        <f t="shared" si="191"/>
        <v>-8.4768608656582312E-2</v>
      </c>
      <c r="H313" s="67"/>
      <c r="I313" s="69"/>
      <c r="J313" s="33"/>
      <c r="K313" s="32">
        <f t="shared" si="188"/>
        <v>2017</v>
      </c>
      <c r="L313" s="75" t="str">
        <f>IF(K304="Forecast","",IF(L303=0,"",L304/L303-1))</f>
        <v/>
      </c>
      <c r="M313" s="75" t="str">
        <f t="shared" si="192"/>
        <v/>
      </c>
      <c r="N313" s="67"/>
      <c r="O313" s="141"/>
      <c r="P313" s="33"/>
      <c r="Q313" s="32">
        <f t="shared" si="189"/>
        <v>2017</v>
      </c>
      <c r="R313" s="120" t="str">
        <f>IF(Q304="Forecast","",IF(R303=0,"",R304/R303-1))</f>
        <v/>
      </c>
      <c r="S313" s="120" t="str">
        <f t="shared" si="193"/>
        <v/>
      </c>
      <c r="T313" s="67"/>
      <c r="U313" s="37"/>
    </row>
    <row r="314" spans="2:22" ht="13.15" customHeight="1" x14ac:dyDescent="0.2">
      <c r="C314" s="33"/>
      <c r="D314" s="142">
        <f t="shared" si="190"/>
        <v>2018</v>
      </c>
      <c r="E314" s="67"/>
      <c r="F314" s="67"/>
      <c r="G314" s="74">
        <f t="shared" si="191"/>
        <v>2.4827573249059265E-2</v>
      </c>
      <c r="H314" s="67"/>
      <c r="I314" s="76">
        <f>IF(I306=0,"",G305/I306-1)</f>
        <v>-0.18928177826371684</v>
      </c>
      <c r="J314" s="33"/>
      <c r="K314" s="32">
        <f t="shared" si="188"/>
        <v>2018</v>
      </c>
      <c r="L314" s="75" t="str">
        <f>IF(K305="Forecast","",IF(L304=0,"",L305/L304-1))</f>
        <v/>
      </c>
      <c r="M314" s="75" t="str">
        <f t="shared" si="192"/>
        <v/>
      </c>
      <c r="N314" s="67"/>
      <c r="O314" s="143" t="str">
        <f>IF(O306=0,"",M305/O306-1)</f>
        <v/>
      </c>
      <c r="P314" s="33"/>
      <c r="Q314" s="32">
        <f t="shared" si="189"/>
        <v>2018</v>
      </c>
      <c r="R314" s="120" t="str">
        <f>IF(Q305="Forecast","",IF(R304=0,"",R305/R304-1))</f>
        <v/>
      </c>
      <c r="S314" s="120" t="str">
        <f t="shared" si="193"/>
        <v/>
      </c>
      <c r="T314" s="67"/>
      <c r="U314" s="77" t="str">
        <f>IF(U306=0,"",S305/U306-1)</f>
        <v/>
      </c>
    </row>
    <row r="315" spans="2:22" ht="26.25" thickBot="1" x14ac:dyDescent="0.25">
      <c r="C315" s="23"/>
      <c r="D315" s="78" t="s">
        <v>46</v>
      </c>
      <c r="E315" s="79"/>
      <c r="F315" s="79"/>
      <c r="G315" s="80">
        <f>IF(G299=0,"",(G305/G299)^(1/($D305-$D299-1))-1)</f>
        <v>9.1308257615008381E-2</v>
      </c>
      <c r="H315" s="79"/>
      <c r="I315" s="86">
        <v>-6.7554813319491314E-2</v>
      </c>
      <c r="J315" s="33"/>
      <c r="K315" s="83" t="str">
        <f t="shared" si="188"/>
        <v>Geometric Mean</v>
      </c>
      <c r="L315" s="84" t="str">
        <f>IF(L299=0,"",(L303/L299)^(1/($D303-$D299-1))-1)</f>
        <v/>
      </c>
      <c r="M315" s="84" t="str">
        <f>IF(M299=0,"",(M305/M299)^(1/($D305-$D299-1))-1)</f>
        <v/>
      </c>
      <c r="N315" s="79"/>
      <c r="O315" s="86" t="s">
        <v>64</v>
      </c>
      <c r="P315" s="23"/>
      <c r="Q315" s="83" t="str">
        <f t="shared" si="189"/>
        <v>Geometric Mean</v>
      </c>
      <c r="R315" s="121" t="str">
        <f>IF(R299="","",IF(R299=0,"",(R303/R299)^(1/($D303-$D299-1))-1))</f>
        <v/>
      </c>
      <c r="S315" s="84" t="str">
        <f>IF(S299="","",IF(S299=0,"",(S305/S299)^(1/($D305-$D299-1))-1))</f>
        <v/>
      </c>
      <c r="T315" s="79"/>
      <c r="U315" s="86" t="s">
        <v>64</v>
      </c>
    </row>
    <row r="316" spans="2:22" ht="13.5" thickBot="1" x14ac:dyDescent="0.25"/>
    <row r="317" spans="2:22" ht="13.5" thickBot="1" x14ac:dyDescent="0.25">
      <c r="B317" s="88">
        <f>B274+1</f>
        <v>7</v>
      </c>
      <c r="C317" s="89" t="s">
        <v>48</v>
      </c>
      <c r="D317" s="165" t="s">
        <v>59</v>
      </c>
      <c r="E317" s="166"/>
      <c r="F317" s="167"/>
      <c r="G317" s="90"/>
      <c r="H317" s="91" t="s">
        <v>50</v>
      </c>
      <c r="N317" s="92" t="s">
        <v>51</v>
      </c>
      <c r="O317" s="93"/>
      <c r="P317" s="93"/>
      <c r="Q317" s="93"/>
      <c r="R317" s="93"/>
      <c r="S317" s="93"/>
      <c r="T317" s="93"/>
      <c r="U317" s="93"/>
    </row>
    <row r="318" spans="2:22" ht="13.5" thickBot="1" x14ac:dyDescent="0.25">
      <c r="Q318" s="79"/>
      <c r="R318" s="79"/>
      <c r="S318" s="79"/>
      <c r="T318" s="79"/>
      <c r="U318" s="79"/>
    </row>
    <row r="319" spans="2:22" x14ac:dyDescent="0.2">
      <c r="C319" s="20"/>
      <c r="D319" s="21" t="s">
        <v>30</v>
      </c>
      <c r="E319" s="21"/>
      <c r="F319" s="168" t="s">
        <v>31</v>
      </c>
      <c r="G319" s="169"/>
      <c r="H319" s="169"/>
      <c r="I319" s="170"/>
      <c r="J319" s="21"/>
      <c r="K319" s="156" t="s">
        <v>32</v>
      </c>
      <c r="L319" s="157"/>
      <c r="M319" s="157"/>
      <c r="N319" s="157"/>
      <c r="O319" s="158"/>
      <c r="P319" s="94"/>
      <c r="Q319" s="159" t="str">
        <f>CONCATENATE("Consumption (kWh) per ",LEFT(F319,LEN(F319)-1))</f>
        <v>Consumption (kWh) per Customer</v>
      </c>
      <c r="R319" s="160"/>
      <c r="S319" s="160"/>
      <c r="T319" s="160"/>
      <c r="U319" s="161"/>
      <c r="V319" s="95"/>
    </row>
    <row r="320" spans="2:22" ht="39" thickBot="1" x14ac:dyDescent="0.25">
      <c r="C320" s="23"/>
      <c r="D320" s="24" t="s">
        <v>65</v>
      </c>
      <c r="E320" s="25"/>
      <c r="F320" s="162"/>
      <c r="G320" s="163"/>
      <c r="H320" s="171"/>
      <c r="I320" s="26"/>
      <c r="J320" s="25"/>
      <c r="K320" s="28"/>
      <c r="L320" s="29" t="s">
        <v>34</v>
      </c>
      <c r="M320" s="29" t="s">
        <v>35</v>
      </c>
      <c r="N320" s="30"/>
      <c r="O320" s="31" t="s">
        <v>35</v>
      </c>
      <c r="P320" s="25"/>
      <c r="Q320" s="96"/>
      <c r="R320" s="97" t="str">
        <f>L320</f>
        <v>Actual (Weather actual)</v>
      </c>
      <c r="S320" s="98" t="str">
        <f>M320</f>
        <v>Weather-normalized</v>
      </c>
      <c r="T320" s="98"/>
      <c r="U320" s="99" t="str">
        <f>O320</f>
        <v>Weather-normalized</v>
      </c>
      <c r="V320" s="95"/>
    </row>
    <row r="321" spans="2:22" x14ac:dyDescent="0.2">
      <c r="C321" s="25" t="s">
        <v>36</v>
      </c>
      <c r="D321" s="32">
        <f t="shared" ref="D321:D326" si="194">D322-1</f>
        <v>2012</v>
      </c>
      <c r="E321" s="33"/>
      <c r="F321" s="34" t="str">
        <f>F278</f>
        <v>Actual</v>
      </c>
      <c r="G321" s="35">
        <v>106</v>
      </c>
      <c r="H321" s="36" t="s">
        <v>64</v>
      </c>
      <c r="I321" s="37"/>
      <c r="J321" s="33"/>
      <c r="K321" s="100" t="str">
        <f>F321</f>
        <v>Actual</v>
      </c>
      <c r="L321" s="144">
        <v>1331700</v>
      </c>
      <c r="M321" s="144">
        <f>L321</f>
        <v>1331700</v>
      </c>
      <c r="N321" s="101" t="str">
        <f>H321</f>
        <v/>
      </c>
      <c r="O321" s="37"/>
      <c r="P321" s="33"/>
      <c r="Q321" s="102" t="str">
        <f>K321</f>
        <v>Actual</v>
      </c>
      <c r="R321" s="103">
        <f>IF(G321=0,"",L321/G321)</f>
        <v>12563.207547169812</v>
      </c>
      <c r="S321" s="104">
        <f>IF(G321=0,"",M321/G321)</f>
        <v>12563.207547169812</v>
      </c>
      <c r="T321" s="104" t="str">
        <f>N321</f>
        <v/>
      </c>
      <c r="U321" s="104" t="str">
        <f>IF(T321="","",IF(I321=0,"",O321/I321))</f>
        <v/>
      </c>
      <c r="V321" s="105"/>
    </row>
    <row r="322" spans="2:22" x14ac:dyDescent="0.2">
      <c r="C322" s="25" t="s">
        <v>36</v>
      </c>
      <c r="D322" s="32">
        <f t="shared" si="194"/>
        <v>2013</v>
      </c>
      <c r="E322" s="33"/>
      <c r="F322" s="40" t="str">
        <f t="shared" ref="F322:F327" si="195">F279</f>
        <v>Actual</v>
      </c>
      <c r="G322" s="35">
        <v>119</v>
      </c>
      <c r="H322" s="36" t="s">
        <v>66</v>
      </c>
      <c r="I322" s="41">
        <v>114</v>
      </c>
      <c r="J322" s="33"/>
      <c r="K322" s="100" t="str">
        <f t="shared" ref="K322:K327" si="196">F322</f>
        <v>Actual</v>
      </c>
      <c r="L322" s="144">
        <v>1216181</v>
      </c>
      <c r="M322" s="144">
        <f t="shared" ref="M322:M327" si="197">L322</f>
        <v>1216181</v>
      </c>
      <c r="N322" s="101" t="str">
        <f t="shared" ref="N322:N327" si="198">H322</f>
        <v>Board-approved</v>
      </c>
      <c r="O322" s="106">
        <v>1289644.4002654012</v>
      </c>
      <c r="P322" s="33"/>
      <c r="Q322" s="102" t="str">
        <f t="shared" ref="Q322:Q327" si="199">K322</f>
        <v>Actual</v>
      </c>
      <c r="R322" s="103">
        <f t="shared" ref="R322:R327" si="200">IF(G322=0,"",L322/G322)</f>
        <v>10220.008403361344</v>
      </c>
      <c r="S322" s="104">
        <f t="shared" ref="S322:S327" si="201">IF(G322=0,"",M322/G322)</f>
        <v>10220.008403361344</v>
      </c>
      <c r="T322" s="104" t="str">
        <f t="shared" ref="T322:T327" si="202">N322</f>
        <v>Board-approved</v>
      </c>
      <c r="U322" s="104">
        <f t="shared" ref="U322:U327" si="203">IF(T322="","",IF(I322=0,"",O322/I322))</f>
        <v>11312.670177766677</v>
      </c>
      <c r="V322" s="105"/>
    </row>
    <row r="323" spans="2:22" x14ac:dyDescent="0.2">
      <c r="C323" s="25" t="s">
        <v>36</v>
      </c>
      <c r="D323" s="32">
        <f t="shared" si="194"/>
        <v>2014</v>
      </c>
      <c r="E323" s="33"/>
      <c r="F323" s="40" t="str">
        <f t="shared" si="195"/>
        <v>Actual</v>
      </c>
      <c r="G323" s="35">
        <v>120</v>
      </c>
      <c r="H323" s="36" t="s">
        <v>64</v>
      </c>
      <c r="I323" s="43"/>
      <c r="J323" s="33"/>
      <c r="K323" s="100" t="str">
        <f t="shared" si="196"/>
        <v>Actual</v>
      </c>
      <c r="L323" s="144">
        <v>1305644</v>
      </c>
      <c r="M323" s="144">
        <f t="shared" si="197"/>
        <v>1305644</v>
      </c>
      <c r="N323" s="101" t="str">
        <f t="shared" si="198"/>
        <v/>
      </c>
      <c r="O323" s="43"/>
      <c r="P323" s="33"/>
      <c r="Q323" s="102" t="str">
        <f t="shared" si="199"/>
        <v>Actual</v>
      </c>
      <c r="R323" s="103">
        <f t="shared" si="200"/>
        <v>10880.366666666667</v>
      </c>
      <c r="S323" s="104">
        <f t="shared" si="201"/>
        <v>10880.366666666667</v>
      </c>
      <c r="T323" s="104" t="str">
        <f t="shared" si="202"/>
        <v/>
      </c>
      <c r="U323" s="104" t="str">
        <f t="shared" si="203"/>
        <v/>
      </c>
      <c r="V323" s="105"/>
    </row>
    <row r="324" spans="2:22" x14ac:dyDescent="0.2">
      <c r="C324" s="25" t="s">
        <v>36</v>
      </c>
      <c r="D324" s="32">
        <f t="shared" si="194"/>
        <v>2015</v>
      </c>
      <c r="E324" s="33"/>
      <c r="F324" s="40" t="str">
        <f t="shared" si="195"/>
        <v>Actual</v>
      </c>
      <c r="G324" s="35">
        <v>106</v>
      </c>
      <c r="H324" s="36" t="s">
        <v>64</v>
      </c>
      <c r="I324" s="37"/>
      <c r="J324" s="33"/>
      <c r="K324" s="100" t="str">
        <f t="shared" si="196"/>
        <v>Actual</v>
      </c>
      <c r="L324" s="144">
        <v>1301291</v>
      </c>
      <c r="M324" s="144">
        <f t="shared" si="197"/>
        <v>1301291</v>
      </c>
      <c r="N324" s="101" t="str">
        <f t="shared" si="198"/>
        <v/>
      </c>
      <c r="O324" s="37"/>
      <c r="P324" s="33"/>
      <c r="Q324" s="102" t="str">
        <f t="shared" si="199"/>
        <v>Actual</v>
      </c>
      <c r="R324" s="103">
        <f t="shared" si="200"/>
        <v>12276.330188679245</v>
      </c>
      <c r="S324" s="104">
        <f t="shared" si="201"/>
        <v>12276.330188679245</v>
      </c>
      <c r="T324" s="104" t="str">
        <f t="shared" si="202"/>
        <v/>
      </c>
      <c r="U324" s="104" t="str">
        <f t="shared" si="203"/>
        <v/>
      </c>
      <c r="V324" s="105"/>
    </row>
    <row r="325" spans="2:22" x14ac:dyDescent="0.2">
      <c r="C325" s="25" t="s">
        <v>36</v>
      </c>
      <c r="D325" s="32">
        <f t="shared" si="194"/>
        <v>2016</v>
      </c>
      <c r="E325" s="33"/>
      <c r="F325" s="40" t="str">
        <f t="shared" si="195"/>
        <v>Actual</v>
      </c>
      <c r="G325" s="150">
        <v>125</v>
      </c>
      <c r="H325" s="36" t="s">
        <v>64</v>
      </c>
      <c r="I325" s="37"/>
      <c r="J325" s="33"/>
      <c r="K325" s="100" t="str">
        <f t="shared" si="196"/>
        <v>Actual</v>
      </c>
      <c r="L325" s="144">
        <v>1401454</v>
      </c>
      <c r="M325" s="144">
        <f t="shared" si="197"/>
        <v>1401454</v>
      </c>
      <c r="N325" s="101" t="str">
        <f t="shared" si="198"/>
        <v/>
      </c>
      <c r="O325" s="37"/>
      <c r="P325" s="33"/>
      <c r="Q325" s="102" t="str">
        <f t="shared" si="199"/>
        <v>Actual</v>
      </c>
      <c r="R325" s="103">
        <f t="shared" si="200"/>
        <v>11211.632</v>
      </c>
      <c r="S325" s="104">
        <f t="shared" si="201"/>
        <v>11211.632</v>
      </c>
      <c r="T325" s="104" t="str">
        <f t="shared" si="202"/>
        <v/>
      </c>
      <c r="U325" s="104" t="str">
        <f t="shared" si="203"/>
        <v/>
      </c>
      <c r="V325" s="105"/>
    </row>
    <row r="326" spans="2:22" x14ac:dyDescent="0.2">
      <c r="C326" s="25" t="s">
        <v>38</v>
      </c>
      <c r="D326" s="32">
        <f t="shared" si="194"/>
        <v>2017</v>
      </c>
      <c r="E326" s="33"/>
      <c r="F326" s="40" t="str">
        <f t="shared" si="195"/>
        <v>Forecast</v>
      </c>
      <c r="G326" s="35">
        <v>130</v>
      </c>
      <c r="H326" s="36" t="s">
        <v>64</v>
      </c>
      <c r="I326" s="37"/>
      <c r="J326" s="33"/>
      <c r="K326" s="100" t="str">
        <f t="shared" si="196"/>
        <v>Forecast</v>
      </c>
      <c r="L326" s="146">
        <v>1358699</v>
      </c>
      <c r="M326" s="144">
        <f t="shared" si="197"/>
        <v>1358699</v>
      </c>
      <c r="N326" s="101" t="str">
        <f t="shared" si="198"/>
        <v/>
      </c>
      <c r="O326" s="37"/>
      <c r="P326" s="33"/>
      <c r="Q326" s="102" t="str">
        <f t="shared" si="199"/>
        <v>Forecast</v>
      </c>
      <c r="R326" s="103">
        <f t="shared" si="200"/>
        <v>10451.530769230769</v>
      </c>
      <c r="S326" s="104">
        <f t="shared" si="201"/>
        <v>10451.530769230769</v>
      </c>
      <c r="T326" s="104" t="str">
        <f t="shared" si="202"/>
        <v/>
      </c>
      <c r="U326" s="104" t="str">
        <f t="shared" si="203"/>
        <v/>
      </c>
      <c r="V326" s="105"/>
    </row>
    <row r="327" spans="2:22" ht="13.5" thickBot="1" x14ac:dyDescent="0.25">
      <c r="C327" s="45" t="s">
        <v>40</v>
      </c>
      <c r="D327" s="46">
        <v>2018</v>
      </c>
      <c r="E327" s="23"/>
      <c r="F327" s="47" t="str">
        <f t="shared" si="195"/>
        <v>Forecast</v>
      </c>
      <c r="G327" s="48">
        <f>149-14</f>
        <v>135</v>
      </c>
      <c r="H327" s="49" t="s">
        <v>64</v>
      </c>
      <c r="I327" s="50"/>
      <c r="J327" s="23"/>
      <c r="K327" s="108" t="str">
        <f t="shared" si="196"/>
        <v>Forecast</v>
      </c>
      <c r="L327" s="147">
        <v>1418886.6185748698</v>
      </c>
      <c r="M327" s="148">
        <f t="shared" si="197"/>
        <v>1418886.6185748698</v>
      </c>
      <c r="N327" s="110" t="str">
        <f t="shared" si="198"/>
        <v/>
      </c>
      <c r="O327" s="50"/>
      <c r="P327" s="23"/>
      <c r="Q327" s="111" t="str">
        <f t="shared" si="199"/>
        <v>Forecast</v>
      </c>
      <c r="R327" s="112">
        <f t="shared" si="200"/>
        <v>10510.27124870274</v>
      </c>
      <c r="S327" s="113">
        <f t="shared" si="201"/>
        <v>10510.27124870274</v>
      </c>
      <c r="T327" s="113" t="str">
        <f t="shared" si="202"/>
        <v/>
      </c>
      <c r="U327" s="113" t="str">
        <f t="shared" si="203"/>
        <v/>
      </c>
      <c r="V327" s="105"/>
    </row>
    <row r="328" spans="2:22" ht="13.5" thickBot="1" x14ac:dyDescent="0.25">
      <c r="B328" s="67"/>
      <c r="C328" s="114"/>
      <c r="I328" s="58">
        <f>SUM(I321:I326)</f>
        <v>114</v>
      </c>
      <c r="O328" s="58">
        <f>SUM(O321:O326)</f>
        <v>1289644.4002654012</v>
      </c>
      <c r="U328" s="58">
        <f>SUM(U321:U326)</f>
        <v>11312.670177766677</v>
      </c>
    </row>
    <row r="329" spans="2:22" ht="39" thickBot="1" x14ac:dyDescent="0.25">
      <c r="C329" s="59" t="s">
        <v>41</v>
      </c>
      <c r="D329" s="60" t="s">
        <v>42</v>
      </c>
      <c r="E329" s="54"/>
      <c r="F329" s="54"/>
      <c r="G329" s="61" t="s">
        <v>43</v>
      </c>
      <c r="H329" s="54"/>
      <c r="I329" s="62" t="s">
        <v>44</v>
      </c>
      <c r="J329" s="115"/>
      <c r="K329" s="64" t="s">
        <v>42</v>
      </c>
      <c r="L329" s="164" t="s">
        <v>43</v>
      </c>
      <c r="M329" s="164"/>
      <c r="N329" s="54"/>
      <c r="O329" s="62" t="str">
        <f>I329</f>
        <v>Test Year Versus Board-approved</v>
      </c>
      <c r="P329" s="116"/>
      <c r="Q329" s="64" t="s">
        <v>42</v>
      </c>
      <c r="R329" s="164" t="s">
        <v>43</v>
      </c>
      <c r="S329" s="164"/>
      <c r="T329" s="54"/>
      <c r="U329" s="62" t="str">
        <f>O329</f>
        <v>Test Year Versus Board-approved</v>
      </c>
    </row>
    <row r="330" spans="2:22" x14ac:dyDescent="0.2">
      <c r="C330" s="33"/>
      <c r="D330" s="66">
        <f t="shared" ref="D330:D336" si="204">D321</f>
        <v>2012</v>
      </c>
      <c r="E330" s="67"/>
      <c r="F330" s="67"/>
      <c r="G330" s="68"/>
      <c r="H330" s="67"/>
      <c r="I330" s="69"/>
      <c r="J330" s="117"/>
      <c r="K330" s="32">
        <f>D330</f>
        <v>2012</v>
      </c>
      <c r="L330" s="118"/>
      <c r="M330" s="118"/>
      <c r="N330" s="67"/>
      <c r="O330" s="37"/>
      <c r="P330" s="33"/>
      <c r="Q330" s="32">
        <f>K330</f>
        <v>2012</v>
      </c>
      <c r="R330" s="119"/>
      <c r="S330" s="119"/>
      <c r="T330" s="67"/>
      <c r="U330" s="37"/>
    </row>
    <row r="331" spans="2:22" x14ac:dyDescent="0.2">
      <c r="C331" s="33"/>
      <c r="D331" s="73">
        <f t="shared" si="204"/>
        <v>2013</v>
      </c>
      <c r="E331" s="67"/>
      <c r="F331" s="67"/>
      <c r="G331" s="74">
        <f t="shared" ref="G331:G336" si="205">IF(G321=0,"",G322/G321-1)</f>
        <v>0.12264150943396235</v>
      </c>
      <c r="H331" s="67"/>
      <c r="I331" s="69"/>
      <c r="J331" s="117"/>
      <c r="K331" s="32">
        <f t="shared" ref="K331:K337" si="206">D331</f>
        <v>2013</v>
      </c>
      <c r="L331" s="75">
        <f t="shared" ref="L331:M334" si="207">IF(L321=0,"",L322/L321-1)</f>
        <v>-8.6745513253735806E-2</v>
      </c>
      <c r="M331" s="75">
        <f t="shared" si="207"/>
        <v>-8.6745513253735806E-2</v>
      </c>
      <c r="N331" s="67"/>
      <c r="O331" s="37"/>
      <c r="P331" s="33"/>
      <c r="Q331" s="32">
        <f t="shared" ref="Q331:Q337" si="208">K331</f>
        <v>2013</v>
      </c>
      <c r="R331" s="120">
        <f>IF(R321="","",IF(R321=0,"",R322/R321-1))</f>
        <v>-0.18651281012517651</v>
      </c>
      <c r="S331" s="120">
        <f>IF(S321="","",IF(S321=0,"",S322/S321-1))</f>
        <v>-0.18651281012517651</v>
      </c>
      <c r="T331" s="67"/>
      <c r="U331" s="37"/>
    </row>
    <row r="332" spans="2:22" x14ac:dyDescent="0.2">
      <c r="C332" s="33"/>
      <c r="D332" s="73">
        <f t="shared" si="204"/>
        <v>2014</v>
      </c>
      <c r="E332" s="67"/>
      <c r="F332" s="67"/>
      <c r="G332" s="74">
        <f t="shared" si="205"/>
        <v>8.4033613445377853E-3</v>
      </c>
      <c r="H332" s="67"/>
      <c r="I332" s="69"/>
      <c r="J332" s="117"/>
      <c r="K332" s="32">
        <f t="shared" si="206"/>
        <v>2014</v>
      </c>
      <c r="L332" s="75">
        <f t="shared" si="207"/>
        <v>7.3560596654609789E-2</v>
      </c>
      <c r="M332" s="75">
        <f t="shared" si="207"/>
        <v>7.3560596654609789E-2</v>
      </c>
      <c r="N332" s="67"/>
      <c r="O332" s="37"/>
      <c r="P332" s="33"/>
      <c r="Q332" s="32">
        <f t="shared" si="208"/>
        <v>2014</v>
      </c>
      <c r="R332" s="120">
        <f t="shared" ref="R332:S336" si="209">IF(R322="","",IF(R322=0,"",R323/R322-1))</f>
        <v>6.4614258349154907E-2</v>
      </c>
      <c r="S332" s="120">
        <f t="shared" si="209"/>
        <v>6.4614258349154907E-2</v>
      </c>
      <c r="T332" s="67"/>
      <c r="U332" s="37"/>
    </row>
    <row r="333" spans="2:22" x14ac:dyDescent="0.2">
      <c r="C333" s="33"/>
      <c r="D333" s="73">
        <f t="shared" si="204"/>
        <v>2015</v>
      </c>
      <c r="E333" s="67"/>
      <c r="F333" s="67"/>
      <c r="G333" s="74">
        <f t="shared" si="205"/>
        <v>-0.1166666666666667</v>
      </c>
      <c r="H333" s="67"/>
      <c r="I333" s="69"/>
      <c r="J333" s="117"/>
      <c r="K333" s="32">
        <f t="shared" si="206"/>
        <v>2015</v>
      </c>
      <c r="L333" s="75">
        <f t="shared" si="207"/>
        <v>-3.3339869060785565E-3</v>
      </c>
      <c r="M333" s="75">
        <f t="shared" si="207"/>
        <v>-3.3339869060785565E-3</v>
      </c>
      <c r="N333" s="67"/>
      <c r="O333" s="37"/>
      <c r="P333" s="33"/>
      <c r="Q333" s="32">
        <f t="shared" si="208"/>
        <v>2015</v>
      </c>
      <c r="R333" s="120">
        <f t="shared" si="209"/>
        <v>0.12830114689877892</v>
      </c>
      <c r="S333" s="120">
        <f t="shared" si="209"/>
        <v>0.12830114689877892</v>
      </c>
      <c r="T333" s="67"/>
      <c r="U333" s="37"/>
    </row>
    <row r="334" spans="2:22" x14ac:dyDescent="0.2">
      <c r="C334" s="33"/>
      <c r="D334" s="73">
        <f t="shared" si="204"/>
        <v>2016</v>
      </c>
      <c r="E334" s="67"/>
      <c r="F334" s="67"/>
      <c r="G334" s="74">
        <f t="shared" si="205"/>
        <v>0.179245283018868</v>
      </c>
      <c r="H334" s="67"/>
      <c r="I334" s="69"/>
      <c r="J334" s="117"/>
      <c r="K334" s="32">
        <f t="shared" si="206"/>
        <v>2016</v>
      </c>
      <c r="L334" s="75">
        <f t="shared" si="207"/>
        <v>7.6972022399294238E-2</v>
      </c>
      <c r="M334" s="75">
        <f t="shared" si="207"/>
        <v>7.6972022399294238E-2</v>
      </c>
      <c r="N334" s="67"/>
      <c r="O334" s="37"/>
      <c r="P334" s="33"/>
      <c r="Q334" s="32">
        <f t="shared" si="208"/>
        <v>2016</v>
      </c>
      <c r="R334" s="120">
        <f t="shared" si="209"/>
        <v>-8.6727725005398493E-2</v>
      </c>
      <c r="S334" s="120">
        <f t="shared" si="209"/>
        <v>-8.6727725005398493E-2</v>
      </c>
      <c r="T334" s="67"/>
      <c r="U334" s="37"/>
    </row>
    <row r="335" spans="2:22" x14ac:dyDescent="0.2">
      <c r="C335" s="33"/>
      <c r="D335" s="73">
        <f t="shared" si="204"/>
        <v>2017</v>
      </c>
      <c r="E335" s="67"/>
      <c r="F335" s="67"/>
      <c r="G335" s="74">
        <f t="shared" si="205"/>
        <v>4.0000000000000036E-2</v>
      </c>
      <c r="H335" s="67"/>
      <c r="I335" s="69"/>
      <c r="J335" s="117"/>
      <c r="K335" s="32">
        <f t="shared" si="206"/>
        <v>2017</v>
      </c>
      <c r="L335" s="75" t="str">
        <f>IF(K326="Forecast","",IF(L325=0,"",L326/L325-1))</f>
        <v/>
      </c>
      <c r="M335" s="75">
        <f>IF(M325=0,"",M326/M325-1)</f>
        <v>-3.0507601391126626E-2</v>
      </c>
      <c r="N335" s="67"/>
      <c r="O335" s="37"/>
      <c r="P335" s="33"/>
      <c r="Q335" s="32">
        <f t="shared" si="208"/>
        <v>2017</v>
      </c>
      <c r="R335" s="120" t="str">
        <f>IF(Q326="Forecast","",IF(R325=0,"",R326/R325-1))</f>
        <v/>
      </c>
      <c r="S335" s="120">
        <f t="shared" si="209"/>
        <v>-6.7795770568391034E-2</v>
      </c>
      <c r="T335" s="67"/>
      <c r="U335" s="37"/>
    </row>
    <row r="336" spans="2:22" x14ac:dyDescent="0.2">
      <c r="C336" s="33"/>
      <c r="D336" s="73">
        <f t="shared" si="204"/>
        <v>2018</v>
      </c>
      <c r="E336" s="67"/>
      <c r="F336" s="67"/>
      <c r="G336" s="74">
        <f t="shared" si="205"/>
        <v>3.8461538461538547E-2</v>
      </c>
      <c r="H336" s="67"/>
      <c r="I336" s="76">
        <f>IF(I328=0,"",G327/I328-1)</f>
        <v>0.18421052631578938</v>
      </c>
      <c r="J336" s="117"/>
      <c r="K336" s="32">
        <f t="shared" si="206"/>
        <v>2018</v>
      </c>
      <c r="L336" s="75" t="str">
        <f>IF(K327="Forecast","",IF(L326=0,"",L327/L326-1))</f>
        <v/>
      </c>
      <c r="M336" s="75">
        <f>IF(M326=0,"",M327/M326-1)</f>
        <v>4.4297978120886095E-2</v>
      </c>
      <c r="N336" s="67"/>
      <c r="O336" s="77">
        <f>IF(O328=0,"",M327/O328-1)</f>
        <v>0.10021539137677893</v>
      </c>
      <c r="P336" s="33"/>
      <c r="Q336" s="32">
        <f t="shared" si="208"/>
        <v>2018</v>
      </c>
      <c r="R336" s="120" t="str">
        <f>IF(Q327="Forecast","",IF(R326=0,"",R327/R326-1))</f>
        <v/>
      </c>
      <c r="S336" s="120">
        <f t="shared" si="209"/>
        <v>5.6202752275200663E-3</v>
      </c>
      <c r="T336" s="67"/>
      <c r="U336" s="77">
        <f>IF(U328=0,"",S327/U328-1)</f>
        <v>-7.0929225059608747E-2</v>
      </c>
    </row>
    <row r="337" spans="3:21" ht="26.25" thickBot="1" x14ac:dyDescent="0.25">
      <c r="C337" s="23"/>
      <c r="D337" s="78" t="s">
        <v>46</v>
      </c>
      <c r="E337" s="79"/>
      <c r="F337" s="79"/>
      <c r="G337" s="80">
        <f>IF(G321=0,"",(G327/G321)^(1/($D327-$D321-1))-1)</f>
        <v>4.9555915267238682E-2</v>
      </c>
      <c r="H337" s="79"/>
      <c r="I337" s="81">
        <v>5.7977193199246768E-2</v>
      </c>
      <c r="J337" s="82"/>
      <c r="K337" s="83" t="str">
        <f t="shared" si="206"/>
        <v>Geometric Mean</v>
      </c>
      <c r="L337" s="84">
        <f>IF(L321=0,"",(L325/L321)^(1/($D325-$D321-1))-1)</f>
        <v>1.7163613333137206E-2</v>
      </c>
      <c r="M337" s="84">
        <f>IF(M321=0,"",(M327/M321)^(1/($D327-$D321-1))-1)</f>
        <v>1.2764007566278046E-2</v>
      </c>
      <c r="N337" s="79"/>
      <c r="O337" s="86">
        <v>3.2347488100135102E-2</v>
      </c>
      <c r="P337" s="23"/>
      <c r="Q337" s="83" t="str">
        <f t="shared" si="208"/>
        <v>Geometric Mean</v>
      </c>
      <c r="R337" s="121">
        <f>IF(R321="","",IF(R321=0,"",(R325/R321)^(1/($D325-$D321-1))-1))</f>
        <v>-3.7229517836596338E-2</v>
      </c>
      <c r="S337" s="84">
        <f>IF(S321="","",IF(S321=0,"",(S327/S321)^(1/($D327-$D321-1))-1))</f>
        <v>-3.5054738071379932E-2</v>
      </c>
      <c r="T337" s="79"/>
      <c r="U337" s="86">
        <v>-2.422519621770769E-2</v>
      </c>
    </row>
    <row r="339" spans="3:21" ht="13.5" thickBot="1" x14ac:dyDescent="0.25">
      <c r="Q339" s="79"/>
      <c r="R339" s="79"/>
      <c r="S339" s="79"/>
      <c r="T339" s="79"/>
      <c r="U339" s="79"/>
    </row>
    <row r="340" spans="3:21" x14ac:dyDescent="0.2">
      <c r="C340" s="20"/>
      <c r="D340" s="21" t="s">
        <v>30</v>
      </c>
      <c r="E340" s="21"/>
      <c r="F340" s="153" t="s">
        <v>17</v>
      </c>
      <c r="G340" s="154"/>
      <c r="H340" s="154"/>
      <c r="I340" s="155"/>
      <c r="K340" s="156" t="str">
        <f>IF(ISBLANK(N317),"",CONCATENATE("Demand (",N317,")"))</f>
        <v>Demand (kWh)</v>
      </c>
      <c r="L340" s="157"/>
      <c r="M340" s="157"/>
      <c r="N340" s="157"/>
      <c r="O340" s="158"/>
      <c r="Q340" s="159" t="str">
        <f>CONCATENATE("Demand (",N317,") per ",LEFT(F319,LEN(F319)-1))</f>
        <v>Demand (kWh) per Customer</v>
      </c>
      <c r="R340" s="160"/>
      <c r="S340" s="160"/>
      <c r="T340" s="160"/>
      <c r="U340" s="161"/>
    </row>
    <row r="341" spans="3:21" ht="39" thickBot="1" x14ac:dyDescent="0.25">
      <c r="C341" s="23"/>
      <c r="D341" s="24" t="s">
        <v>65</v>
      </c>
      <c r="E341" s="25"/>
      <c r="F341" s="162"/>
      <c r="G341" s="163"/>
      <c r="H341" s="163"/>
      <c r="I341" s="26"/>
      <c r="K341" s="28"/>
      <c r="L341" s="29" t="s">
        <v>34</v>
      </c>
      <c r="M341" s="29" t="s">
        <v>35</v>
      </c>
      <c r="N341" s="30"/>
      <c r="O341" s="31" t="str">
        <f>M341</f>
        <v>Weather-normalized</v>
      </c>
      <c r="Q341" s="122"/>
      <c r="R341" s="29" t="str">
        <f>L341</f>
        <v>Actual (Weather actual)</v>
      </c>
      <c r="S341" s="29" t="str">
        <f>M341</f>
        <v>Weather-normalized</v>
      </c>
      <c r="T341" s="29"/>
      <c r="U341" s="123" t="str">
        <f>O341</f>
        <v>Weather-normalized</v>
      </c>
    </row>
    <row r="342" spans="3:21" x14ac:dyDescent="0.2">
      <c r="C342" s="25" t="s">
        <v>36</v>
      </c>
      <c r="D342" s="32">
        <f t="shared" ref="D342:D347" si="210">D343-1</f>
        <v>2012</v>
      </c>
      <c r="E342" s="33"/>
      <c r="F342" s="34" t="str">
        <f t="shared" ref="F342:F348" si="211">F321</f>
        <v>Actual</v>
      </c>
      <c r="G342" s="124">
        <v>1150446</v>
      </c>
      <c r="H342" s="125" t="s">
        <v>64</v>
      </c>
      <c r="I342" s="126"/>
      <c r="K342" s="100" t="str">
        <f t="shared" ref="K342:K348" si="212">K321</f>
        <v>Actual</v>
      </c>
      <c r="L342" s="127"/>
      <c r="M342" s="127"/>
      <c r="N342" s="101" t="str">
        <f t="shared" ref="N342:N348" si="213">N321</f>
        <v/>
      </c>
      <c r="O342" s="37"/>
      <c r="Q342" s="102" t="str">
        <f>K342</f>
        <v>Actual</v>
      </c>
      <c r="R342" s="67">
        <f>IF(G342=0,"",L342/G342)</f>
        <v>0</v>
      </c>
      <c r="S342" s="105">
        <f>IF(G342=0,"",M342/G342)</f>
        <v>0</v>
      </c>
      <c r="T342" s="105" t="str">
        <f>N342</f>
        <v/>
      </c>
      <c r="U342" s="33" t="str">
        <f>IF(T342="","",IF(I342=0,"",O342/I342))</f>
        <v/>
      </c>
    </row>
    <row r="343" spans="3:21" x14ac:dyDescent="0.2">
      <c r="C343" s="25" t="s">
        <v>36</v>
      </c>
      <c r="D343" s="32">
        <f t="shared" si="210"/>
        <v>2013</v>
      </c>
      <c r="E343" s="33"/>
      <c r="F343" s="40" t="str">
        <f t="shared" si="211"/>
        <v>Actual</v>
      </c>
      <c r="G343" s="124">
        <v>1069141.1299999999</v>
      </c>
      <c r="H343" s="125" t="s">
        <v>66</v>
      </c>
      <c r="I343" s="128">
        <v>1153923.8951030145</v>
      </c>
      <c r="K343" s="100" t="str">
        <f t="shared" si="212"/>
        <v>Actual</v>
      </c>
      <c r="L343" s="127"/>
      <c r="M343" s="127"/>
      <c r="N343" s="101" t="str">
        <f t="shared" si="213"/>
        <v>Board-approved</v>
      </c>
      <c r="O343" s="37"/>
      <c r="Q343" s="102" t="str">
        <f t="shared" ref="Q343:Q348" si="214">K343</f>
        <v>Actual</v>
      </c>
      <c r="R343" s="67">
        <f t="shared" ref="R343:R348" si="215">IF(G343=0,"",L343/G343)</f>
        <v>0</v>
      </c>
      <c r="S343" s="105">
        <f t="shared" ref="S343:S348" si="216">IF(G343=0,"",M343/G343)</f>
        <v>0</v>
      </c>
      <c r="T343" s="105" t="str">
        <f t="shared" ref="T343:T348" si="217">N343</f>
        <v>Board-approved</v>
      </c>
      <c r="U343" s="33">
        <f t="shared" ref="U343:U348" si="218">IF(T343="","",IF(I343=0,"",O343/I343))</f>
        <v>0</v>
      </c>
    </row>
    <row r="344" spans="3:21" x14ac:dyDescent="0.2">
      <c r="C344" s="25" t="s">
        <v>36</v>
      </c>
      <c r="D344" s="32">
        <f t="shared" si="210"/>
        <v>2014</v>
      </c>
      <c r="E344" s="33"/>
      <c r="F344" s="40" t="str">
        <f t="shared" si="211"/>
        <v>Actual</v>
      </c>
      <c r="G344" s="124">
        <v>1206381.3400000001</v>
      </c>
      <c r="H344" s="125" t="s">
        <v>64</v>
      </c>
      <c r="I344" s="129"/>
      <c r="K344" s="100" t="str">
        <f t="shared" si="212"/>
        <v>Actual</v>
      </c>
      <c r="L344" s="127"/>
      <c r="M344" s="127"/>
      <c r="N344" s="101" t="str">
        <f t="shared" si="213"/>
        <v/>
      </c>
      <c r="O344" s="43"/>
      <c r="Q344" s="102" t="str">
        <f t="shared" si="214"/>
        <v>Actual</v>
      </c>
      <c r="R344" s="67">
        <f t="shared" si="215"/>
        <v>0</v>
      </c>
      <c r="S344" s="105">
        <f t="shared" si="216"/>
        <v>0</v>
      </c>
      <c r="T344" s="105" t="str">
        <f t="shared" si="217"/>
        <v/>
      </c>
      <c r="U344" s="33" t="str">
        <f t="shared" si="218"/>
        <v/>
      </c>
    </row>
    <row r="345" spans="3:21" x14ac:dyDescent="0.2">
      <c r="C345" s="25" t="s">
        <v>36</v>
      </c>
      <c r="D345" s="32">
        <f t="shared" si="210"/>
        <v>2015</v>
      </c>
      <c r="E345" s="33"/>
      <c r="F345" s="40" t="str">
        <f t="shared" si="211"/>
        <v>Actual</v>
      </c>
      <c r="G345" s="124">
        <v>1216550.8500000001</v>
      </c>
      <c r="H345" s="125" t="s">
        <v>64</v>
      </c>
      <c r="I345" s="37"/>
      <c r="K345" s="100" t="str">
        <f t="shared" si="212"/>
        <v>Actual</v>
      </c>
      <c r="L345" s="127"/>
      <c r="M345" s="127"/>
      <c r="N345" s="101" t="str">
        <f t="shared" si="213"/>
        <v/>
      </c>
      <c r="O345" s="37"/>
      <c r="Q345" s="102" t="str">
        <f t="shared" si="214"/>
        <v>Actual</v>
      </c>
      <c r="R345" s="67">
        <f t="shared" si="215"/>
        <v>0</v>
      </c>
      <c r="S345" s="105">
        <f t="shared" si="216"/>
        <v>0</v>
      </c>
      <c r="T345" s="105" t="str">
        <f t="shared" si="217"/>
        <v/>
      </c>
      <c r="U345" s="33" t="str">
        <f t="shared" si="218"/>
        <v/>
      </c>
    </row>
    <row r="346" spans="3:21" x14ac:dyDescent="0.2">
      <c r="C346" s="25" t="s">
        <v>36</v>
      </c>
      <c r="D346" s="32">
        <f t="shared" si="210"/>
        <v>2016</v>
      </c>
      <c r="E346" s="33"/>
      <c r="F346" s="40" t="str">
        <f t="shared" si="211"/>
        <v>Actual</v>
      </c>
      <c r="G346" s="124">
        <v>1326847</v>
      </c>
      <c r="H346" s="125" t="s">
        <v>64</v>
      </c>
      <c r="I346" s="37"/>
      <c r="K346" s="100" t="str">
        <f t="shared" si="212"/>
        <v>Actual</v>
      </c>
      <c r="L346" s="127"/>
      <c r="M346" s="127"/>
      <c r="N346" s="101" t="str">
        <f t="shared" si="213"/>
        <v/>
      </c>
      <c r="O346" s="37"/>
      <c r="Q346" s="102" t="str">
        <f t="shared" si="214"/>
        <v>Actual</v>
      </c>
      <c r="R346" s="67">
        <f t="shared" si="215"/>
        <v>0</v>
      </c>
      <c r="S346" s="105">
        <f t="shared" si="216"/>
        <v>0</v>
      </c>
      <c r="T346" s="105" t="str">
        <f t="shared" si="217"/>
        <v/>
      </c>
      <c r="U346" s="33" t="str">
        <f t="shared" si="218"/>
        <v/>
      </c>
    </row>
    <row r="347" spans="3:21" x14ac:dyDescent="0.2">
      <c r="C347" s="25" t="s">
        <v>52</v>
      </c>
      <c r="D347" s="32">
        <f t="shared" si="210"/>
        <v>2017</v>
      </c>
      <c r="E347" s="33"/>
      <c r="F347" s="40" t="str">
        <f t="shared" si="211"/>
        <v>Forecast</v>
      </c>
      <c r="G347" s="124">
        <v>1309319</v>
      </c>
      <c r="H347" s="125" t="s">
        <v>64</v>
      </c>
      <c r="I347" s="37"/>
      <c r="K347" s="100" t="str">
        <f t="shared" si="212"/>
        <v>Forecast</v>
      </c>
      <c r="L347" s="130"/>
      <c r="M347" s="131"/>
      <c r="N347" s="101" t="str">
        <f t="shared" si="213"/>
        <v/>
      </c>
      <c r="O347" s="37"/>
      <c r="Q347" s="102" t="str">
        <f t="shared" si="214"/>
        <v>Forecast</v>
      </c>
      <c r="R347" s="67">
        <f t="shared" si="215"/>
        <v>0</v>
      </c>
      <c r="S347" s="105">
        <f t="shared" si="216"/>
        <v>0</v>
      </c>
      <c r="T347" s="105" t="str">
        <f t="shared" si="217"/>
        <v/>
      </c>
      <c r="U347" s="33" t="str">
        <f t="shared" si="218"/>
        <v/>
      </c>
    </row>
    <row r="348" spans="3:21" ht="13.5" thickBot="1" x14ac:dyDescent="0.25">
      <c r="C348" s="45" t="s">
        <v>53</v>
      </c>
      <c r="D348" s="46">
        <v>2018</v>
      </c>
      <c r="E348" s="23"/>
      <c r="F348" s="47" t="str">
        <f t="shared" si="211"/>
        <v>Forecast</v>
      </c>
      <c r="G348" s="132">
        <v>1396850.3597606185</v>
      </c>
      <c r="H348" s="133" t="s">
        <v>64</v>
      </c>
      <c r="I348" s="50"/>
      <c r="K348" s="108" t="str">
        <f t="shared" si="212"/>
        <v>Forecast</v>
      </c>
      <c r="L348" s="134"/>
      <c r="M348" s="135"/>
      <c r="N348" s="110" t="str">
        <f t="shared" si="213"/>
        <v/>
      </c>
      <c r="O348" s="50"/>
      <c r="Q348" s="136" t="str">
        <f t="shared" si="214"/>
        <v>Forecast</v>
      </c>
      <c r="R348" s="137">
        <f t="shared" si="215"/>
        <v>0</v>
      </c>
      <c r="S348" s="137">
        <f t="shared" si="216"/>
        <v>0</v>
      </c>
      <c r="T348" s="137" t="str">
        <f t="shared" si="217"/>
        <v/>
      </c>
      <c r="U348" s="23" t="str">
        <f t="shared" si="218"/>
        <v/>
      </c>
    </row>
    <row r="349" spans="3:21" ht="13.5" thickBot="1" x14ac:dyDescent="0.25">
      <c r="C349" s="114"/>
      <c r="I349" s="58">
        <f>SUM(I342:I347)</f>
        <v>1153923.8951030145</v>
      </c>
      <c r="J349" s="67"/>
      <c r="O349" s="58">
        <f>SUM(O342:O347)</f>
        <v>0</v>
      </c>
      <c r="U349" s="58">
        <f>SUM(U342:U347)</f>
        <v>0</v>
      </c>
    </row>
    <row r="350" spans="3:21" ht="39" thickBot="1" x14ac:dyDescent="0.25">
      <c r="C350" s="59" t="s">
        <v>41</v>
      </c>
      <c r="D350" s="60" t="s">
        <v>42</v>
      </c>
      <c r="E350" s="61"/>
      <c r="F350" s="61"/>
      <c r="G350" s="61" t="s">
        <v>43</v>
      </c>
      <c r="H350" s="61"/>
      <c r="I350" s="62" t="str">
        <f>I329</f>
        <v>Test Year Versus Board-approved</v>
      </c>
      <c r="J350" s="138"/>
      <c r="K350" s="64" t="s">
        <v>42</v>
      </c>
      <c r="L350" s="164" t="s">
        <v>43</v>
      </c>
      <c r="M350" s="164"/>
      <c r="N350" s="61"/>
      <c r="O350" s="62" t="str">
        <f>I350</f>
        <v>Test Year Versus Board-approved</v>
      </c>
      <c r="P350" s="139"/>
      <c r="Q350" s="64" t="s">
        <v>42</v>
      </c>
      <c r="R350" s="164" t="s">
        <v>43</v>
      </c>
      <c r="S350" s="164"/>
      <c r="T350" s="61"/>
      <c r="U350" s="62" t="str">
        <f>O350</f>
        <v>Test Year Versus Board-approved</v>
      </c>
    </row>
    <row r="351" spans="3:21" x14ac:dyDescent="0.2">
      <c r="C351" s="33"/>
      <c r="D351" s="140">
        <f>D342</f>
        <v>2012</v>
      </c>
      <c r="E351" s="57"/>
      <c r="F351" s="67"/>
      <c r="G351" s="68"/>
      <c r="H351" s="67"/>
      <c r="I351" s="69"/>
      <c r="J351" s="33"/>
      <c r="K351" s="32">
        <f>D351</f>
        <v>2012</v>
      </c>
      <c r="L351" s="118"/>
      <c r="M351" s="118"/>
      <c r="N351" s="67"/>
      <c r="O351" s="141"/>
      <c r="P351" s="33"/>
      <c r="Q351" s="32">
        <f>K351</f>
        <v>2012</v>
      </c>
      <c r="R351" s="119"/>
      <c r="S351" s="119"/>
      <c r="T351" s="67"/>
      <c r="U351" s="37"/>
    </row>
    <row r="352" spans="3:21" x14ac:dyDescent="0.2">
      <c r="C352" s="33"/>
      <c r="D352" s="73">
        <f>D343</f>
        <v>2013</v>
      </c>
      <c r="E352" s="67"/>
      <c r="F352" s="67"/>
      <c r="G352" s="74">
        <f>IF(G342=0,"",G343/G342-1)</f>
        <v>-7.0672478325797261E-2</v>
      </c>
      <c r="H352" s="67"/>
      <c r="I352" s="69"/>
      <c r="J352" s="33"/>
      <c r="K352" s="32">
        <f t="shared" ref="K352:K358" si="219">D352</f>
        <v>2013</v>
      </c>
      <c r="L352" s="75" t="str">
        <f>IF(L342=0,"",L343/L342-1)</f>
        <v/>
      </c>
      <c r="M352" s="75" t="str">
        <f>IF(M342=0,"",M343/M342-1)</f>
        <v/>
      </c>
      <c r="N352" s="67"/>
      <c r="O352" s="141"/>
      <c r="P352" s="33"/>
      <c r="Q352" s="32">
        <f t="shared" ref="Q352:Q358" si="220">K352</f>
        <v>2013</v>
      </c>
      <c r="R352" s="120" t="str">
        <f>IF(R342="","",IF(R342=0,"",R343/R342-1))</f>
        <v/>
      </c>
      <c r="S352" s="120" t="str">
        <f>IF(S342="","",IF(S342=0,"",S343/S342-1))</f>
        <v/>
      </c>
      <c r="T352" s="67"/>
      <c r="U352" s="37"/>
    </row>
    <row r="353" spans="2:22" x14ac:dyDescent="0.2">
      <c r="C353" s="33"/>
      <c r="D353" s="142">
        <f t="shared" ref="D353:D357" si="221">D344</f>
        <v>2014</v>
      </c>
      <c r="E353" s="67"/>
      <c r="F353" s="67"/>
      <c r="G353" s="74">
        <f t="shared" ref="G353:G357" si="222">IF(G343=0,"",G344/G343-1)</f>
        <v>0.12836491474235978</v>
      </c>
      <c r="H353" s="67"/>
      <c r="I353" s="69"/>
      <c r="J353" s="33"/>
      <c r="K353" s="32">
        <f t="shared" si="219"/>
        <v>2014</v>
      </c>
      <c r="L353" s="75" t="str">
        <f t="shared" ref="L353:M357" si="223">IF(L343=0,"",L344/L343-1)</f>
        <v/>
      </c>
      <c r="M353" s="75" t="str">
        <f t="shared" si="223"/>
        <v/>
      </c>
      <c r="N353" s="67"/>
      <c r="O353" s="141"/>
      <c r="P353" s="33"/>
      <c r="Q353" s="32">
        <f t="shared" si="220"/>
        <v>2014</v>
      </c>
      <c r="R353" s="120" t="str">
        <f t="shared" ref="R353:S357" si="224">IF(R343="","",IF(R343=0,"",R344/R343-1))</f>
        <v/>
      </c>
      <c r="S353" s="120" t="str">
        <f t="shared" si="224"/>
        <v/>
      </c>
      <c r="T353" s="67"/>
      <c r="U353" s="37"/>
    </row>
    <row r="354" spans="2:22" x14ac:dyDescent="0.2">
      <c r="C354" s="33"/>
      <c r="D354" s="73">
        <f t="shared" si="221"/>
        <v>2015</v>
      </c>
      <c r="E354" s="67"/>
      <c r="F354" s="67"/>
      <c r="G354" s="74">
        <f t="shared" si="222"/>
        <v>8.429764008120344E-3</v>
      </c>
      <c r="H354" s="67"/>
      <c r="I354" s="69"/>
      <c r="J354" s="33"/>
      <c r="K354" s="32">
        <f t="shared" si="219"/>
        <v>2015</v>
      </c>
      <c r="L354" s="75" t="str">
        <f t="shared" si="223"/>
        <v/>
      </c>
      <c r="M354" s="75" t="str">
        <f t="shared" si="223"/>
        <v/>
      </c>
      <c r="N354" s="67"/>
      <c r="O354" s="141"/>
      <c r="P354" s="33"/>
      <c r="Q354" s="32">
        <f t="shared" si="220"/>
        <v>2015</v>
      </c>
      <c r="R354" s="120" t="str">
        <f t="shared" si="224"/>
        <v/>
      </c>
      <c r="S354" s="120" t="str">
        <f t="shared" si="224"/>
        <v/>
      </c>
      <c r="T354" s="67"/>
      <c r="U354" s="37"/>
    </row>
    <row r="355" spans="2:22" x14ac:dyDescent="0.2">
      <c r="C355" s="33"/>
      <c r="D355" s="73">
        <f t="shared" si="221"/>
        <v>2016</v>
      </c>
      <c r="E355" s="67"/>
      <c r="F355" s="67"/>
      <c r="G355" s="74">
        <f t="shared" si="222"/>
        <v>9.06630002354607E-2</v>
      </c>
      <c r="H355" s="67"/>
      <c r="I355" s="69"/>
      <c r="J355" s="33"/>
      <c r="K355" s="32">
        <f t="shared" si="219"/>
        <v>2016</v>
      </c>
      <c r="L355" s="75" t="str">
        <f t="shared" si="223"/>
        <v/>
      </c>
      <c r="M355" s="75" t="str">
        <f t="shared" si="223"/>
        <v/>
      </c>
      <c r="N355" s="67"/>
      <c r="O355" s="141"/>
      <c r="P355" s="33"/>
      <c r="Q355" s="32">
        <f t="shared" si="220"/>
        <v>2016</v>
      </c>
      <c r="R355" s="120" t="str">
        <f t="shared" si="224"/>
        <v/>
      </c>
      <c r="S355" s="120" t="str">
        <f t="shared" si="224"/>
        <v/>
      </c>
      <c r="T355" s="67"/>
      <c r="U355" s="37"/>
    </row>
    <row r="356" spans="2:22" x14ac:dyDescent="0.2">
      <c r="C356" s="33"/>
      <c r="D356" s="73">
        <f t="shared" si="221"/>
        <v>2017</v>
      </c>
      <c r="E356" s="67"/>
      <c r="F356" s="67"/>
      <c r="G356" s="74">
        <f t="shared" si="222"/>
        <v>-1.3210264634882507E-2</v>
      </c>
      <c r="H356" s="67"/>
      <c r="I356" s="69"/>
      <c r="J356" s="33"/>
      <c r="K356" s="32">
        <f t="shared" si="219"/>
        <v>2017</v>
      </c>
      <c r="L356" s="75" t="str">
        <f>IF(K347="Forecast","",IF(L346=0,"",L347/L346-1))</f>
        <v/>
      </c>
      <c r="M356" s="75" t="str">
        <f t="shared" si="223"/>
        <v/>
      </c>
      <c r="N356" s="67"/>
      <c r="O356" s="141"/>
      <c r="P356" s="33"/>
      <c r="Q356" s="32">
        <f t="shared" si="220"/>
        <v>2017</v>
      </c>
      <c r="R356" s="120" t="str">
        <f>IF(Q347="Forecast","",IF(R346=0,"",R347/R346-1))</f>
        <v/>
      </c>
      <c r="S356" s="120" t="str">
        <f t="shared" si="224"/>
        <v/>
      </c>
      <c r="T356" s="67"/>
      <c r="U356" s="37"/>
    </row>
    <row r="357" spans="2:22" x14ac:dyDescent="0.2">
      <c r="C357" s="33"/>
      <c r="D357" s="142">
        <f t="shared" si="221"/>
        <v>2018</v>
      </c>
      <c r="E357" s="67"/>
      <c r="F357" s="67"/>
      <c r="G357" s="74">
        <f t="shared" si="222"/>
        <v>6.6852585016041521E-2</v>
      </c>
      <c r="H357" s="67"/>
      <c r="I357" s="76">
        <f>IF(I349=0,"",G348/I349-1)</f>
        <v>0.21052208528528404</v>
      </c>
      <c r="J357" s="33"/>
      <c r="K357" s="32">
        <f t="shared" si="219"/>
        <v>2018</v>
      </c>
      <c r="L357" s="75" t="str">
        <f>IF(K348="Forecast","",IF(L347=0,"",L348/L347-1))</f>
        <v/>
      </c>
      <c r="M357" s="75" t="str">
        <f t="shared" si="223"/>
        <v/>
      </c>
      <c r="N357" s="67"/>
      <c r="O357" s="143" t="str">
        <f>IF(O349=0,"",M348/O349-1)</f>
        <v/>
      </c>
      <c r="P357" s="33"/>
      <c r="Q357" s="32">
        <f t="shared" si="220"/>
        <v>2018</v>
      </c>
      <c r="R357" s="120" t="str">
        <f>IF(Q348="Forecast","",IF(R347=0,"",R348/R347-1))</f>
        <v/>
      </c>
      <c r="S357" s="120" t="str">
        <f t="shared" si="224"/>
        <v/>
      </c>
      <c r="T357" s="67"/>
      <c r="U357" s="77" t="str">
        <f>IF(U349=0,"",S348/U349-1)</f>
        <v/>
      </c>
    </row>
    <row r="358" spans="2:22" ht="26.25" thickBot="1" x14ac:dyDescent="0.25">
      <c r="C358" s="23"/>
      <c r="D358" s="78" t="s">
        <v>46</v>
      </c>
      <c r="E358" s="79"/>
      <c r="F358" s="79"/>
      <c r="G358" s="80">
        <f>IF(G342=0,"",(G348/G342)^(1/($D348-$D342-1))-1)</f>
        <v>3.9577159597734335E-2</v>
      </c>
      <c r="H358" s="79"/>
      <c r="I358" s="86">
        <v>6.5755475128031371E-2</v>
      </c>
      <c r="J358" s="33"/>
      <c r="K358" s="83" t="str">
        <f t="shared" si="219"/>
        <v>Geometric Mean</v>
      </c>
      <c r="L358" s="84" t="str">
        <f>IF(L342=0,"",(L346/L342)^(1/($D346-$D342-1))-1)</f>
        <v/>
      </c>
      <c r="M358" s="84" t="str">
        <f>IF(M342=0,"",(M348/M342)^(1/($D348-$D342-1))-1)</f>
        <v/>
      </c>
      <c r="N358" s="79"/>
      <c r="O358" s="86" t="s">
        <v>64</v>
      </c>
      <c r="P358" s="23"/>
      <c r="Q358" s="83" t="str">
        <f t="shared" si="220"/>
        <v>Geometric Mean</v>
      </c>
      <c r="R358" s="121" t="str">
        <f>IF(R342="","",IF(R342=0,"",(R346/R342)^(1/($D346-$D342-1))-1))</f>
        <v/>
      </c>
      <c r="S358" s="84" t="str">
        <f>IF(S342="","",IF(S342=0,"",(S348/S342)^(1/($D348-$D342-1))-1))</f>
        <v/>
      </c>
      <c r="T358" s="79"/>
      <c r="U358" s="86" t="s">
        <v>64</v>
      </c>
    </row>
    <row r="359" spans="2:22" ht="13.5" thickBot="1" x14ac:dyDescent="0.25"/>
    <row r="360" spans="2:22" ht="13.5" thickBot="1" x14ac:dyDescent="0.25">
      <c r="B360" s="88">
        <f>B317+1</f>
        <v>8</v>
      </c>
      <c r="C360" s="89" t="s">
        <v>48</v>
      </c>
      <c r="D360" s="165" t="s">
        <v>60</v>
      </c>
      <c r="E360" s="166"/>
      <c r="F360" s="167"/>
      <c r="G360" s="90"/>
      <c r="H360" s="91" t="s">
        <v>50</v>
      </c>
      <c r="N360" s="92" t="s">
        <v>51</v>
      </c>
      <c r="O360" s="93"/>
      <c r="P360" s="93"/>
      <c r="Q360" s="93"/>
      <c r="R360" s="93"/>
      <c r="S360" s="93"/>
      <c r="T360" s="93"/>
      <c r="U360" s="93"/>
    </row>
    <row r="361" spans="2:22" ht="13.5" thickBot="1" x14ac:dyDescent="0.25">
      <c r="Q361" s="79"/>
      <c r="R361" s="79"/>
      <c r="S361" s="79"/>
      <c r="T361" s="79"/>
      <c r="U361" s="79"/>
    </row>
    <row r="362" spans="2:22" x14ac:dyDescent="0.2">
      <c r="C362" s="20"/>
      <c r="D362" s="21" t="s">
        <v>30</v>
      </c>
      <c r="E362" s="21"/>
      <c r="F362" s="168" t="s">
        <v>31</v>
      </c>
      <c r="G362" s="169"/>
      <c r="H362" s="169"/>
      <c r="I362" s="170"/>
      <c r="J362" s="21"/>
      <c r="K362" s="156" t="s">
        <v>32</v>
      </c>
      <c r="L362" s="157"/>
      <c r="M362" s="157"/>
      <c r="N362" s="157"/>
      <c r="O362" s="158"/>
      <c r="P362" s="94"/>
      <c r="Q362" s="159" t="str">
        <f>CONCATENATE("Consumption (kWh) per ",LEFT(F362,LEN(F362)-1))</f>
        <v>Consumption (kWh) per Customer</v>
      </c>
      <c r="R362" s="160"/>
      <c r="S362" s="160"/>
      <c r="T362" s="160"/>
      <c r="U362" s="161"/>
      <c r="V362" s="95"/>
    </row>
    <row r="363" spans="2:22" ht="39" thickBot="1" x14ac:dyDescent="0.25">
      <c r="C363" s="23"/>
      <c r="D363" s="24" t="s">
        <v>65</v>
      </c>
      <c r="E363" s="25"/>
      <c r="F363" s="162"/>
      <c r="G363" s="163"/>
      <c r="H363" s="171"/>
      <c r="I363" s="26"/>
      <c r="J363" s="25"/>
      <c r="K363" s="28"/>
      <c r="L363" s="29" t="s">
        <v>34</v>
      </c>
      <c r="M363" s="29" t="s">
        <v>35</v>
      </c>
      <c r="N363" s="30"/>
      <c r="O363" s="31" t="s">
        <v>35</v>
      </c>
      <c r="P363" s="25"/>
      <c r="Q363" s="96"/>
      <c r="R363" s="97" t="str">
        <f>L363</f>
        <v>Actual (Weather actual)</v>
      </c>
      <c r="S363" s="98" t="str">
        <f>M363</f>
        <v>Weather-normalized</v>
      </c>
      <c r="T363" s="98"/>
      <c r="U363" s="99" t="str">
        <f>O363</f>
        <v>Weather-normalized</v>
      </c>
      <c r="V363" s="95"/>
    </row>
    <row r="364" spans="2:22" x14ac:dyDescent="0.2">
      <c r="C364" s="25" t="s">
        <v>36</v>
      </c>
      <c r="D364" s="32">
        <f t="shared" ref="D364:D369" si="225">D365-1</f>
        <v>2012</v>
      </c>
      <c r="E364" s="33"/>
      <c r="F364" s="34" t="str">
        <f>F321</f>
        <v>Actual</v>
      </c>
      <c r="G364" s="35">
        <v>28</v>
      </c>
      <c r="H364" s="36" t="s">
        <v>64</v>
      </c>
      <c r="I364" s="37"/>
      <c r="J364" s="33"/>
      <c r="K364" s="100" t="str">
        <f>F364</f>
        <v>Actual</v>
      </c>
      <c r="L364" s="144">
        <v>625200</v>
      </c>
      <c r="M364" s="144">
        <f>L364</f>
        <v>625200</v>
      </c>
      <c r="N364" s="101" t="str">
        <f>H364</f>
        <v/>
      </c>
      <c r="O364" s="37"/>
      <c r="P364" s="33"/>
      <c r="Q364" s="102" t="str">
        <f>K364</f>
        <v>Actual</v>
      </c>
      <c r="R364" s="103">
        <f>IF(G364=0,"",L364/G364)</f>
        <v>22328.571428571428</v>
      </c>
      <c r="S364" s="104">
        <f>IF(G364=0,"",M364/G364)</f>
        <v>22328.571428571428</v>
      </c>
      <c r="T364" s="104" t="str">
        <f>N364</f>
        <v/>
      </c>
      <c r="U364" s="104" t="str">
        <f>IF(T364="","",IF(I364=0,"",O364/I364))</f>
        <v/>
      </c>
      <c r="V364" s="105"/>
    </row>
    <row r="365" spans="2:22" x14ac:dyDescent="0.2">
      <c r="C365" s="25" t="s">
        <v>36</v>
      </c>
      <c r="D365" s="32">
        <f t="shared" si="225"/>
        <v>2013</v>
      </c>
      <c r="E365" s="33"/>
      <c r="F365" s="40" t="str">
        <f t="shared" ref="F365:F370" si="226">F322</f>
        <v>Actual</v>
      </c>
      <c r="G365" s="35">
        <v>24</v>
      </c>
      <c r="H365" s="36" t="s">
        <v>66</v>
      </c>
      <c r="I365" s="37">
        <v>27</v>
      </c>
      <c r="J365" s="33"/>
      <c r="K365" s="100" t="str">
        <f t="shared" ref="K365:K370" si="227">F365</f>
        <v>Actual</v>
      </c>
      <c r="L365" s="144">
        <v>610901</v>
      </c>
      <c r="M365" s="144">
        <f t="shared" ref="M365:M370" si="228">L365</f>
        <v>610901</v>
      </c>
      <c r="N365" s="101" t="str">
        <f t="shared" ref="N365:N370" si="229">H365</f>
        <v>Board-approved</v>
      </c>
      <c r="O365" s="106">
        <v>648610.44949494954</v>
      </c>
      <c r="P365" s="33"/>
      <c r="Q365" s="102" t="str">
        <f t="shared" ref="Q365:Q370" si="230">K365</f>
        <v>Actual</v>
      </c>
      <c r="R365" s="103">
        <f t="shared" ref="R365:R370" si="231">IF(G365=0,"",L365/G365)</f>
        <v>25454.208333333332</v>
      </c>
      <c r="S365" s="104">
        <f t="shared" ref="S365:S370" si="232">IF(G365=0,"",M365/G365)</f>
        <v>25454.208333333332</v>
      </c>
      <c r="T365" s="104" t="str">
        <f t="shared" ref="T365:T370" si="233">N365</f>
        <v>Board-approved</v>
      </c>
      <c r="U365" s="104">
        <f t="shared" ref="U365:U370" si="234">IF(T365="","",IF(I365=0,"",O365/I365))</f>
        <v>24022.609240553687</v>
      </c>
      <c r="V365" s="105"/>
    </row>
    <row r="366" spans="2:22" x14ac:dyDescent="0.2">
      <c r="C366" s="25" t="s">
        <v>36</v>
      </c>
      <c r="D366" s="32">
        <f t="shared" si="225"/>
        <v>2014</v>
      </c>
      <c r="E366" s="33"/>
      <c r="F366" s="40" t="str">
        <f t="shared" si="226"/>
        <v>Actual</v>
      </c>
      <c r="G366" s="35">
        <v>21</v>
      </c>
      <c r="H366" s="36" t="s">
        <v>64</v>
      </c>
      <c r="I366" s="43"/>
      <c r="J366" s="33"/>
      <c r="K366" s="100" t="str">
        <f t="shared" si="227"/>
        <v>Actual</v>
      </c>
      <c r="L366" s="144">
        <v>714942</v>
      </c>
      <c r="M366" s="144">
        <f t="shared" si="228"/>
        <v>714942</v>
      </c>
      <c r="N366" s="101" t="str">
        <f t="shared" si="229"/>
        <v/>
      </c>
      <c r="O366" s="43"/>
      <c r="P366" s="33"/>
      <c r="Q366" s="102" t="str">
        <f t="shared" si="230"/>
        <v>Actual</v>
      </c>
      <c r="R366" s="103">
        <f t="shared" si="231"/>
        <v>34044.857142857145</v>
      </c>
      <c r="S366" s="104">
        <f t="shared" si="232"/>
        <v>34044.857142857145</v>
      </c>
      <c r="T366" s="104" t="str">
        <f t="shared" si="233"/>
        <v/>
      </c>
      <c r="U366" s="104" t="str">
        <f t="shared" si="234"/>
        <v/>
      </c>
      <c r="V366" s="105"/>
    </row>
    <row r="367" spans="2:22" x14ac:dyDescent="0.2">
      <c r="C367" s="25" t="s">
        <v>36</v>
      </c>
      <c r="D367" s="32">
        <f t="shared" si="225"/>
        <v>2015</v>
      </c>
      <c r="E367" s="33"/>
      <c r="F367" s="40" t="str">
        <f t="shared" si="226"/>
        <v>Actual</v>
      </c>
      <c r="G367" s="35">
        <v>28</v>
      </c>
      <c r="H367" s="36" t="s">
        <v>64</v>
      </c>
      <c r="I367" s="37"/>
      <c r="J367" s="33"/>
      <c r="K367" s="100" t="str">
        <f t="shared" si="227"/>
        <v>Actual</v>
      </c>
      <c r="L367" s="144">
        <v>740650</v>
      </c>
      <c r="M367" s="144">
        <f t="shared" si="228"/>
        <v>740650</v>
      </c>
      <c r="N367" s="101" t="str">
        <f t="shared" si="229"/>
        <v/>
      </c>
      <c r="O367" s="37"/>
      <c r="P367" s="33"/>
      <c r="Q367" s="102" t="str">
        <f t="shared" si="230"/>
        <v>Actual</v>
      </c>
      <c r="R367" s="103">
        <f t="shared" si="231"/>
        <v>26451.785714285714</v>
      </c>
      <c r="S367" s="104">
        <f t="shared" si="232"/>
        <v>26451.785714285714</v>
      </c>
      <c r="T367" s="104" t="str">
        <f t="shared" si="233"/>
        <v/>
      </c>
      <c r="U367" s="104" t="str">
        <f t="shared" si="234"/>
        <v/>
      </c>
      <c r="V367" s="105"/>
    </row>
    <row r="368" spans="2:22" x14ac:dyDescent="0.2">
      <c r="C368" s="25" t="s">
        <v>36</v>
      </c>
      <c r="D368" s="32">
        <f t="shared" si="225"/>
        <v>2016</v>
      </c>
      <c r="E368" s="33"/>
      <c r="F368" s="40" t="str">
        <f t="shared" si="226"/>
        <v>Actual</v>
      </c>
      <c r="G368" s="35">
        <v>22</v>
      </c>
      <c r="H368" s="36" t="s">
        <v>64</v>
      </c>
      <c r="I368" s="37"/>
      <c r="J368" s="33"/>
      <c r="K368" s="100" t="str">
        <f t="shared" si="227"/>
        <v>Actual</v>
      </c>
      <c r="L368" s="144">
        <v>728847</v>
      </c>
      <c r="M368" s="144">
        <f t="shared" si="228"/>
        <v>728847</v>
      </c>
      <c r="N368" s="101" t="str">
        <f t="shared" si="229"/>
        <v/>
      </c>
      <c r="O368" s="37"/>
      <c r="P368" s="33"/>
      <c r="Q368" s="102" t="str">
        <f t="shared" si="230"/>
        <v>Actual</v>
      </c>
      <c r="R368" s="103">
        <f t="shared" si="231"/>
        <v>33129.409090909088</v>
      </c>
      <c r="S368" s="104">
        <f t="shared" si="232"/>
        <v>33129.409090909088</v>
      </c>
      <c r="T368" s="104" t="str">
        <f t="shared" si="233"/>
        <v/>
      </c>
      <c r="U368" s="104" t="str">
        <f t="shared" si="234"/>
        <v/>
      </c>
      <c r="V368" s="105"/>
    </row>
    <row r="369" spans="2:22" x14ac:dyDescent="0.2">
      <c r="C369" s="25" t="s">
        <v>38</v>
      </c>
      <c r="D369" s="32">
        <f t="shared" si="225"/>
        <v>2017</v>
      </c>
      <c r="E369" s="33"/>
      <c r="F369" s="40" t="str">
        <f t="shared" si="226"/>
        <v>Forecast</v>
      </c>
      <c r="G369" s="35">
        <v>22</v>
      </c>
      <c r="H369" s="36" t="s">
        <v>64</v>
      </c>
      <c r="I369" s="37"/>
      <c r="J369" s="33"/>
      <c r="K369" s="100" t="str">
        <f t="shared" si="227"/>
        <v>Forecast</v>
      </c>
      <c r="L369" s="146">
        <v>706570</v>
      </c>
      <c r="M369" s="144">
        <f t="shared" si="228"/>
        <v>706570</v>
      </c>
      <c r="N369" s="101" t="str">
        <f t="shared" si="229"/>
        <v/>
      </c>
      <c r="O369" s="37"/>
      <c r="P369" s="33"/>
      <c r="Q369" s="102" t="str">
        <f t="shared" si="230"/>
        <v>Forecast</v>
      </c>
      <c r="R369" s="103">
        <f t="shared" si="231"/>
        <v>32116.81818181818</v>
      </c>
      <c r="S369" s="104">
        <f t="shared" si="232"/>
        <v>32116.81818181818</v>
      </c>
      <c r="T369" s="104" t="str">
        <f t="shared" si="233"/>
        <v/>
      </c>
      <c r="U369" s="104" t="str">
        <f t="shared" si="234"/>
        <v/>
      </c>
      <c r="V369" s="105"/>
    </row>
    <row r="370" spans="2:22" ht="13.5" thickBot="1" x14ac:dyDescent="0.25">
      <c r="C370" s="45" t="s">
        <v>40</v>
      </c>
      <c r="D370" s="46">
        <v>2018</v>
      </c>
      <c r="E370" s="23"/>
      <c r="F370" s="47" t="str">
        <f t="shared" si="226"/>
        <v>Forecast</v>
      </c>
      <c r="G370" s="48">
        <v>22</v>
      </c>
      <c r="H370" s="49" t="s">
        <v>64</v>
      </c>
      <c r="I370" s="50"/>
      <c r="J370" s="23"/>
      <c r="K370" s="108" t="str">
        <f t="shared" si="227"/>
        <v>Forecast</v>
      </c>
      <c r="L370" s="147">
        <v>710229.58074020979</v>
      </c>
      <c r="M370" s="148">
        <f t="shared" si="228"/>
        <v>710229.58074020979</v>
      </c>
      <c r="N370" s="110" t="str">
        <f t="shared" si="229"/>
        <v/>
      </c>
      <c r="O370" s="50"/>
      <c r="P370" s="23"/>
      <c r="Q370" s="111" t="str">
        <f t="shared" si="230"/>
        <v>Forecast</v>
      </c>
      <c r="R370" s="112">
        <f t="shared" si="231"/>
        <v>32283.162760918625</v>
      </c>
      <c r="S370" s="113">
        <f t="shared" si="232"/>
        <v>32283.162760918625</v>
      </c>
      <c r="T370" s="113" t="str">
        <f t="shared" si="233"/>
        <v/>
      </c>
      <c r="U370" s="113" t="str">
        <f t="shared" si="234"/>
        <v/>
      </c>
      <c r="V370" s="105"/>
    </row>
    <row r="371" spans="2:22" ht="13.5" thickBot="1" x14ac:dyDescent="0.25">
      <c r="B371" s="67"/>
      <c r="C371" s="114"/>
      <c r="I371" s="58">
        <f>SUM(I364:I369)</f>
        <v>27</v>
      </c>
      <c r="O371" s="58">
        <f>SUM(O364:O369)</f>
        <v>648610.44949494954</v>
      </c>
      <c r="U371" s="58">
        <f>SUM(U364:U369)</f>
        <v>24022.609240553687</v>
      </c>
    </row>
    <row r="372" spans="2:22" ht="39" thickBot="1" x14ac:dyDescent="0.25">
      <c r="C372" s="59" t="s">
        <v>41</v>
      </c>
      <c r="D372" s="60" t="s">
        <v>42</v>
      </c>
      <c r="E372" s="54"/>
      <c r="F372" s="54"/>
      <c r="G372" s="61" t="s">
        <v>43</v>
      </c>
      <c r="H372" s="54"/>
      <c r="I372" s="62" t="s">
        <v>44</v>
      </c>
      <c r="J372" s="115"/>
      <c r="K372" s="64" t="s">
        <v>42</v>
      </c>
      <c r="L372" s="164" t="s">
        <v>43</v>
      </c>
      <c r="M372" s="164"/>
      <c r="N372" s="54"/>
      <c r="O372" s="62" t="str">
        <f>I372</f>
        <v>Test Year Versus Board-approved</v>
      </c>
      <c r="P372" s="116"/>
      <c r="Q372" s="64" t="s">
        <v>42</v>
      </c>
      <c r="R372" s="164" t="s">
        <v>43</v>
      </c>
      <c r="S372" s="164"/>
      <c r="T372" s="54"/>
      <c r="U372" s="62" t="str">
        <f>O372</f>
        <v>Test Year Versus Board-approved</v>
      </c>
    </row>
    <row r="373" spans="2:22" x14ac:dyDescent="0.2">
      <c r="C373" s="33"/>
      <c r="D373" s="66">
        <f t="shared" ref="D373:D379" si="235">D364</f>
        <v>2012</v>
      </c>
      <c r="E373" s="67"/>
      <c r="F373" s="67"/>
      <c r="G373" s="68"/>
      <c r="H373" s="67"/>
      <c r="I373" s="69"/>
      <c r="J373" s="117"/>
      <c r="K373" s="32">
        <f>D373</f>
        <v>2012</v>
      </c>
      <c r="L373" s="118"/>
      <c r="M373" s="118"/>
      <c r="N373" s="67"/>
      <c r="O373" s="37"/>
      <c r="P373" s="33"/>
      <c r="Q373" s="32">
        <f>K373</f>
        <v>2012</v>
      </c>
      <c r="R373" s="119"/>
      <c r="S373" s="119"/>
      <c r="T373" s="67"/>
      <c r="U373" s="37"/>
    </row>
    <row r="374" spans="2:22" x14ac:dyDescent="0.2">
      <c r="C374" s="33"/>
      <c r="D374" s="73">
        <f t="shared" si="235"/>
        <v>2013</v>
      </c>
      <c r="E374" s="67"/>
      <c r="F374" s="67"/>
      <c r="G374" s="74">
        <f t="shared" ref="G374:G379" si="236">IF(G364=0,"",G365/G364-1)</f>
        <v>-0.1428571428571429</v>
      </c>
      <c r="H374" s="67"/>
      <c r="I374" s="69"/>
      <c r="J374" s="117"/>
      <c r="K374" s="32">
        <f t="shared" ref="K374:K380" si="237">D374</f>
        <v>2013</v>
      </c>
      <c r="L374" s="75">
        <f t="shared" ref="L374:M377" si="238">IF(L364=0,"",L365/L364-1)</f>
        <v>-2.2871081253998726E-2</v>
      </c>
      <c r="M374" s="75">
        <f t="shared" si="238"/>
        <v>-2.2871081253998726E-2</v>
      </c>
      <c r="N374" s="67"/>
      <c r="O374" s="37"/>
      <c r="P374" s="33"/>
      <c r="Q374" s="32">
        <f t="shared" ref="Q374:Q380" si="239">K374</f>
        <v>2013</v>
      </c>
      <c r="R374" s="120">
        <f>IF(R364="","",IF(R364=0,"",R365/R364-1))</f>
        <v>0.13998373853700152</v>
      </c>
      <c r="S374" s="120">
        <f>IF(S364="","",IF(S364=0,"",S365/S364-1))</f>
        <v>0.13998373853700152</v>
      </c>
      <c r="T374" s="67"/>
      <c r="U374" s="37"/>
    </row>
    <row r="375" spans="2:22" x14ac:dyDescent="0.2">
      <c r="C375" s="33"/>
      <c r="D375" s="73">
        <f t="shared" si="235"/>
        <v>2014</v>
      </c>
      <c r="E375" s="67"/>
      <c r="F375" s="67"/>
      <c r="G375" s="74">
        <f t="shared" si="236"/>
        <v>-0.125</v>
      </c>
      <c r="H375" s="67"/>
      <c r="I375" s="69"/>
      <c r="J375" s="117"/>
      <c r="K375" s="32">
        <f t="shared" si="237"/>
        <v>2014</v>
      </c>
      <c r="L375" s="75">
        <f t="shared" si="238"/>
        <v>0.17030746389349494</v>
      </c>
      <c r="M375" s="75">
        <f t="shared" si="238"/>
        <v>0.17030746389349494</v>
      </c>
      <c r="N375" s="67"/>
      <c r="O375" s="37"/>
      <c r="P375" s="33"/>
      <c r="Q375" s="32">
        <f t="shared" si="239"/>
        <v>2014</v>
      </c>
      <c r="R375" s="120">
        <f t="shared" ref="R375:S379" si="240">IF(R365="","",IF(R365=0,"",R366/R365-1))</f>
        <v>0.33749424444970866</v>
      </c>
      <c r="S375" s="120">
        <f t="shared" si="240"/>
        <v>0.33749424444970866</v>
      </c>
      <c r="T375" s="67"/>
      <c r="U375" s="37"/>
    </row>
    <row r="376" spans="2:22" x14ac:dyDescent="0.2">
      <c r="C376" s="33"/>
      <c r="D376" s="73">
        <f t="shared" si="235"/>
        <v>2015</v>
      </c>
      <c r="E376" s="67"/>
      <c r="F376" s="67"/>
      <c r="G376" s="74">
        <f t="shared" si="236"/>
        <v>0.33333333333333326</v>
      </c>
      <c r="H376" s="67"/>
      <c r="I376" s="69"/>
      <c r="J376" s="117"/>
      <c r="K376" s="32">
        <f t="shared" si="237"/>
        <v>2015</v>
      </c>
      <c r="L376" s="75">
        <f t="shared" si="238"/>
        <v>3.595816164108423E-2</v>
      </c>
      <c r="M376" s="75">
        <f t="shared" si="238"/>
        <v>3.595816164108423E-2</v>
      </c>
      <c r="N376" s="67"/>
      <c r="O376" s="37"/>
      <c r="P376" s="33"/>
      <c r="Q376" s="32">
        <f t="shared" si="239"/>
        <v>2015</v>
      </c>
      <c r="R376" s="120">
        <f t="shared" si="240"/>
        <v>-0.22303137876918688</v>
      </c>
      <c r="S376" s="120">
        <f t="shared" si="240"/>
        <v>-0.22303137876918688</v>
      </c>
      <c r="T376" s="67"/>
      <c r="U376" s="37"/>
    </row>
    <row r="377" spans="2:22" x14ac:dyDescent="0.2">
      <c r="C377" s="33"/>
      <c r="D377" s="73">
        <f t="shared" si="235"/>
        <v>2016</v>
      </c>
      <c r="E377" s="67"/>
      <c r="F377" s="67"/>
      <c r="G377" s="74">
        <f t="shared" si="236"/>
        <v>-0.2142857142857143</v>
      </c>
      <c r="H377" s="67"/>
      <c r="I377" s="69"/>
      <c r="J377" s="117"/>
      <c r="K377" s="32">
        <f t="shared" si="237"/>
        <v>2016</v>
      </c>
      <c r="L377" s="75">
        <f t="shared" si="238"/>
        <v>-1.5936002160264584E-2</v>
      </c>
      <c r="M377" s="75">
        <f t="shared" si="238"/>
        <v>-1.5936002160264584E-2</v>
      </c>
      <c r="N377" s="67"/>
      <c r="O377" s="37"/>
      <c r="P377" s="33"/>
      <c r="Q377" s="32">
        <f t="shared" si="239"/>
        <v>2016</v>
      </c>
      <c r="R377" s="120">
        <f t="shared" si="240"/>
        <v>0.25244508815966316</v>
      </c>
      <c r="S377" s="120">
        <f t="shared" si="240"/>
        <v>0.25244508815966316</v>
      </c>
      <c r="T377" s="67"/>
      <c r="U377" s="37"/>
    </row>
    <row r="378" spans="2:22" x14ac:dyDescent="0.2">
      <c r="C378" s="33"/>
      <c r="D378" s="73">
        <f t="shared" si="235"/>
        <v>2017</v>
      </c>
      <c r="E378" s="67"/>
      <c r="F378" s="67"/>
      <c r="G378" s="74">
        <f t="shared" si="236"/>
        <v>0</v>
      </c>
      <c r="H378" s="67"/>
      <c r="I378" s="69"/>
      <c r="J378" s="117"/>
      <c r="K378" s="32">
        <f t="shared" si="237"/>
        <v>2017</v>
      </c>
      <c r="L378" s="75" t="str">
        <f>IF(K369="Forecast","",IF(L368=0,"",L369/L368-1))</f>
        <v/>
      </c>
      <c r="M378" s="75">
        <f>IF(M368=0,"",M369/M368-1)</f>
        <v>-3.056471385626891E-2</v>
      </c>
      <c r="N378" s="67"/>
      <c r="O378" s="37"/>
      <c r="P378" s="33"/>
      <c r="Q378" s="32">
        <f t="shared" si="239"/>
        <v>2017</v>
      </c>
      <c r="R378" s="120" t="str">
        <f>IF(Q369="Forecast","",IF(R368=0,"",R369/R368-1))</f>
        <v/>
      </c>
      <c r="S378" s="120">
        <f t="shared" si="240"/>
        <v>-3.0564713856268799E-2</v>
      </c>
      <c r="T378" s="67"/>
      <c r="U378" s="37"/>
    </row>
    <row r="379" spans="2:22" x14ac:dyDescent="0.2">
      <c r="C379" s="33"/>
      <c r="D379" s="73">
        <f t="shared" si="235"/>
        <v>2018</v>
      </c>
      <c r="E379" s="67"/>
      <c r="F379" s="67"/>
      <c r="G379" s="74">
        <f t="shared" si="236"/>
        <v>0</v>
      </c>
      <c r="H379" s="67"/>
      <c r="I379" s="76">
        <f>IF(I371=0,"",G370/I371-1)</f>
        <v>-0.18518518518518523</v>
      </c>
      <c r="J379" s="117"/>
      <c r="K379" s="32">
        <f t="shared" si="237"/>
        <v>2018</v>
      </c>
      <c r="L379" s="75" t="str">
        <f>IF(K370="Forecast","",IF(L369=0,"",L370/L369-1))</f>
        <v/>
      </c>
      <c r="M379" s="75">
        <f>IF(M369=0,"",M370/M369-1)</f>
        <v>5.1793604882881539E-3</v>
      </c>
      <c r="N379" s="67"/>
      <c r="O379" s="77">
        <f>IF(O371=0,"",M370/O371-1)</f>
        <v>9.50017553575353E-2</v>
      </c>
      <c r="P379" s="33"/>
      <c r="Q379" s="32">
        <f t="shared" si="239"/>
        <v>2018</v>
      </c>
      <c r="R379" s="120" t="str">
        <f>IF(Q370="Forecast","",IF(R369=0,"",R370/R369-1))</f>
        <v/>
      </c>
      <c r="S379" s="120">
        <f t="shared" si="240"/>
        <v>5.1793604882881539E-3</v>
      </c>
      <c r="T379" s="67"/>
      <c r="U379" s="77">
        <f>IF(U371=0,"",S370/U371-1)</f>
        <v>0.34386579066606604</v>
      </c>
    </row>
    <row r="380" spans="2:22" ht="26.25" thickBot="1" x14ac:dyDescent="0.25">
      <c r="C380" s="23"/>
      <c r="D380" s="78" t="s">
        <v>46</v>
      </c>
      <c r="E380" s="79"/>
      <c r="F380" s="79"/>
      <c r="G380" s="80">
        <f>IF(G364=0,"",(G370/G364)^(1/($D370-$D364-1))-1)</f>
        <v>-4.7087706305644628E-2</v>
      </c>
      <c r="H380" s="79"/>
      <c r="I380" s="81">
        <v>-6.5986889781537661E-2</v>
      </c>
      <c r="J380" s="82"/>
      <c r="K380" s="83" t="str">
        <f t="shared" si="237"/>
        <v>Geometric Mean</v>
      </c>
      <c r="L380" s="84">
        <f>IF(L364=0,"",(L368/L364)^(1/($D368-$D364-1))-1)</f>
        <v>5.246048819636373E-2</v>
      </c>
      <c r="M380" s="84">
        <f>IF(M364=0,"",(M370/M364)^(1/($D370-$D364-1))-1)</f>
        <v>2.5831326873839933E-2</v>
      </c>
      <c r="N380" s="79"/>
      <c r="O380" s="86">
        <v>3.0714229650940172E-2</v>
      </c>
      <c r="P380" s="23"/>
      <c r="Q380" s="83" t="str">
        <f t="shared" si="239"/>
        <v>Geometric Mean</v>
      </c>
      <c r="R380" s="121">
        <f>IF(R364="","",IF(R364=0,"",(R368/R364)^(1/($D368-$D364-1))-1))</f>
        <v>0.14055854849276739</v>
      </c>
      <c r="S380" s="84">
        <f>IF(S364="","",IF(S364=0,"",(S370/S364)^(1/($D370-$D364-1))-1))</f>
        <v>7.6522292410337256E-2</v>
      </c>
      <c r="T380" s="79"/>
      <c r="U380" s="86">
        <v>0.10353293585981871</v>
      </c>
    </row>
    <row r="382" spans="2:22" ht="13.5" thickBot="1" x14ac:dyDescent="0.25">
      <c r="Q382" s="79"/>
      <c r="R382" s="79"/>
      <c r="S382" s="79"/>
      <c r="T382" s="79"/>
      <c r="U382" s="79"/>
    </row>
    <row r="383" spans="2:22" x14ac:dyDescent="0.2">
      <c r="C383" s="20"/>
      <c r="D383" s="21" t="s">
        <v>30</v>
      </c>
      <c r="E383" s="21"/>
      <c r="F383" s="153" t="s">
        <v>17</v>
      </c>
      <c r="G383" s="154"/>
      <c r="H383" s="154"/>
      <c r="I383" s="155"/>
      <c r="K383" s="156" t="str">
        <f>IF(ISBLANK(N360),"",CONCATENATE("Demand (",N360,")"))</f>
        <v>Demand (kWh)</v>
      </c>
      <c r="L383" s="157"/>
      <c r="M383" s="157"/>
      <c r="N383" s="157"/>
      <c r="O383" s="158"/>
      <c r="Q383" s="159" t="str">
        <f>CONCATENATE("Demand (",N360,") per ",LEFT(F362,LEN(F362)-1))</f>
        <v>Demand (kWh) per Customer</v>
      </c>
      <c r="R383" s="160"/>
      <c r="S383" s="160"/>
      <c r="T383" s="160"/>
      <c r="U383" s="161"/>
    </row>
    <row r="384" spans="2:22" ht="39" thickBot="1" x14ac:dyDescent="0.25">
      <c r="C384" s="23"/>
      <c r="D384" s="24" t="s">
        <v>65</v>
      </c>
      <c r="E384" s="25"/>
      <c r="F384" s="162"/>
      <c r="G384" s="163"/>
      <c r="H384" s="163"/>
      <c r="I384" s="26"/>
      <c r="K384" s="28"/>
      <c r="L384" s="29" t="s">
        <v>34</v>
      </c>
      <c r="M384" s="29" t="s">
        <v>35</v>
      </c>
      <c r="N384" s="30"/>
      <c r="O384" s="31" t="str">
        <f>M384</f>
        <v>Weather-normalized</v>
      </c>
      <c r="Q384" s="122"/>
      <c r="R384" s="29" t="str">
        <f>L384</f>
        <v>Actual (Weather actual)</v>
      </c>
      <c r="S384" s="29" t="str">
        <f>M384</f>
        <v>Weather-normalized</v>
      </c>
      <c r="T384" s="29"/>
      <c r="U384" s="123" t="str">
        <f>O384</f>
        <v>Weather-normalized</v>
      </c>
    </row>
    <row r="385" spans="3:21" x14ac:dyDescent="0.2">
      <c r="C385" s="25" t="s">
        <v>36</v>
      </c>
      <c r="D385" s="32">
        <f t="shared" ref="D385:D390" si="241">D386-1</f>
        <v>2012</v>
      </c>
      <c r="E385" s="33"/>
      <c r="F385" s="34" t="str">
        <f t="shared" ref="F385:F391" si="242">F364</f>
        <v>Actual</v>
      </c>
      <c r="G385" s="124">
        <v>302370</v>
      </c>
      <c r="H385" s="125" t="s">
        <v>64</v>
      </c>
      <c r="I385" s="126"/>
      <c r="K385" s="100" t="str">
        <f t="shared" ref="K385:K391" si="243">K364</f>
        <v>Actual</v>
      </c>
      <c r="L385" s="127"/>
      <c r="M385" s="127"/>
      <c r="N385" s="101" t="str">
        <f t="shared" ref="N385:N391" si="244">N364</f>
        <v/>
      </c>
      <c r="O385" s="37"/>
      <c r="Q385" s="102" t="str">
        <f>K385</f>
        <v>Actual</v>
      </c>
      <c r="R385" s="67">
        <f>IF(G385=0,"",L385/G385)</f>
        <v>0</v>
      </c>
      <c r="S385" s="105">
        <f>IF(G385=0,"",M385/G385)</f>
        <v>0</v>
      </c>
      <c r="T385" s="105" t="str">
        <f>N385</f>
        <v/>
      </c>
      <c r="U385" s="33" t="str">
        <f>IF(T385="","",IF(I385=0,"",O385/I385))</f>
        <v/>
      </c>
    </row>
    <row r="386" spans="3:21" x14ac:dyDescent="0.2">
      <c r="C386" s="25" t="s">
        <v>36</v>
      </c>
      <c r="D386" s="32">
        <f t="shared" si="241"/>
        <v>2013</v>
      </c>
      <c r="E386" s="33"/>
      <c r="F386" s="40" t="str">
        <f t="shared" si="242"/>
        <v>Actual</v>
      </c>
      <c r="G386" s="124">
        <v>380399.98</v>
      </c>
      <c r="H386" s="125" t="s">
        <v>66</v>
      </c>
      <c r="I386" s="128">
        <v>410732.56714267679</v>
      </c>
      <c r="K386" s="100" t="str">
        <f t="shared" si="243"/>
        <v>Actual</v>
      </c>
      <c r="L386" s="127"/>
      <c r="M386" s="127"/>
      <c r="N386" s="101" t="str">
        <f t="shared" si="244"/>
        <v>Board-approved</v>
      </c>
      <c r="O386" s="37"/>
      <c r="Q386" s="102" t="str">
        <f t="shared" ref="Q386:Q391" si="245">K386</f>
        <v>Actual</v>
      </c>
      <c r="R386" s="67">
        <f t="shared" ref="R386:R391" si="246">IF(G386=0,"",L386/G386)</f>
        <v>0</v>
      </c>
      <c r="S386" s="105">
        <f t="shared" ref="S386:S391" si="247">IF(G386=0,"",M386/G386)</f>
        <v>0</v>
      </c>
      <c r="T386" s="105" t="str">
        <f t="shared" ref="T386:T391" si="248">N386</f>
        <v>Board-approved</v>
      </c>
      <c r="U386" s="33">
        <f t="shared" ref="U386:U391" si="249">IF(T386="","",IF(I386=0,"",O386/I386))</f>
        <v>0</v>
      </c>
    </row>
    <row r="387" spans="3:21" x14ac:dyDescent="0.2">
      <c r="C387" s="25" t="s">
        <v>36</v>
      </c>
      <c r="D387" s="32">
        <f t="shared" si="241"/>
        <v>2014</v>
      </c>
      <c r="E387" s="33"/>
      <c r="F387" s="40" t="str">
        <f t="shared" si="242"/>
        <v>Actual</v>
      </c>
      <c r="G387" s="124">
        <v>467552.98</v>
      </c>
      <c r="H387" s="125" t="s">
        <v>64</v>
      </c>
      <c r="I387" s="129"/>
      <c r="K387" s="100" t="str">
        <f t="shared" si="243"/>
        <v>Actual</v>
      </c>
      <c r="L387" s="127"/>
      <c r="M387" s="127"/>
      <c r="N387" s="101" t="str">
        <f t="shared" si="244"/>
        <v/>
      </c>
      <c r="O387" s="43"/>
      <c r="Q387" s="102" t="str">
        <f t="shared" si="245"/>
        <v>Actual</v>
      </c>
      <c r="R387" s="67">
        <f t="shared" si="246"/>
        <v>0</v>
      </c>
      <c r="S387" s="105">
        <f t="shared" si="247"/>
        <v>0</v>
      </c>
      <c r="T387" s="105" t="str">
        <f t="shared" si="248"/>
        <v/>
      </c>
      <c r="U387" s="33" t="str">
        <f t="shared" si="249"/>
        <v/>
      </c>
    </row>
    <row r="388" spans="3:21" x14ac:dyDescent="0.2">
      <c r="C388" s="25" t="s">
        <v>36</v>
      </c>
      <c r="D388" s="32">
        <f t="shared" si="241"/>
        <v>2015</v>
      </c>
      <c r="E388" s="33"/>
      <c r="F388" s="40" t="str">
        <f t="shared" si="242"/>
        <v>Actual</v>
      </c>
      <c r="G388" s="124">
        <v>489895.9</v>
      </c>
      <c r="H388" s="125" t="s">
        <v>64</v>
      </c>
      <c r="I388" s="37"/>
      <c r="K388" s="100" t="str">
        <f t="shared" si="243"/>
        <v>Actual</v>
      </c>
      <c r="L388" s="127"/>
      <c r="M388" s="127"/>
      <c r="N388" s="101" t="str">
        <f t="shared" si="244"/>
        <v/>
      </c>
      <c r="O388" s="37"/>
      <c r="Q388" s="102" t="str">
        <f t="shared" si="245"/>
        <v>Actual</v>
      </c>
      <c r="R388" s="67">
        <f t="shared" si="246"/>
        <v>0</v>
      </c>
      <c r="S388" s="105">
        <f t="shared" si="247"/>
        <v>0</v>
      </c>
      <c r="T388" s="105" t="str">
        <f t="shared" si="248"/>
        <v/>
      </c>
      <c r="U388" s="33" t="str">
        <f t="shared" si="249"/>
        <v/>
      </c>
    </row>
    <row r="389" spans="3:21" x14ac:dyDescent="0.2">
      <c r="C389" s="25" t="s">
        <v>36</v>
      </c>
      <c r="D389" s="32">
        <f t="shared" si="241"/>
        <v>2016</v>
      </c>
      <c r="E389" s="33"/>
      <c r="F389" s="40" t="str">
        <f t="shared" si="242"/>
        <v>Actual</v>
      </c>
      <c r="G389" s="124">
        <v>488319</v>
      </c>
      <c r="H389" s="125" t="s">
        <v>64</v>
      </c>
      <c r="I389" s="37"/>
      <c r="K389" s="100" t="str">
        <f t="shared" si="243"/>
        <v>Actual</v>
      </c>
      <c r="L389" s="127"/>
      <c r="M389" s="127"/>
      <c r="N389" s="101" t="str">
        <f t="shared" si="244"/>
        <v/>
      </c>
      <c r="O389" s="37"/>
      <c r="Q389" s="102" t="str">
        <f t="shared" si="245"/>
        <v>Actual</v>
      </c>
      <c r="R389" s="67">
        <f t="shared" si="246"/>
        <v>0</v>
      </c>
      <c r="S389" s="105">
        <f t="shared" si="247"/>
        <v>0</v>
      </c>
      <c r="T389" s="105" t="str">
        <f t="shared" si="248"/>
        <v/>
      </c>
      <c r="U389" s="33" t="str">
        <f t="shared" si="249"/>
        <v/>
      </c>
    </row>
    <row r="390" spans="3:21" x14ac:dyDescent="0.2">
      <c r="C390" s="25" t="s">
        <v>52</v>
      </c>
      <c r="D390" s="32">
        <f t="shared" si="241"/>
        <v>2017</v>
      </c>
      <c r="E390" s="33"/>
      <c r="F390" s="40" t="str">
        <f t="shared" si="242"/>
        <v>Forecast</v>
      </c>
      <c r="G390" s="124">
        <v>482915</v>
      </c>
      <c r="H390" s="125" t="s">
        <v>64</v>
      </c>
      <c r="I390" s="37"/>
      <c r="K390" s="100" t="str">
        <f t="shared" si="243"/>
        <v>Forecast</v>
      </c>
      <c r="L390" s="130"/>
      <c r="M390" s="131"/>
      <c r="N390" s="101" t="str">
        <f t="shared" si="244"/>
        <v/>
      </c>
      <c r="O390" s="37"/>
      <c r="Q390" s="102" t="str">
        <f t="shared" si="245"/>
        <v>Forecast</v>
      </c>
      <c r="R390" s="67">
        <f t="shared" si="246"/>
        <v>0</v>
      </c>
      <c r="S390" s="105">
        <f t="shared" si="247"/>
        <v>0</v>
      </c>
      <c r="T390" s="105" t="str">
        <f t="shared" si="248"/>
        <v/>
      </c>
      <c r="U390" s="33" t="str">
        <f t="shared" si="249"/>
        <v/>
      </c>
    </row>
    <row r="391" spans="3:21" ht="13.5" thickBot="1" x14ac:dyDescent="0.25">
      <c r="C391" s="45" t="s">
        <v>53</v>
      </c>
      <c r="D391" s="46">
        <v>2018</v>
      </c>
      <c r="E391" s="23"/>
      <c r="F391" s="47" t="str">
        <f t="shared" si="242"/>
        <v>Forecast</v>
      </c>
      <c r="G391" s="132">
        <v>494816.94890170416</v>
      </c>
      <c r="H391" s="133" t="s">
        <v>64</v>
      </c>
      <c r="I391" s="50"/>
      <c r="K391" s="108" t="str">
        <f t="shared" si="243"/>
        <v>Forecast</v>
      </c>
      <c r="L391" s="134"/>
      <c r="M391" s="135"/>
      <c r="N391" s="110" t="str">
        <f t="shared" si="244"/>
        <v/>
      </c>
      <c r="O391" s="50"/>
      <c r="Q391" s="136" t="str">
        <f t="shared" si="245"/>
        <v>Forecast</v>
      </c>
      <c r="R391" s="137">
        <f t="shared" si="246"/>
        <v>0</v>
      </c>
      <c r="S391" s="137">
        <f t="shared" si="247"/>
        <v>0</v>
      </c>
      <c r="T391" s="137" t="str">
        <f t="shared" si="248"/>
        <v/>
      </c>
      <c r="U391" s="23" t="str">
        <f t="shared" si="249"/>
        <v/>
      </c>
    </row>
    <row r="392" spans="3:21" ht="13.5" thickBot="1" x14ac:dyDescent="0.25">
      <c r="C392" s="114"/>
      <c r="I392" s="58">
        <f>SUM(I385:I390)</f>
        <v>410732.56714267679</v>
      </c>
      <c r="J392" s="67"/>
      <c r="O392" s="58">
        <f>SUM(O385:O390)</f>
        <v>0</v>
      </c>
      <c r="U392" s="58">
        <f>SUM(U385:U390)</f>
        <v>0</v>
      </c>
    </row>
    <row r="393" spans="3:21" ht="39" thickBot="1" x14ac:dyDescent="0.25">
      <c r="C393" s="59" t="s">
        <v>41</v>
      </c>
      <c r="D393" s="60" t="s">
        <v>42</v>
      </c>
      <c r="E393" s="61"/>
      <c r="F393" s="61"/>
      <c r="G393" s="61" t="s">
        <v>43</v>
      </c>
      <c r="H393" s="61"/>
      <c r="I393" s="62" t="str">
        <f>I372</f>
        <v>Test Year Versus Board-approved</v>
      </c>
      <c r="J393" s="138"/>
      <c r="K393" s="64" t="s">
        <v>42</v>
      </c>
      <c r="L393" s="164" t="s">
        <v>43</v>
      </c>
      <c r="M393" s="164"/>
      <c r="N393" s="61"/>
      <c r="O393" s="62" t="str">
        <f>I393</f>
        <v>Test Year Versus Board-approved</v>
      </c>
      <c r="P393" s="139"/>
      <c r="Q393" s="64" t="s">
        <v>42</v>
      </c>
      <c r="R393" s="164" t="s">
        <v>43</v>
      </c>
      <c r="S393" s="164"/>
      <c r="T393" s="61"/>
      <c r="U393" s="62" t="str">
        <f>O393</f>
        <v>Test Year Versus Board-approved</v>
      </c>
    </row>
    <row r="394" spans="3:21" x14ac:dyDescent="0.2">
      <c r="C394" s="33"/>
      <c r="D394" s="140">
        <f>D385</f>
        <v>2012</v>
      </c>
      <c r="E394" s="57"/>
      <c r="F394" s="67"/>
      <c r="G394" s="68"/>
      <c r="H394" s="67"/>
      <c r="I394" s="69"/>
      <c r="J394" s="33"/>
      <c r="K394" s="32">
        <f>D394</f>
        <v>2012</v>
      </c>
      <c r="L394" s="118"/>
      <c r="M394" s="118"/>
      <c r="N394" s="67"/>
      <c r="O394" s="141"/>
      <c r="P394" s="33"/>
      <c r="Q394" s="32">
        <f>K394</f>
        <v>2012</v>
      </c>
      <c r="R394" s="119"/>
      <c r="S394" s="119"/>
      <c r="T394" s="67"/>
      <c r="U394" s="37"/>
    </row>
    <row r="395" spans="3:21" x14ac:dyDescent="0.2">
      <c r="C395" s="33"/>
      <c r="D395" s="73">
        <f>D386</f>
        <v>2013</v>
      </c>
      <c r="E395" s="67"/>
      <c r="F395" s="67"/>
      <c r="G395" s="74">
        <f>IF(G385=0,"",G386/G385-1)</f>
        <v>0.25806124946257891</v>
      </c>
      <c r="H395" s="67"/>
      <c r="I395" s="69"/>
      <c r="J395" s="33"/>
      <c r="K395" s="32">
        <f t="shared" ref="K395:K401" si="250">D395</f>
        <v>2013</v>
      </c>
      <c r="L395" s="75" t="str">
        <f>IF(L385=0,"",L386/L385-1)</f>
        <v/>
      </c>
      <c r="M395" s="75" t="str">
        <f>IF(M385=0,"",M386/M385-1)</f>
        <v/>
      </c>
      <c r="N395" s="67"/>
      <c r="O395" s="141"/>
      <c r="P395" s="33"/>
      <c r="Q395" s="32">
        <f t="shared" ref="Q395:Q401" si="251">K395</f>
        <v>2013</v>
      </c>
      <c r="R395" s="120" t="str">
        <f>IF(R385="","",IF(R385=0,"",R386/R385-1))</f>
        <v/>
      </c>
      <c r="S395" s="120" t="str">
        <f>IF(S385="","",IF(S385=0,"",S386/S385-1))</f>
        <v/>
      </c>
      <c r="T395" s="67"/>
      <c r="U395" s="37"/>
    </row>
    <row r="396" spans="3:21" x14ac:dyDescent="0.2">
      <c r="C396" s="33"/>
      <c r="D396" s="142">
        <f t="shared" ref="D396:D400" si="252">D387</f>
        <v>2014</v>
      </c>
      <c r="E396" s="67"/>
      <c r="F396" s="67"/>
      <c r="G396" s="74">
        <f t="shared" ref="G396:G400" si="253">IF(G386=0,"",G387/G386-1)</f>
        <v>0.22910884485325167</v>
      </c>
      <c r="H396" s="67"/>
      <c r="I396" s="69"/>
      <c r="J396" s="33"/>
      <c r="K396" s="32">
        <f t="shared" si="250"/>
        <v>2014</v>
      </c>
      <c r="L396" s="75" t="str">
        <f t="shared" ref="L396:M400" si="254">IF(L386=0,"",L387/L386-1)</f>
        <v/>
      </c>
      <c r="M396" s="75" t="str">
        <f t="shared" si="254"/>
        <v/>
      </c>
      <c r="N396" s="67"/>
      <c r="O396" s="141"/>
      <c r="P396" s="33"/>
      <c r="Q396" s="32">
        <f t="shared" si="251"/>
        <v>2014</v>
      </c>
      <c r="R396" s="120" t="str">
        <f t="shared" ref="R396:S400" si="255">IF(R386="","",IF(R386=0,"",R387/R386-1))</f>
        <v/>
      </c>
      <c r="S396" s="120" t="str">
        <f t="shared" si="255"/>
        <v/>
      </c>
      <c r="T396" s="67"/>
      <c r="U396" s="37"/>
    </row>
    <row r="397" spans="3:21" x14ac:dyDescent="0.2">
      <c r="C397" s="33"/>
      <c r="D397" s="73">
        <f t="shared" si="252"/>
        <v>2015</v>
      </c>
      <c r="E397" s="67"/>
      <c r="F397" s="67"/>
      <c r="G397" s="74">
        <f t="shared" si="253"/>
        <v>4.7786926735019497E-2</v>
      </c>
      <c r="H397" s="67"/>
      <c r="I397" s="69"/>
      <c r="J397" s="33"/>
      <c r="K397" s="32">
        <f t="shared" si="250"/>
        <v>2015</v>
      </c>
      <c r="L397" s="75" t="str">
        <f t="shared" si="254"/>
        <v/>
      </c>
      <c r="M397" s="75" t="str">
        <f t="shared" si="254"/>
        <v/>
      </c>
      <c r="N397" s="67"/>
      <c r="O397" s="141"/>
      <c r="P397" s="33"/>
      <c r="Q397" s="32">
        <f t="shared" si="251"/>
        <v>2015</v>
      </c>
      <c r="R397" s="120" t="str">
        <f t="shared" si="255"/>
        <v/>
      </c>
      <c r="S397" s="120" t="str">
        <f t="shared" si="255"/>
        <v/>
      </c>
      <c r="T397" s="67"/>
      <c r="U397" s="37"/>
    </row>
    <row r="398" spans="3:21" x14ac:dyDescent="0.2">
      <c r="C398" s="33"/>
      <c r="D398" s="73">
        <f t="shared" si="252"/>
        <v>2016</v>
      </c>
      <c r="E398" s="67"/>
      <c r="F398" s="67"/>
      <c r="G398" s="74">
        <f t="shared" si="253"/>
        <v>-3.2188471060893287E-3</v>
      </c>
      <c r="H398" s="67"/>
      <c r="I398" s="69"/>
      <c r="J398" s="33"/>
      <c r="K398" s="32">
        <f t="shared" si="250"/>
        <v>2016</v>
      </c>
      <c r="L398" s="75" t="str">
        <f t="shared" si="254"/>
        <v/>
      </c>
      <c r="M398" s="75" t="str">
        <f t="shared" si="254"/>
        <v/>
      </c>
      <c r="N398" s="67"/>
      <c r="O398" s="141"/>
      <c r="P398" s="33"/>
      <c r="Q398" s="32">
        <f t="shared" si="251"/>
        <v>2016</v>
      </c>
      <c r="R398" s="120" t="str">
        <f t="shared" si="255"/>
        <v/>
      </c>
      <c r="S398" s="120" t="str">
        <f t="shared" si="255"/>
        <v/>
      </c>
      <c r="T398" s="67"/>
      <c r="U398" s="37"/>
    </row>
    <row r="399" spans="3:21" x14ac:dyDescent="0.2">
      <c r="C399" s="33"/>
      <c r="D399" s="73">
        <f t="shared" si="252"/>
        <v>2017</v>
      </c>
      <c r="E399" s="67"/>
      <c r="F399" s="67"/>
      <c r="G399" s="74">
        <f t="shared" si="253"/>
        <v>-1.1066536423935958E-2</v>
      </c>
      <c r="H399" s="67"/>
      <c r="I399" s="69"/>
      <c r="J399" s="33"/>
      <c r="K399" s="32">
        <f t="shared" si="250"/>
        <v>2017</v>
      </c>
      <c r="L399" s="75" t="str">
        <f>IF(K390="Forecast","",IF(L389=0,"",L390/L389-1))</f>
        <v/>
      </c>
      <c r="M399" s="75" t="str">
        <f t="shared" si="254"/>
        <v/>
      </c>
      <c r="N399" s="67"/>
      <c r="O399" s="141"/>
      <c r="P399" s="33"/>
      <c r="Q399" s="32">
        <f t="shared" si="251"/>
        <v>2017</v>
      </c>
      <c r="R399" s="120" t="str">
        <f>IF(Q390="Forecast","",IF(R389=0,"",R390/R389-1))</f>
        <v/>
      </c>
      <c r="S399" s="120" t="str">
        <f t="shared" si="255"/>
        <v/>
      </c>
      <c r="T399" s="67"/>
      <c r="U399" s="37"/>
    </row>
    <row r="400" spans="3:21" x14ac:dyDescent="0.2">
      <c r="C400" s="33"/>
      <c r="D400" s="142">
        <f t="shared" si="252"/>
        <v>2018</v>
      </c>
      <c r="E400" s="67"/>
      <c r="F400" s="67"/>
      <c r="G400" s="74">
        <f t="shared" si="253"/>
        <v>2.4646053449787653E-2</v>
      </c>
      <c r="H400" s="67"/>
      <c r="I400" s="76">
        <f>IF(I392=0,"",G391/I392-1)</f>
        <v>0.20471807810121589</v>
      </c>
      <c r="J400" s="33"/>
      <c r="K400" s="32">
        <f t="shared" si="250"/>
        <v>2018</v>
      </c>
      <c r="L400" s="75" t="str">
        <f>IF(K391="Forecast","",IF(L390=0,"",L391/L390-1))</f>
        <v/>
      </c>
      <c r="M400" s="75" t="str">
        <f t="shared" si="254"/>
        <v/>
      </c>
      <c r="N400" s="67"/>
      <c r="O400" s="143" t="str">
        <f>IF(O392=0,"",M391/O392-1)</f>
        <v/>
      </c>
      <c r="P400" s="33"/>
      <c r="Q400" s="32">
        <f t="shared" si="251"/>
        <v>2018</v>
      </c>
      <c r="R400" s="120" t="str">
        <f>IF(Q391="Forecast","",IF(R390=0,"",R391/R390-1))</f>
        <v/>
      </c>
      <c r="S400" s="120" t="str">
        <f t="shared" si="255"/>
        <v/>
      </c>
      <c r="T400" s="67"/>
      <c r="U400" s="77" t="str">
        <f>IF(U392=0,"",S391/U392-1)</f>
        <v/>
      </c>
    </row>
    <row r="401" spans="2:22" ht="26.25" thickBot="1" x14ac:dyDescent="0.25">
      <c r="C401" s="23"/>
      <c r="D401" s="78" t="s">
        <v>46</v>
      </c>
      <c r="E401" s="79"/>
      <c r="F401" s="79"/>
      <c r="G401" s="80">
        <f>IF(G385=0,"",(G391/G385)^(1/($D391-$D385-1))-1)</f>
        <v>0.10352245145872829</v>
      </c>
      <c r="H401" s="79"/>
      <c r="I401" s="86">
        <v>6.4049444068807304E-2</v>
      </c>
      <c r="J401" s="33"/>
      <c r="K401" s="83" t="str">
        <f t="shared" si="250"/>
        <v>Geometric Mean</v>
      </c>
      <c r="L401" s="84" t="str">
        <f>IF(L385=0,"",(L389/L385)^(1/($D389-$D385-1))-1)</f>
        <v/>
      </c>
      <c r="M401" s="84" t="str">
        <f>IF(M385=0,"",(M391/M385)^(1/($D391-$D385-1))-1)</f>
        <v/>
      </c>
      <c r="N401" s="79"/>
      <c r="O401" s="86" t="s">
        <v>64</v>
      </c>
      <c r="P401" s="23"/>
      <c r="Q401" s="83" t="str">
        <f t="shared" si="251"/>
        <v>Geometric Mean</v>
      </c>
      <c r="R401" s="121" t="str">
        <f>IF(R385="","",IF(R385=0,"",(R389/R385)^(1/($D389-$D385-1))-1))</f>
        <v/>
      </c>
      <c r="S401" s="84" t="str">
        <f>IF(S385="","",IF(S385=0,"",(S391/S385)^(1/($D391-$D385-1))-1))</f>
        <v/>
      </c>
      <c r="T401" s="79"/>
      <c r="U401" s="86" t="s">
        <v>64</v>
      </c>
    </row>
    <row r="402" spans="2:22" ht="13.5" thickBot="1" x14ac:dyDescent="0.25"/>
    <row r="403" spans="2:22" ht="13.5" thickBot="1" x14ac:dyDescent="0.25">
      <c r="B403" s="88">
        <f>B360+1</f>
        <v>9</v>
      </c>
      <c r="C403" s="89" t="s">
        <v>48</v>
      </c>
      <c r="D403" s="165" t="s">
        <v>61</v>
      </c>
      <c r="E403" s="166"/>
      <c r="F403" s="167"/>
      <c r="G403" s="90"/>
      <c r="H403" s="91" t="s">
        <v>50</v>
      </c>
      <c r="N403" s="92" t="s">
        <v>51</v>
      </c>
      <c r="O403" s="93"/>
      <c r="P403" s="93"/>
      <c r="Q403" s="93"/>
      <c r="R403" s="93"/>
      <c r="S403" s="93"/>
      <c r="T403" s="93"/>
      <c r="U403" s="93"/>
    </row>
    <row r="404" spans="2:22" ht="13.5" thickBot="1" x14ac:dyDescent="0.25">
      <c r="Q404" s="79"/>
      <c r="R404" s="79"/>
      <c r="S404" s="79"/>
      <c r="T404" s="79"/>
      <c r="U404" s="79"/>
    </row>
    <row r="405" spans="2:22" x14ac:dyDescent="0.2">
      <c r="C405" s="20"/>
      <c r="D405" s="21" t="s">
        <v>30</v>
      </c>
      <c r="E405" s="21"/>
      <c r="F405" s="168" t="s">
        <v>31</v>
      </c>
      <c r="G405" s="169"/>
      <c r="H405" s="169"/>
      <c r="I405" s="170"/>
      <c r="J405" s="21"/>
      <c r="K405" s="156" t="s">
        <v>32</v>
      </c>
      <c r="L405" s="157"/>
      <c r="M405" s="157"/>
      <c r="N405" s="157"/>
      <c r="O405" s="158"/>
      <c r="P405" s="94"/>
      <c r="Q405" s="159" t="str">
        <f>CONCATENATE("Consumption (kWh) per ",LEFT(F405,LEN(F405)-1))</f>
        <v>Consumption (kWh) per Customer</v>
      </c>
      <c r="R405" s="160"/>
      <c r="S405" s="160"/>
      <c r="T405" s="160"/>
      <c r="U405" s="161"/>
      <c r="V405" s="95"/>
    </row>
    <row r="406" spans="2:22" ht="39" thickBot="1" x14ac:dyDescent="0.25">
      <c r="C406" s="23"/>
      <c r="D406" s="24" t="s">
        <v>65</v>
      </c>
      <c r="E406" s="25"/>
      <c r="F406" s="162"/>
      <c r="G406" s="163"/>
      <c r="H406" s="171"/>
      <c r="I406" s="26"/>
      <c r="J406" s="25"/>
      <c r="K406" s="28"/>
      <c r="L406" s="29" t="s">
        <v>34</v>
      </c>
      <c r="M406" s="29" t="s">
        <v>35</v>
      </c>
      <c r="N406" s="30"/>
      <c r="O406" s="31" t="s">
        <v>35</v>
      </c>
      <c r="P406" s="25"/>
      <c r="Q406" s="96"/>
      <c r="R406" s="97" t="str">
        <f>L406</f>
        <v>Actual (Weather actual)</v>
      </c>
      <c r="S406" s="98" t="str">
        <f>M406</f>
        <v>Weather-normalized</v>
      </c>
      <c r="T406" s="98"/>
      <c r="U406" s="99" t="str">
        <f>O406</f>
        <v>Weather-normalized</v>
      </c>
      <c r="V406" s="95"/>
    </row>
    <row r="407" spans="2:22" x14ac:dyDescent="0.2">
      <c r="C407" s="25" t="s">
        <v>36</v>
      </c>
      <c r="D407" s="32">
        <f t="shared" ref="D407:D412" si="256">D408-1</f>
        <v>2012</v>
      </c>
      <c r="E407" s="33"/>
      <c r="F407" s="34" t="str">
        <f>F364</f>
        <v>Actual</v>
      </c>
      <c r="G407" s="35">
        <v>292</v>
      </c>
      <c r="H407" s="36" t="s">
        <v>64</v>
      </c>
      <c r="I407" s="37"/>
      <c r="J407" s="33"/>
      <c r="K407" s="100" t="str">
        <f>F407</f>
        <v>Actual</v>
      </c>
      <c r="L407" s="144">
        <v>9130800</v>
      </c>
      <c r="M407" s="144">
        <f>L407</f>
        <v>9130800</v>
      </c>
      <c r="N407" s="101" t="str">
        <f>H407</f>
        <v/>
      </c>
      <c r="O407" s="37"/>
      <c r="P407" s="33"/>
      <c r="Q407" s="102" t="str">
        <f>K407</f>
        <v>Actual</v>
      </c>
      <c r="R407" s="103">
        <f>IF(G407=0,"",L407/G407)</f>
        <v>31269.863013698628</v>
      </c>
      <c r="S407" s="104">
        <f>IF(G407=0,"",M407/G407)</f>
        <v>31269.863013698628</v>
      </c>
      <c r="T407" s="67" t="str">
        <f>N407</f>
        <v/>
      </c>
      <c r="U407" s="67" t="str">
        <f>IF(T407="","",IF(I407=0,"",O407/I407))</f>
        <v/>
      </c>
      <c r="V407" s="105"/>
    </row>
    <row r="408" spans="2:22" x14ac:dyDescent="0.2">
      <c r="C408" s="25" t="s">
        <v>36</v>
      </c>
      <c r="D408" s="32">
        <f t="shared" si="256"/>
        <v>2013</v>
      </c>
      <c r="E408" s="33"/>
      <c r="F408" s="40" t="str">
        <f t="shared" ref="F408:F413" si="257">F365</f>
        <v>Actual</v>
      </c>
      <c r="G408" s="35">
        <v>293</v>
      </c>
      <c r="H408" s="36" t="s">
        <v>66</v>
      </c>
      <c r="I408" s="41">
        <v>305</v>
      </c>
      <c r="J408" s="33"/>
      <c r="K408" s="100" t="str">
        <f t="shared" ref="K408:K413" si="258">F408</f>
        <v>Actual</v>
      </c>
      <c r="L408" s="144">
        <v>9224362</v>
      </c>
      <c r="M408" s="144">
        <f t="shared" ref="M408:M413" si="259">L408</f>
        <v>9224362</v>
      </c>
      <c r="N408" s="101" t="str">
        <f t="shared" ref="N408:N413" si="260">H408</f>
        <v>Board-approved</v>
      </c>
      <c r="O408" s="106">
        <v>9460634.9149850439</v>
      </c>
      <c r="P408" s="33"/>
      <c r="Q408" s="102" t="str">
        <f t="shared" ref="Q408:Q413" si="261">K408</f>
        <v>Actual</v>
      </c>
      <c r="R408" s="103">
        <f t="shared" ref="R408:R413" si="262">IF(G408=0,"",L408/G408)</f>
        <v>31482.464163822526</v>
      </c>
      <c r="S408" s="104">
        <f t="shared" ref="S408:S413" si="263">IF(G408=0,"",M408/G408)</f>
        <v>31482.464163822526</v>
      </c>
      <c r="T408" s="67" t="str">
        <f t="shared" ref="T408:T413" si="264">N408</f>
        <v>Board-approved</v>
      </c>
      <c r="U408" s="104">
        <f t="shared" ref="U408:U413" si="265">IF(T408="","",IF(I408=0,"",O408/I408))</f>
        <v>31018.475131098505</v>
      </c>
      <c r="V408" s="105"/>
    </row>
    <row r="409" spans="2:22" x14ac:dyDescent="0.2">
      <c r="C409" s="25" t="s">
        <v>36</v>
      </c>
      <c r="D409" s="32">
        <f t="shared" si="256"/>
        <v>2014</v>
      </c>
      <c r="E409" s="33"/>
      <c r="F409" s="40" t="str">
        <f t="shared" si="257"/>
        <v>Actual</v>
      </c>
      <c r="G409" s="35">
        <v>290</v>
      </c>
      <c r="H409" s="36" t="s">
        <v>64</v>
      </c>
      <c r="I409" s="43"/>
      <c r="J409" s="33"/>
      <c r="K409" s="100" t="str">
        <f t="shared" si="258"/>
        <v>Actual</v>
      </c>
      <c r="L409" s="144">
        <v>9842743</v>
      </c>
      <c r="M409" s="144">
        <f t="shared" si="259"/>
        <v>9842743</v>
      </c>
      <c r="N409" s="101" t="str">
        <f t="shared" si="260"/>
        <v/>
      </c>
      <c r="O409" s="43"/>
      <c r="P409" s="33"/>
      <c r="Q409" s="102" t="str">
        <f t="shared" si="261"/>
        <v>Actual</v>
      </c>
      <c r="R409" s="103">
        <f t="shared" si="262"/>
        <v>33940.493103448272</v>
      </c>
      <c r="S409" s="104">
        <f t="shared" si="263"/>
        <v>33940.493103448272</v>
      </c>
      <c r="T409" s="67" t="str">
        <f t="shared" si="264"/>
        <v/>
      </c>
      <c r="U409" s="67" t="str">
        <f t="shared" si="265"/>
        <v/>
      </c>
      <c r="V409" s="105"/>
    </row>
    <row r="410" spans="2:22" x14ac:dyDescent="0.2">
      <c r="C410" s="25" t="s">
        <v>36</v>
      </c>
      <c r="D410" s="32">
        <f t="shared" si="256"/>
        <v>2015</v>
      </c>
      <c r="E410" s="33"/>
      <c r="F410" s="40" t="str">
        <f t="shared" si="257"/>
        <v>Actual</v>
      </c>
      <c r="G410" s="35">
        <v>292</v>
      </c>
      <c r="H410" s="36" t="s">
        <v>64</v>
      </c>
      <c r="I410" s="37"/>
      <c r="J410" s="33"/>
      <c r="K410" s="100" t="str">
        <f t="shared" si="258"/>
        <v>Actual</v>
      </c>
      <c r="L410" s="144">
        <v>9174261</v>
      </c>
      <c r="M410" s="144">
        <f t="shared" si="259"/>
        <v>9174261</v>
      </c>
      <c r="N410" s="101" t="str">
        <f t="shared" si="260"/>
        <v/>
      </c>
      <c r="O410" s="37"/>
      <c r="P410" s="33"/>
      <c r="Q410" s="102" t="str">
        <f t="shared" si="261"/>
        <v>Actual</v>
      </c>
      <c r="R410" s="103">
        <f t="shared" si="262"/>
        <v>31418.702054794521</v>
      </c>
      <c r="S410" s="104">
        <f t="shared" si="263"/>
        <v>31418.702054794521</v>
      </c>
      <c r="T410" s="67" t="str">
        <f t="shared" si="264"/>
        <v/>
      </c>
      <c r="U410" s="67" t="str">
        <f t="shared" si="265"/>
        <v/>
      </c>
      <c r="V410" s="105"/>
    </row>
    <row r="411" spans="2:22" x14ac:dyDescent="0.2">
      <c r="C411" s="25" t="s">
        <v>36</v>
      </c>
      <c r="D411" s="32">
        <f t="shared" si="256"/>
        <v>2016</v>
      </c>
      <c r="E411" s="33"/>
      <c r="F411" s="40" t="str">
        <f t="shared" si="257"/>
        <v>Actual</v>
      </c>
      <c r="G411" s="35">
        <v>285</v>
      </c>
      <c r="H411" s="36" t="s">
        <v>64</v>
      </c>
      <c r="I411" s="37"/>
      <c r="J411" s="33"/>
      <c r="K411" s="100" t="str">
        <f t="shared" si="258"/>
        <v>Actual</v>
      </c>
      <c r="L411" s="144">
        <v>9904451</v>
      </c>
      <c r="M411" s="144">
        <f t="shared" si="259"/>
        <v>9904451</v>
      </c>
      <c r="N411" s="101" t="str">
        <f t="shared" si="260"/>
        <v/>
      </c>
      <c r="O411" s="37"/>
      <c r="P411" s="33"/>
      <c r="Q411" s="102" t="str">
        <f t="shared" si="261"/>
        <v>Actual</v>
      </c>
      <c r="R411" s="103">
        <f t="shared" si="262"/>
        <v>34752.459649122808</v>
      </c>
      <c r="S411" s="104">
        <f t="shared" si="263"/>
        <v>34752.459649122808</v>
      </c>
      <c r="T411" s="67" t="str">
        <f t="shared" si="264"/>
        <v/>
      </c>
      <c r="U411" s="67" t="str">
        <f t="shared" si="265"/>
        <v/>
      </c>
      <c r="V411" s="105"/>
    </row>
    <row r="412" spans="2:22" x14ac:dyDescent="0.2">
      <c r="C412" s="25" t="s">
        <v>38</v>
      </c>
      <c r="D412" s="32">
        <f t="shared" si="256"/>
        <v>2017</v>
      </c>
      <c r="E412" s="33"/>
      <c r="F412" s="40" t="str">
        <f t="shared" si="257"/>
        <v>Forecast</v>
      </c>
      <c r="G412" s="35">
        <v>287</v>
      </c>
      <c r="H412" s="36" t="s">
        <v>64</v>
      </c>
      <c r="I412" s="37"/>
      <c r="J412" s="33"/>
      <c r="K412" s="100" t="str">
        <f t="shared" si="258"/>
        <v>Forecast</v>
      </c>
      <c r="L412" s="107">
        <v>9298513</v>
      </c>
      <c r="M412" s="144">
        <f t="shared" si="259"/>
        <v>9298513</v>
      </c>
      <c r="N412" s="101" t="str">
        <f t="shared" si="260"/>
        <v/>
      </c>
      <c r="O412" s="37"/>
      <c r="P412" s="33"/>
      <c r="Q412" s="102" t="str">
        <f t="shared" si="261"/>
        <v>Forecast</v>
      </c>
      <c r="R412" s="103">
        <f t="shared" si="262"/>
        <v>32399</v>
      </c>
      <c r="S412" s="104">
        <f t="shared" si="263"/>
        <v>32399</v>
      </c>
      <c r="T412" s="67" t="str">
        <f t="shared" si="264"/>
        <v/>
      </c>
      <c r="U412" s="67" t="str">
        <f t="shared" si="265"/>
        <v/>
      </c>
      <c r="V412" s="105"/>
    </row>
    <row r="413" spans="2:22" ht="13.5" thickBot="1" x14ac:dyDescent="0.25">
      <c r="C413" s="45" t="s">
        <v>40</v>
      </c>
      <c r="D413" s="46">
        <v>2018</v>
      </c>
      <c r="E413" s="23"/>
      <c r="F413" s="47" t="str">
        <f t="shared" si="257"/>
        <v>Forecast</v>
      </c>
      <c r="G413" s="48">
        <f>302-14</f>
        <v>288</v>
      </c>
      <c r="H413" s="49" t="s">
        <v>64</v>
      </c>
      <c r="I413" s="50"/>
      <c r="J413" s="23"/>
      <c r="K413" s="108" t="str">
        <f t="shared" si="258"/>
        <v>Forecast</v>
      </c>
      <c r="L413" s="109">
        <v>9408293.5047629718</v>
      </c>
      <c r="M413" s="148">
        <f t="shared" si="259"/>
        <v>9408293.5047629718</v>
      </c>
      <c r="N413" s="110" t="str">
        <f t="shared" si="260"/>
        <v/>
      </c>
      <c r="O413" s="50"/>
      <c r="P413" s="23"/>
      <c r="Q413" s="111" t="str">
        <f t="shared" si="261"/>
        <v>Forecast</v>
      </c>
      <c r="R413" s="112">
        <f t="shared" si="262"/>
        <v>32667.685780426986</v>
      </c>
      <c r="S413" s="113">
        <f t="shared" si="263"/>
        <v>32667.685780426986</v>
      </c>
      <c r="T413" s="79" t="str">
        <f t="shared" si="264"/>
        <v/>
      </c>
      <c r="U413" s="79" t="str">
        <f t="shared" si="265"/>
        <v/>
      </c>
      <c r="V413" s="105"/>
    </row>
    <row r="414" spans="2:22" ht="13.5" thickBot="1" x14ac:dyDescent="0.25">
      <c r="B414" s="67"/>
      <c r="C414" s="114"/>
      <c r="I414" s="58">
        <f>SUM(I407:I412)</f>
        <v>305</v>
      </c>
      <c r="O414" s="58">
        <f>SUM(O407:O412)</f>
        <v>9460634.9149850439</v>
      </c>
      <c r="U414" s="58">
        <f>SUM(U407:U412)</f>
        <v>31018.475131098505</v>
      </c>
    </row>
    <row r="415" spans="2:22" ht="39" thickBot="1" x14ac:dyDescent="0.25">
      <c r="C415" s="59" t="s">
        <v>41</v>
      </c>
      <c r="D415" s="60" t="s">
        <v>42</v>
      </c>
      <c r="E415" s="54"/>
      <c r="F415" s="54"/>
      <c r="G415" s="61" t="s">
        <v>43</v>
      </c>
      <c r="H415" s="54"/>
      <c r="I415" s="62" t="s">
        <v>44</v>
      </c>
      <c r="J415" s="115"/>
      <c r="K415" s="64" t="s">
        <v>42</v>
      </c>
      <c r="L415" s="164" t="s">
        <v>43</v>
      </c>
      <c r="M415" s="164"/>
      <c r="N415" s="54"/>
      <c r="O415" s="62" t="str">
        <f>I415</f>
        <v>Test Year Versus Board-approved</v>
      </c>
      <c r="P415" s="116"/>
      <c r="Q415" s="64" t="s">
        <v>42</v>
      </c>
      <c r="R415" s="164" t="s">
        <v>43</v>
      </c>
      <c r="S415" s="164"/>
      <c r="T415" s="54"/>
      <c r="U415" s="62" t="str">
        <f>O415</f>
        <v>Test Year Versus Board-approved</v>
      </c>
    </row>
    <row r="416" spans="2:22" x14ac:dyDescent="0.2">
      <c r="C416" s="33"/>
      <c r="D416" s="66">
        <f t="shared" ref="D416:D422" si="266">D407</f>
        <v>2012</v>
      </c>
      <c r="E416" s="67"/>
      <c r="F416" s="67"/>
      <c r="G416" s="68"/>
      <c r="H416" s="67"/>
      <c r="I416" s="69"/>
      <c r="J416" s="117"/>
      <c r="K416" s="32">
        <f>D416</f>
        <v>2012</v>
      </c>
      <c r="L416" s="118"/>
      <c r="M416" s="118"/>
      <c r="N416" s="67"/>
      <c r="O416" s="37"/>
      <c r="P416" s="33"/>
      <c r="Q416" s="32">
        <f>K416</f>
        <v>2012</v>
      </c>
      <c r="R416" s="119"/>
      <c r="S416" s="119"/>
      <c r="T416" s="67"/>
      <c r="U416" s="37"/>
    </row>
    <row r="417" spans="3:21" x14ac:dyDescent="0.2">
      <c r="C417" s="33"/>
      <c r="D417" s="73">
        <f t="shared" si="266"/>
        <v>2013</v>
      </c>
      <c r="E417" s="67"/>
      <c r="F417" s="67"/>
      <c r="G417" s="74">
        <f t="shared" ref="G417:G422" si="267">IF(G407=0,"",G408/G407-1)</f>
        <v>3.424657534246478E-3</v>
      </c>
      <c r="H417" s="67"/>
      <c r="I417" s="69"/>
      <c r="J417" s="117"/>
      <c r="K417" s="32">
        <f t="shared" ref="K417:K423" si="268">D417</f>
        <v>2013</v>
      </c>
      <c r="L417" s="75">
        <f t="shared" ref="L417:M420" si="269">IF(L407=0,"",L408/L407-1)</f>
        <v>1.0246856792395009E-2</v>
      </c>
      <c r="M417" s="75">
        <f t="shared" si="269"/>
        <v>1.0246856792395009E-2</v>
      </c>
      <c r="N417" s="67"/>
      <c r="O417" s="37"/>
      <c r="P417" s="33"/>
      <c r="Q417" s="32">
        <f t="shared" ref="Q417:Q423" si="270">K417</f>
        <v>2013</v>
      </c>
      <c r="R417" s="120">
        <f>IF(R407="","",IF(R407=0,"",R408/R407-1))</f>
        <v>6.7989153016358994E-3</v>
      </c>
      <c r="S417" s="120">
        <f>IF(S407="","",IF(S407=0,"",S408/S407-1))</f>
        <v>6.7989153016358994E-3</v>
      </c>
      <c r="T417" s="67"/>
      <c r="U417" s="37"/>
    </row>
    <row r="418" spans="3:21" x14ac:dyDescent="0.2">
      <c r="C418" s="33"/>
      <c r="D418" s="73">
        <f t="shared" si="266"/>
        <v>2014</v>
      </c>
      <c r="E418" s="67"/>
      <c r="F418" s="67"/>
      <c r="G418" s="74">
        <f t="shared" si="267"/>
        <v>-1.0238907849829393E-2</v>
      </c>
      <c r="H418" s="67"/>
      <c r="I418" s="69"/>
      <c r="J418" s="117"/>
      <c r="K418" s="32">
        <f t="shared" si="268"/>
        <v>2014</v>
      </c>
      <c r="L418" s="75">
        <f t="shared" si="269"/>
        <v>6.7037807059176613E-2</v>
      </c>
      <c r="M418" s="75">
        <f t="shared" si="269"/>
        <v>6.7037807059176613E-2</v>
      </c>
      <c r="N418" s="67"/>
      <c r="O418" s="37"/>
      <c r="P418" s="33"/>
      <c r="Q418" s="32">
        <f t="shared" si="270"/>
        <v>2014</v>
      </c>
      <c r="R418" s="120">
        <f t="shared" ref="R418:S422" si="271">IF(R408="","",IF(R408=0,"",R409/R408-1))</f>
        <v>7.8076129201168021E-2</v>
      </c>
      <c r="S418" s="120">
        <f t="shared" si="271"/>
        <v>7.8076129201168021E-2</v>
      </c>
      <c r="T418" s="67"/>
      <c r="U418" s="37"/>
    </row>
    <row r="419" spans="3:21" x14ac:dyDescent="0.2">
      <c r="C419" s="33"/>
      <c r="D419" s="73">
        <f t="shared" si="266"/>
        <v>2015</v>
      </c>
      <c r="E419" s="67"/>
      <c r="F419" s="67"/>
      <c r="G419" s="74">
        <f t="shared" si="267"/>
        <v>6.8965517241379448E-3</v>
      </c>
      <c r="H419" s="67"/>
      <c r="I419" s="69"/>
      <c r="J419" s="117"/>
      <c r="K419" s="32">
        <f t="shared" si="268"/>
        <v>2015</v>
      </c>
      <c r="L419" s="75">
        <f t="shared" si="269"/>
        <v>-6.7916230262234811E-2</v>
      </c>
      <c r="M419" s="75">
        <f t="shared" si="269"/>
        <v>-6.7916230262234811E-2</v>
      </c>
      <c r="N419" s="67"/>
      <c r="O419" s="37"/>
      <c r="P419" s="33"/>
      <c r="Q419" s="32">
        <f t="shared" si="270"/>
        <v>2015</v>
      </c>
      <c r="R419" s="120">
        <f t="shared" si="271"/>
        <v>-7.4300365671397528E-2</v>
      </c>
      <c r="S419" s="120">
        <f t="shared" si="271"/>
        <v>-7.4300365671397528E-2</v>
      </c>
      <c r="T419" s="67"/>
      <c r="U419" s="37"/>
    </row>
    <row r="420" spans="3:21" x14ac:dyDescent="0.2">
      <c r="C420" s="33"/>
      <c r="D420" s="73">
        <f t="shared" si="266"/>
        <v>2016</v>
      </c>
      <c r="E420" s="67"/>
      <c r="F420" s="67"/>
      <c r="G420" s="74">
        <f t="shared" si="267"/>
        <v>-2.3972602739726012E-2</v>
      </c>
      <c r="H420" s="67"/>
      <c r="I420" s="69"/>
      <c r="J420" s="117"/>
      <c r="K420" s="32">
        <f t="shared" si="268"/>
        <v>2016</v>
      </c>
      <c r="L420" s="75">
        <f t="shared" si="269"/>
        <v>7.9591151810483707E-2</v>
      </c>
      <c r="M420" s="75">
        <f t="shared" si="269"/>
        <v>7.9591151810483707E-2</v>
      </c>
      <c r="N420" s="67"/>
      <c r="O420" s="37"/>
      <c r="P420" s="33"/>
      <c r="Q420" s="32">
        <f t="shared" si="270"/>
        <v>2016</v>
      </c>
      <c r="R420" s="120">
        <f t="shared" si="271"/>
        <v>0.10610742571460086</v>
      </c>
      <c r="S420" s="120">
        <f t="shared" si="271"/>
        <v>0.10610742571460086</v>
      </c>
      <c r="T420" s="67"/>
      <c r="U420" s="37"/>
    </row>
    <row r="421" spans="3:21" x14ac:dyDescent="0.2">
      <c r="C421" s="33"/>
      <c r="D421" s="73">
        <f t="shared" si="266"/>
        <v>2017</v>
      </c>
      <c r="E421" s="67"/>
      <c r="F421" s="67"/>
      <c r="G421" s="74">
        <f t="shared" si="267"/>
        <v>7.0175438596491446E-3</v>
      </c>
      <c r="H421" s="67"/>
      <c r="I421" s="69"/>
      <c r="J421" s="117"/>
      <c r="K421" s="32">
        <f t="shared" si="268"/>
        <v>2017</v>
      </c>
      <c r="L421" s="75" t="str">
        <f>IF(K412="Forecast","",IF(L411=0,"",L412/L411-1))</f>
        <v/>
      </c>
      <c r="M421" s="75">
        <f>IF(M411=0,"",M412/M411-1)</f>
        <v>-6.1178353045514555E-2</v>
      </c>
      <c r="N421" s="67"/>
      <c r="O421" s="37"/>
      <c r="P421" s="33"/>
      <c r="Q421" s="32">
        <f t="shared" si="270"/>
        <v>2017</v>
      </c>
      <c r="R421" s="120" t="str">
        <f>IF(Q412="Forecast","",IF(R411=0,"",R412/R411-1))</f>
        <v/>
      </c>
      <c r="S421" s="120">
        <f t="shared" si="271"/>
        <v>-6.7720664174117262E-2</v>
      </c>
      <c r="T421" s="67"/>
      <c r="U421" s="37"/>
    </row>
    <row r="422" spans="3:21" x14ac:dyDescent="0.2">
      <c r="C422" s="33"/>
      <c r="D422" s="73">
        <f t="shared" si="266"/>
        <v>2018</v>
      </c>
      <c r="E422" s="67"/>
      <c r="F422" s="67"/>
      <c r="G422" s="74">
        <f t="shared" si="267"/>
        <v>3.4843205574912606E-3</v>
      </c>
      <c r="H422" s="67"/>
      <c r="I422" s="76">
        <f>IF(I414=0,"",G413/I414-1)</f>
        <v>-5.573770491803276E-2</v>
      </c>
      <c r="J422" s="117"/>
      <c r="K422" s="32">
        <f t="shared" si="268"/>
        <v>2018</v>
      </c>
      <c r="L422" s="75" t="str">
        <f>IF(K413="Forecast","",IF(L412=0,"",L413/L412-1))</f>
        <v/>
      </c>
      <c r="M422" s="75">
        <f>IF(M412=0,"",M413/M412-1)</f>
        <v>1.1806243080261458E-2</v>
      </c>
      <c r="N422" s="67"/>
      <c r="O422" s="77">
        <f>IF(O414=0,"",M413/O414-1)</f>
        <v>-5.5325473070698683E-3</v>
      </c>
      <c r="P422" s="33"/>
      <c r="Q422" s="32">
        <f t="shared" si="270"/>
        <v>2018</v>
      </c>
      <c r="R422" s="120" t="str">
        <f>IF(Q413="Forecast","",IF(R412=0,"",R413/R412-1))</f>
        <v/>
      </c>
      <c r="S422" s="120">
        <f t="shared" si="271"/>
        <v>8.2930269584551297E-3</v>
      </c>
      <c r="T422" s="67"/>
      <c r="U422" s="77">
        <f>IF(U414=0,"",S413/U414-1)</f>
        <v>5.3168656497721178E-2</v>
      </c>
    </row>
    <row r="423" spans="3:21" ht="26.25" thickBot="1" x14ac:dyDescent="0.25">
      <c r="C423" s="23"/>
      <c r="D423" s="78" t="s">
        <v>46</v>
      </c>
      <c r="E423" s="79"/>
      <c r="F423" s="79"/>
      <c r="G423" s="80">
        <f>IF(G407=0,"",(G413/G407)^(1/($D413-$D407-1))-1)</f>
        <v>-2.7548628083579052E-3</v>
      </c>
      <c r="H423" s="79"/>
      <c r="I423" s="81">
        <v>-1.8935525979701828E-2</v>
      </c>
      <c r="J423" s="82"/>
      <c r="K423" s="83" t="str">
        <f t="shared" si="268"/>
        <v>Geometric Mean</v>
      </c>
      <c r="L423" s="84">
        <f>IF(L407=0,"",(L411/L407)^(1/($D411-$D407-1))-1)</f>
        <v>2.7481140721932196E-2</v>
      </c>
      <c r="M423" s="84">
        <f>IF(M407=0,"",(M413/M407)^(1/($D413-$D407-1))-1)</f>
        <v>6.0056166451787352E-3</v>
      </c>
      <c r="N423" s="79"/>
      <c r="O423" s="86">
        <v>-1.8475939367273986E-3</v>
      </c>
      <c r="P423" s="23"/>
      <c r="Q423" s="83" t="str">
        <f t="shared" si="270"/>
        <v>Geometric Mean</v>
      </c>
      <c r="R423" s="121">
        <f>IF(R407="","",IF(R407=0,"",(R411/R407)^(1/($D411-$D407-1))-1))</f>
        <v>3.5825320457910204E-2</v>
      </c>
      <c r="S423" s="84">
        <f>IF(S407="","",IF(S407=0,"",(S413/S407)^(1/($D413-$D407-1))-1))</f>
        <v>8.7846800418673876E-3</v>
      </c>
      <c r="T423" s="79"/>
      <c r="U423" s="86">
        <v>1.7417746229205333E-2</v>
      </c>
    </row>
    <row r="425" spans="3:21" ht="13.5" thickBot="1" x14ac:dyDescent="0.25">
      <c r="Q425" s="79"/>
      <c r="R425" s="79"/>
      <c r="S425" s="79"/>
      <c r="T425" s="79"/>
      <c r="U425" s="79"/>
    </row>
    <row r="426" spans="3:21" x14ac:dyDescent="0.2">
      <c r="C426" s="20"/>
      <c r="D426" s="21" t="s">
        <v>30</v>
      </c>
      <c r="E426" s="21"/>
      <c r="F426" s="153" t="s">
        <v>17</v>
      </c>
      <c r="G426" s="154"/>
      <c r="H426" s="154"/>
      <c r="I426" s="155"/>
      <c r="K426" s="156" t="str">
        <f>IF(ISBLANK(N403),"",CONCATENATE("Demand (",N403,")"))</f>
        <v>Demand (kWh)</v>
      </c>
      <c r="L426" s="157"/>
      <c r="M426" s="157"/>
      <c r="N426" s="157"/>
      <c r="O426" s="158"/>
      <c r="Q426" s="159" t="str">
        <f>CONCATENATE("Demand (",N403,") per ",LEFT(F405,LEN(F405)-1))</f>
        <v>Demand (kWh) per Customer</v>
      </c>
      <c r="R426" s="160"/>
      <c r="S426" s="160"/>
      <c r="T426" s="160"/>
      <c r="U426" s="161"/>
    </row>
    <row r="427" spans="3:21" ht="39" thickBot="1" x14ac:dyDescent="0.25">
      <c r="C427" s="23"/>
      <c r="D427" s="24" t="s">
        <v>65</v>
      </c>
      <c r="E427" s="25"/>
      <c r="F427" s="162"/>
      <c r="G427" s="163"/>
      <c r="H427" s="163"/>
      <c r="I427" s="26"/>
      <c r="K427" s="28"/>
      <c r="L427" s="29" t="s">
        <v>34</v>
      </c>
      <c r="M427" s="29" t="s">
        <v>35</v>
      </c>
      <c r="N427" s="30"/>
      <c r="O427" s="31" t="str">
        <f>M427</f>
        <v>Weather-normalized</v>
      </c>
      <c r="Q427" s="122"/>
      <c r="R427" s="29" t="str">
        <f>L427</f>
        <v>Actual (Weather actual)</v>
      </c>
      <c r="S427" s="29" t="str">
        <f>M427</f>
        <v>Weather-normalized</v>
      </c>
      <c r="T427" s="29"/>
      <c r="U427" s="123" t="str">
        <f>O427</f>
        <v>Weather-normalized</v>
      </c>
    </row>
    <row r="428" spans="3:21" x14ac:dyDescent="0.2">
      <c r="C428" s="25" t="s">
        <v>36</v>
      </c>
      <c r="D428" s="32">
        <f t="shared" ref="D428:D433" si="272">D429-1</f>
        <v>2012</v>
      </c>
      <c r="E428" s="33"/>
      <c r="F428" s="34" t="str">
        <f t="shared" ref="F428:F434" si="273">F407</f>
        <v>Actual</v>
      </c>
      <c r="G428" s="124">
        <v>7895150</v>
      </c>
      <c r="H428" s="125" t="s">
        <v>64</v>
      </c>
      <c r="I428" s="126"/>
      <c r="K428" s="100" t="str">
        <f t="shared" ref="K428:K434" si="274">K407</f>
        <v>Actual</v>
      </c>
      <c r="L428" s="127"/>
      <c r="M428" s="127"/>
      <c r="N428" s="101" t="str">
        <f t="shared" ref="N428:N434" si="275">N407</f>
        <v/>
      </c>
      <c r="O428" s="37"/>
      <c r="Q428" s="102" t="str">
        <f>K428</f>
        <v>Actual</v>
      </c>
      <c r="R428" s="67">
        <f>IF(G428=0,"",L428/G428)</f>
        <v>0</v>
      </c>
      <c r="S428" s="105">
        <f>IF(G428=0,"",M428/G428)</f>
        <v>0</v>
      </c>
      <c r="T428" s="105" t="str">
        <f>N428</f>
        <v/>
      </c>
      <c r="U428" s="33" t="str">
        <f>IF(T428="","",IF(I428=0,"",O428/I428))</f>
        <v/>
      </c>
    </row>
    <row r="429" spans="3:21" x14ac:dyDescent="0.2">
      <c r="C429" s="25" t="s">
        <v>36</v>
      </c>
      <c r="D429" s="32">
        <f t="shared" si="272"/>
        <v>2013</v>
      </c>
      <c r="E429" s="33"/>
      <c r="F429" s="40" t="str">
        <f t="shared" si="273"/>
        <v>Actual</v>
      </c>
      <c r="G429" s="124">
        <v>8307739</v>
      </c>
      <c r="H429" s="125" t="s">
        <v>66</v>
      </c>
      <c r="I429" s="128">
        <v>8662630.3599060569</v>
      </c>
      <c r="K429" s="100" t="str">
        <f t="shared" si="274"/>
        <v>Actual</v>
      </c>
      <c r="L429" s="127"/>
      <c r="M429" s="127"/>
      <c r="N429" s="101" t="str">
        <f t="shared" si="275"/>
        <v>Board-approved</v>
      </c>
      <c r="O429" s="37"/>
      <c r="Q429" s="102" t="str">
        <f t="shared" ref="Q429:Q434" si="276">K429</f>
        <v>Actual</v>
      </c>
      <c r="R429" s="67">
        <f t="shared" ref="R429:R434" si="277">IF(G429=0,"",L429/G429)</f>
        <v>0</v>
      </c>
      <c r="S429" s="105">
        <f t="shared" ref="S429:S434" si="278">IF(G429=0,"",M429/G429)</f>
        <v>0</v>
      </c>
      <c r="T429" s="105" t="str">
        <f t="shared" ref="T429:T434" si="279">N429</f>
        <v>Board-approved</v>
      </c>
      <c r="U429" s="33">
        <f t="shared" ref="U429:U434" si="280">IF(T429="","",IF(I429=0,"",O429/I429))</f>
        <v>0</v>
      </c>
    </row>
    <row r="430" spans="3:21" x14ac:dyDescent="0.2">
      <c r="C430" s="25" t="s">
        <v>36</v>
      </c>
      <c r="D430" s="32">
        <f t="shared" si="272"/>
        <v>2014</v>
      </c>
      <c r="E430" s="33"/>
      <c r="F430" s="40" t="str">
        <f t="shared" si="273"/>
        <v>Actual</v>
      </c>
      <c r="G430" s="124">
        <v>9301908</v>
      </c>
      <c r="H430" s="125" t="s">
        <v>64</v>
      </c>
      <c r="I430" s="129"/>
      <c r="K430" s="100" t="str">
        <f t="shared" si="274"/>
        <v>Actual</v>
      </c>
      <c r="L430" s="127"/>
      <c r="M430" s="127"/>
      <c r="N430" s="101" t="str">
        <f t="shared" si="275"/>
        <v/>
      </c>
      <c r="O430" s="43"/>
      <c r="Q430" s="102" t="str">
        <f t="shared" si="276"/>
        <v>Actual</v>
      </c>
      <c r="R430" s="67">
        <f t="shared" si="277"/>
        <v>0</v>
      </c>
      <c r="S430" s="105">
        <f t="shared" si="278"/>
        <v>0</v>
      </c>
      <c r="T430" s="105" t="str">
        <f t="shared" si="279"/>
        <v/>
      </c>
      <c r="U430" s="33" t="str">
        <f t="shared" si="280"/>
        <v/>
      </c>
    </row>
    <row r="431" spans="3:21" x14ac:dyDescent="0.2">
      <c r="C431" s="25" t="s">
        <v>36</v>
      </c>
      <c r="D431" s="32">
        <f t="shared" si="272"/>
        <v>2015</v>
      </c>
      <c r="E431" s="33"/>
      <c r="F431" s="40" t="str">
        <f t="shared" si="273"/>
        <v>Actual</v>
      </c>
      <c r="G431" s="124">
        <v>8777016</v>
      </c>
      <c r="H431" s="125" t="s">
        <v>64</v>
      </c>
      <c r="I431" s="37"/>
      <c r="K431" s="100" t="str">
        <f t="shared" si="274"/>
        <v>Actual</v>
      </c>
      <c r="L431" s="127"/>
      <c r="M431" s="127"/>
      <c r="N431" s="101" t="str">
        <f t="shared" si="275"/>
        <v/>
      </c>
      <c r="O431" s="37"/>
      <c r="Q431" s="102" t="str">
        <f t="shared" si="276"/>
        <v>Actual</v>
      </c>
      <c r="R431" s="67">
        <f t="shared" si="277"/>
        <v>0</v>
      </c>
      <c r="S431" s="105">
        <f t="shared" si="278"/>
        <v>0</v>
      </c>
      <c r="T431" s="105" t="str">
        <f t="shared" si="279"/>
        <v/>
      </c>
      <c r="U431" s="33" t="str">
        <f t="shared" si="280"/>
        <v/>
      </c>
    </row>
    <row r="432" spans="3:21" x14ac:dyDescent="0.2">
      <c r="C432" s="25" t="s">
        <v>36</v>
      </c>
      <c r="D432" s="32">
        <f t="shared" si="272"/>
        <v>2016</v>
      </c>
      <c r="E432" s="33"/>
      <c r="F432" s="40" t="str">
        <f t="shared" si="273"/>
        <v>Actual</v>
      </c>
      <c r="G432" s="124">
        <v>9597680</v>
      </c>
      <c r="H432" s="125" t="s">
        <v>64</v>
      </c>
      <c r="I432" s="37"/>
      <c r="K432" s="100" t="str">
        <f t="shared" si="274"/>
        <v>Actual</v>
      </c>
      <c r="L432" s="127"/>
      <c r="M432" s="127"/>
      <c r="N432" s="101" t="str">
        <f t="shared" si="275"/>
        <v/>
      </c>
      <c r="O432" s="37"/>
      <c r="Q432" s="102" t="str">
        <f t="shared" si="276"/>
        <v>Actual</v>
      </c>
      <c r="R432" s="67">
        <f t="shared" si="277"/>
        <v>0</v>
      </c>
      <c r="S432" s="105">
        <f t="shared" si="278"/>
        <v>0</v>
      </c>
      <c r="T432" s="105" t="str">
        <f t="shared" si="279"/>
        <v/>
      </c>
      <c r="U432" s="33" t="str">
        <f t="shared" si="280"/>
        <v/>
      </c>
    </row>
    <row r="433" spans="2:22" x14ac:dyDescent="0.2">
      <c r="C433" s="25" t="s">
        <v>52</v>
      </c>
      <c r="D433" s="32">
        <f t="shared" si="272"/>
        <v>2017</v>
      </c>
      <c r="E433" s="33"/>
      <c r="F433" s="40" t="str">
        <f t="shared" si="273"/>
        <v>Forecast</v>
      </c>
      <c r="G433" s="124">
        <v>9187720</v>
      </c>
      <c r="H433" s="125" t="s">
        <v>64</v>
      </c>
      <c r="I433" s="37"/>
      <c r="K433" s="100" t="str">
        <f t="shared" si="274"/>
        <v>Forecast</v>
      </c>
      <c r="L433" s="130"/>
      <c r="M433" s="131"/>
      <c r="N433" s="101" t="str">
        <f t="shared" si="275"/>
        <v/>
      </c>
      <c r="O433" s="37"/>
      <c r="Q433" s="102" t="str">
        <f t="shared" si="276"/>
        <v>Forecast</v>
      </c>
      <c r="R433" s="67">
        <f t="shared" si="277"/>
        <v>0</v>
      </c>
      <c r="S433" s="105">
        <f t="shared" si="278"/>
        <v>0</v>
      </c>
      <c r="T433" s="105" t="str">
        <f t="shared" si="279"/>
        <v/>
      </c>
      <c r="U433" s="33" t="str">
        <f t="shared" si="280"/>
        <v/>
      </c>
    </row>
    <row r="434" spans="2:22" ht="13.5" thickBot="1" x14ac:dyDescent="0.25">
      <c r="C434" s="45" t="s">
        <v>53</v>
      </c>
      <c r="D434" s="46">
        <v>2018</v>
      </c>
      <c r="E434" s="23"/>
      <c r="F434" s="47" t="str">
        <f t="shared" si="273"/>
        <v>Forecast</v>
      </c>
      <c r="G434" s="132">
        <v>9502376.439810602</v>
      </c>
      <c r="H434" s="133" t="s">
        <v>64</v>
      </c>
      <c r="I434" s="50"/>
      <c r="K434" s="108" t="str">
        <f t="shared" si="274"/>
        <v>Forecast</v>
      </c>
      <c r="L434" s="134"/>
      <c r="M434" s="135"/>
      <c r="N434" s="110" t="str">
        <f t="shared" si="275"/>
        <v/>
      </c>
      <c r="O434" s="50"/>
      <c r="Q434" s="136" t="str">
        <f t="shared" si="276"/>
        <v>Forecast</v>
      </c>
      <c r="R434" s="137">
        <f t="shared" si="277"/>
        <v>0</v>
      </c>
      <c r="S434" s="137">
        <f t="shared" si="278"/>
        <v>0</v>
      </c>
      <c r="T434" s="137" t="str">
        <f t="shared" si="279"/>
        <v/>
      </c>
      <c r="U434" s="23" t="str">
        <f t="shared" si="280"/>
        <v/>
      </c>
    </row>
    <row r="435" spans="2:22" ht="13.5" thickBot="1" x14ac:dyDescent="0.25">
      <c r="C435" s="114"/>
      <c r="I435" s="58">
        <f>SUM(I428:I433)</f>
        <v>8662630.3599060569</v>
      </c>
      <c r="J435" s="67"/>
      <c r="O435" s="58">
        <f>SUM(O428:O433)</f>
        <v>0</v>
      </c>
      <c r="U435" s="58">
        <f>SUM(U428:U433)</f>
        <v>0</v>
      </c>
    </row>
    <row r="436" spans="2:22" ht="39" thickBot="1" x14ac:dyDescent="0.25">
      <c r="C436" s="59" t="s">
        <v>41</v>
      </c>
      <c r="D436" s="60" t="s">
        <v>42</v>
      </c>
      <c r="E436" s="61"/>
      <c r="F436" s="61"/>
      <c r="G436" s="61" t="s">
        <v>43</v>
      </c>
      <c r="H436" s="61"/>
      <c r="I436" s="62" t="str">
        <f>I415</f>
        <v>Test Year Versus Board-approved</v>
      </c>
      <c r="J436" s="138"/>
      <c r="K436" s="64" t="s">
        <v>42</v>
      </c>
      <c r="L436" s="164" t="s">
        <v>43</v>
      </c>
      <c r="M436" s="164"/>
      <c r="N436" s="61"/>
      <c r="O436" s="62" t="str">
        <f>I436</f>
        <v>Test Year Versus Board-approved</v>
      </c>
      <c r="P436" s="139"/>
      <c r="Q436" s="64" t="s">
        <v>42</v>
      </c>
      <c r="R436" s="164" t="s">
        <v>43</v>
      </c>
      <c r="S436" s="164"/>
      <c r="T436" s="61"/>
      <c r="U436" s="62" t="str">
        <f>O436</f>
        <v>Test Year Versus Board-approved</v>
      </c>
    </row>
    <row r="437" spans="2:22" x14ac:dyDescent="0.2">
      <c r="C437" s="33"/>
      <c r="D437" s="140">
        <f>D428</f>
        <v>2012</v>
      </c>
      <c r="E437" s="57"/>
      <c r="F437" s="67"/>
      <c r="G437" s="68"/>
      <c r="H437" s="67"/>
      <c r="I437" s="69"/>
      <c r="J437" s="33"/>
      <c r="K437" s="32">
        <f>D437</f>
        <v>2012</v>
      </c>
      <c r="L437" s="118"/>
      <c r="M437" s="118"/>
      <c r="N437" s="67"/>
      <c r="O437" s="141"/>
      <c r="P437" s="33"/>
      <c r="Q437" s="32">
        <f>K437</f>
        <v>2012</v>
      </c>
      <c r="R437" s="119"/>
      <c r="S437" s="119"/>
      <c r="T437" s="67"/>
      <c r="U437" s="37"/>
    </row>
    <row r="438" spans="2:22" x14ac:dyDescent="0.2">
      <c r="C438" s="33"/>
      <c r="D438" s="73">
        <f>D429</f>
        <v>2013</v>
      </c>
      <c r="E438" s="67"/>
      <c r="F438" s="67"/>
      <c r="G438" s="74">
        <f>IF(G428=0,"",G429/G428-1)</f>
        <v>5.2258538469819982E-2</v>
      </c>
      <c r="H438" s="67"/>
      <c r="I438" s="69"/>
      <c r="J438" s="33"/>
      <c r="K438" s="32">
        <f t="shared" ref="K438:K444" si="281">D438</f>
        <v>2013</v>
      </c>
      <c r="L438" s="75" t="str">
        <f>IF(L428=0,"",L429/L428-1)</f>
        <v/>
      </c>
      <c r="M438" s="75" t="str">
        <f>IF(M428=0,"",M429/M428-1)</f>
        <v/>
      </c>
      <c r="N438" s="67"/>
      <c r="O438" s="141"/>
      <c r="P438" s="33"/>
      <c r="Q438" s="32">
        <f t="shared" ref="Q438:Q444" si="282">K438</f>
        <v>2013</v>
      </c>
      <c r="R438" s="120" t="str">
        <f>IF(R428="","",IF(R428=0,"",R429/R428-1))</f>
        <v/>
      </c>
      <c r="S438" s="120" t="str">
        <f>IF(S428="","",IF(S428=0,"",S429/S428-1))</f>
        <v/>
      </c>
      <c r="T438" s="67"/>
      <c r="U438" s="37"/>
    </row>
    <row r="439" spans="2:22" x14ac:dyDescent="0.2">
      <c r="C439" s="33"/>
      <c r="D439" s="142">
        <f t="shared" ref="D439:D443" si="283">D430</f>
        <v>2014</v>
      </c>
      <c r="E439" s="67"/>
      <c r="F439" s="67"/>
      <c r="G439" s="74">
        <f t="shared" ref="G439:G443" si="284">IF(G429=0,"",G430/G429-1)</f>
        <v>0.11966781816328131</v>
      </c>
      <c r="H439" s="67"/>
      <c r="I439" s="69"/>
      <c r="J439" s="33"/>
      <c r="K439" s="32">
        <f t="shared" si="281"/>
        <v>2014</v>
      </c>
      <c r="L439" s="75" t="str">
        <f t="shared" ref="L439:M443" si="285">IF(L429=0,"",L430/L429-1)</f>
        <v/>
      </c>
      <c r="M439" s="75" t="str">
        <f t="shared" si="285"/>
        <v/>
      </c>
      <c r="N439" s="67"/>
      <c r="O439" s="141"/>
      <c r="P439" s="33"/>
      <c r="Q439" s="32">
        <f t="shared" si="282"/>
        <v>2014</v>
      </c>
      <c r="R439" s="120" t="str">
        <f t="shared" ref="R439:S443" si="286">IF(R429="","",IF(R429=0,"",R430/R429-1))</f>
        <v/>
      </c>
      <c r="S439" s="120" t="str">
        <f t="shared" si="286"/>
        <v/>
      </c>
      <c r="T439" s="67"/>
      <c r="U439" s="37"/>
    </row>
    <row r="440" spans="2:22" x14ac:dyDescent="0.2">
      <c r="C440" s="33"/>
      <c r="D440" s="73">
        <f t="shared" si="283"/>
        <v>2015</v>
      </c>
      <c r="E440" s="67"/>
      <c r="F440" s="67"/>
      <c r="G440" s="74">
        <f t="shared" si="284"/>
        <v>-5.6428423071911649E-2</v>
      </c>
      <c r="H440" s="67"/>
      <c r="I440" s="69"/>
      <c r="J440" s="33"/>
      <c r="K440" s="32">
        <f t="shared" si="281"/>
        <v>2015</v>
      </c>
      <c r="L440" s="75" t="str">
        <f t="shared" si="285"/>
        <v/>
      </c>
      <c r="M440" s="75" t="str">
        <f t="shared" si="285"/>
        <v/>
      </c>
      <c r="N440" s="67"/>
      <c r="O440" s="141"/>
      <c r="P440" s="33"/>
      <c r="Q440" s="32">
        <f t="shared" si="282"/>
        <v>2015</v>
      </c>
      <c r="R440" s="120" t="str">
        <f t="shared" si="286"/>
        <v/>
      </c>
      <c r="S440" s="120" t="str">
        <f t="shared" si="286"/>
        <v/>
      </c>
      <c r="T440" s="67"/>
      <c r="U440" s="37"/>
    </row>
    <row r="441" spans="2:22" x14ac:dyDescent="0.2">
      <c r="C441" s="33"/>
      <c r="D441" s="73">
        <f t="shared" si="283"/>
        <v>2016</v>
      </c>
      <c r="E441" s="67"/>
      <c r="F441" s="67"/>
      <c r="G441" s="74">
        <f t="shared" si="284"/>
        <v>9.350148159693461E-2</v>
      </c>
      <c r="H441" s="67"/>
      <c r="I441" s="69"/>
      <c r="J441" s="33"/>
      <c r="K441" s="32">
        <f t="shared" si="281"/>
        <v>2016</v>
      </c>
      <c r="L441" s="75" t="str">
        <f t="shared" si="285"/>
        <v/>
      </c>
      <c r="M441" s="75" t="str">
        <f t="shared" si="285"/>
        <v/>
      </c>
      <c r="N441" s="67"/>
      <c r="O441" s="141"/>
      <c r="P441" s="33"/>
      <c r="Q441" s="32">
        <f t="shared" si="282"/>
        <v>2016</v>
      </c>
      <c r="R441" s="120" t="str">
        <f t="shared" si="286"/>
        <v/>
      </c>
      <c r="S441" s="120" t="str">
        <f t="shared" si="286"/>
        <v/>
      </c>
      <c r="T441" s="67"/>
      <c r="U441" s="37"/>
    </row>
    <row r="442" spans="2:22" x14ac:dyDescent="0.2">
      <c r="C442" s="33"/>
      <c r="D442" s="73">
        <f t="shared" si="283"/>
        <v>2017</v>
      </c>
      <c r="E442" s="67"/>
      <c r="F442" s="67"/>
      <c r="G442" s="74">
        <f t="shared" si="284"/>
        <v>-4.2714489334922612E-2</v>
      </c>
      <c r="H442" s="67"/>
      <c r="I442" s="69"/>
      <c r="J442" s="33"/>
      <c r="K442" s="32">
        <f t="shared" si="281"/>
        <v>2017</v>
      </c>
      <c r="L442" s="75" t="str">
        <f>IF(K433="Forecast","",IF(L432=0,"",L433/L432-1))</f>
        <v/>
      </c>
      <c r="M442" s="75" t="str">
        <f t="shared" si="285"/>
        <v/>
      </c>
      <c r="N442" s="67"/>
      <c r="O442" s="141"/>
      <c r="P442" s="33"/>
      <c r="Q442" s="32">
        <f t="shared" si="282"/>
        <v>2017</v>
      </c>
      <c r="R442" s="120" t="str">
        <f>IF(Q433="Forecast","",IF(R432=0,"",R433/R432-1))</f>
        <v/>
      </c>
      <c r="S442" s="120" t="str">
        <f t="shared" si="286"/>
        <v/>
      </c>
      <c r="T442" s="67"/>
      <c r="U442" s="37"/>
    </row>
    <row r="443" spans="2:22" x14ac:dyDescent="0.2">
      <c r="C443" s="33"/>
      <c r="D443" s="142">
        <f t="shared" si="283"/>
        <v>2018</v>
      </c>
      <c r="E443" s="67"/>
      <c r="F443" s="67"/>
      <c r="G443" s="74">
        <f t="shared" si="284"/>
        <v>3.4247499903197198E-2</v>
      </c>
      <c r="H443" s="67"/>
      <c r="I443" s="76">
        <f>IF(I435=0,"",G434/I435-1)</f>
        <v>9.6938925593686776E-2</v>
      </c>
      <c r="J443" s="33"/>
      <c r="K443" s="32">
        <f t="shared" si="281"/>
        <v>2018</v>
      </c>
      <c r="L443" s="75" t="str">
        <f>IF(K434="Forecast","",IF(L433=0,"",L434/L433-1))</f>
        <v/>
      </c>
      <c r="M443" s="75" t="str">
        <f t="shared" si="285"/>
        <v/>
      </c>
      <c r="N443" s="67"/>
      <c r="O443" s="143" t="str">
        <f>IF(O435=0,"",M434/O435-1)</f>
        <v/>
      </c>
      <c r="P443" s="33"/>
      <c r="Q443" s="32">
        <f t="shared" si="282"/>
        <v>2018</v>
      </c>
      <c r="R443" s="120" t="str">
        <f>IF(Q434="Forecast","",IF(R433=0,"",R434/R433-1))</f>
        <v/>
      </c>
      <c r="S443" s="120" t="str">
        <f t="shared" si="286"/>
        <v/>
      </c>
      <c r="T443" s="67"/>
      <c r="U443" s="77" t="str">
        <f>IF(U435=0,"",S434/U435-1)</f>
        <v/>
      </c>
    </row>
    <row r="444" spans="2:22" ht="26.25" thickBot="1" x14ac:dyDescent="0.25">
      <c r="C444" s="23"/>
      <c r="D444" s="78" t="s">
        <v>46</v>
      </c>
      <c r="E444" s="79"/>
      <c r="F444" s="79"/>
      <c r="G444" s="80">
        <f>IF(G428=0,"",(G434/G428)^(1/($D434-$D428-1))-1)</f>
        <v>3.7753887882441051E-2</v>
      </c>
      <c r="H444" s="79"/>
      <c r="I444" s="86">
        <v>3.1321684581641307E-2</v>
      </c>
      <c r="J444" s="33"/>
      <c r="K444" s="83" t="str">
        <f t="shared" si="281"/>
        <v>Geometric Mean</v>
      </c>
      <c r="L444" s="84" t="str">
        <f>IF(L428=0,"",(L432/L428)^(1/($D432-$D428-1))-1)</f>
        <v/>
      </c>
      <c r="M444" s="84" t="str">
        <f>IF(M428=0,"",(M434/M428)^(1/($D434-$D428-1))-1)</f>
        <v/>
      </c>
      <c r="N444" s="79"/>
      <c r="O444" s="86" t="s">
        <v>64</v>
      </c>
      <c r="P444" s="23"/>
      <c r="Q444" s="83" t="str">
        <f t="shared" si="282"/>
        <v>Geometric Mean</v>
      </c>
      <c r="R444" s="121" t="str">
        <f>IF(R428="","",IF(R428=0,"",(R432/R428)^(1/($D432-$D428-1))-1))</f>
        <v/>
      </c>
      <c r="S444" s="84" t="str">
        <f>IF(S428="","",IF(S428=0,"",(S434/S428)^(1/($D434-$D428-1))-1))</f>
        <v/>
      </c>
      <c r="T444" s="79"/>
      <c r="U444" s="86" t="s">
        <v>64</v>
      </c>
    </row>
    <row r="445" spans="2:22" ht="13.5" thickBot="1" x14ac:dyDescent="0.25"/>
    <row r="446" spans="2:22" ht="13.5" thickBot="1" x14ac:dyDescent="0.25">
      <c r="B446" s="88">
        <f>B403+1</f>
        <v>10</v>
      </c>
      <c r="C446" s="89" t="s">
        <v>48</v>
      </c>
      <c r="D446" s="165" t="s">
        <v>62</v>
      </c>
      <c r="E446" s="166"/>
      <c r="F446" s="167"/>
      <c r="G446" s="90"/>
      <c r="H446" s="91" t="s">
        <v>50</v>
      </c>
      <c r="N446" s="92" t="s">
        <v>51</v>
      </c>
      <c r="O446" s="93"/>
      <c r="P446" s="93"/>
      <c r="Q446" s="93"/>
      <c r="R446" s="93"/>
      <c r="S446" s="93"/>
      <c r="T446" s="93"/>
      <c r="U446" s="93"/>
    </row>
    <row r="447" spans="2:22" ht="13.5" thickBot="1" x14ac:dyDescent="0.25">
      <c r="Q447" s="79"/>
      <c r="R447" s="79"/>
      <c r="S447" s="79"/>
      <c r="T447" s="79"/>
      <c r="U447" s="79"/>
    </row>
    <row r="448" spans="2:22" x14ac:dyDescent="0.2">
      <c r="C448" s="20"/>
      <c r="D448" s="21" t="s">
        <v>30</v>
      </c>
      <c r="E448" s="21"/>
      <c r="F448" s="168" t="s">
        <v>31</v>
      </c>
      <c r="G448" s="169"/>
      <c r="H448" s="169"/>
      <c r="I448" s="170"/>
      <c r="J448" s="21"/>
      <c r="K448" s="156" t="s">
        <v>32</v>
      </c>
      <c r="L448" s="157"/>
      <c r="M448" s="157"/>
      <c r="N448" s="157"/>
      <c r="O448" s="158"/>
      <c r="P448" s="94"/>
      <c r="Q448" s="159" t="str">
        <f>CONCATENATE("Consumption (kWh) per ",LEFT(F448,LEN(F448)-1))</f>
        <v>Consumption (kWh) per Customer</v>
      </c>
      <c r="R448" s="160"/>
      <c r="S448" s="160"/>
      <c r="T448" s="160"/>
      <c r="U448" s="161"/>
      <c r="V448" s="95"/>
    </row>
    <row r="449" spans="2:22" ht="39" thickBot="1" x14ac:dyDescent="0.25">
      <c r="C449" s="23"/>
      <c r="D449" s="24" t="s">
        <v>65</v>
      </c>
      <c r="E449" s="25"/>
      <c r="F449" s="162"/>
      <c r="G449" s="163"/>
      <c r="H449" s="171"/>
      <c r="I449" s="26"/>
      <c r="J449" s="25"/>
      <c r="K449" s="28"/>
      <c r="L449" s="29" t="s">
        <v>34</v>
      </c>
      <c r="M449" s="29" t="s">
        <v>35</v>
      </c>
      <c r="N449" s="30"/>
      <c r="O449" s="31" t="s">
        <v>35</v>
      </c>
      <c r="P449" s="25"/>
      <c r="Q449" s="96"/>
      <c r="R449" s="97" t="str">
        <f>L449</f>
        <v>Actual (Weather actual)</v>
      </c>
      <c r="S449" s="98" t="str">
        <f>M449</f>
        <v>Weather-normalized</v>
      </c>
      <c r="T449" s="98"/>
      <c r="U449" s="99" t="str">
        <f>O449</f>
        <v>Weather-normalized</v>
      </c>
      <c r="V449" s="95"/>
    </row>
    <row r="450" spans="2:22" x14ac:dyDescent="0.2">
      <c r="C450" s="25" t="s">
        <v>36</v>
      </c>
      <c r="D450" s="32">
        <f t="shared" ref="D450:D455" si="287">D451-1</f>
        <v>2012</v>
      </c>
      <c r="E450" s="33"/>
      <c r="F450" s="34" t="str">
        <f>F407</f>
        <v>Actual</v>
      </c>
      <c r="G450" s="35"/>
      <c r="H450" s="36" t="s">
        <v>64</v>
      </c>
      <c r="I450" s="37"/>
      <c r="J450" s="33"/>
      <c r="K450" s="100" t="str">
        <f>F450</f>
        <v>Actual</v>
      </c>
      <c r="L450" s="151"/>
      <c r="M450" s="39">
        <f>L450</f>
        <v>0</v>
      </c>
      <c r="N450" s="101" t="str">
        <f>H450</f>
        <v/>
      </c>
      <c r="O450" s="37"/>
      <c r="P450" s="33"/>
      <c r="Q450" s="102" t="str">
        <f>K450</f>
        <v>Actual</v>
      </c>
      <c r="R450" s="103" t="str">
        <f>IF(G450=0,"",L450/G450)</f>
        <v/>
      </c>
      <c r="S450" s="104" t="str">
        <f>IF(G450=0,"",M450/G450)</f>
        <v/>
      </c>
      <c r="T450" s="67" t="str">
        <f>N450</f>
        <v/>
      </c>
      <c r="U450" s="67" t="str">
        <f>IF(T450="","",IF(I450=0,"",O450/I450))</f>
        <v/>
      </c>
      <c r="V450" s="105"/>
    </row>
    <row r="451" spans="2:22" x14ac:dyDescent="0.2">
      <c r="C451" s="25" t="s">
        <v>36</v>
      </c>
      <c r="D451" s="32">
        <f t="shared" si="287"/>
        <v>2013</v>
      </c>
      <c r="E451" s="33"/>
      <c r="F451" s="40" t="str">
        <f t="shared" ref="F451:F456" si="288">F408</f>
        <v>Actual</v>
      </c>
      <c r="G451" s="35"/>
      <c r="H451" s="36" t="s">
        <v>66</v>
      </c>
      <c r="I451" s="37"/>
      <c r="J451" s="33"/>
      <c r="K451" s="100" t="str">
        <f t="shared" ref="K451:K456" si="289">F451</f>
        <v>Actual</v>
      </c>
      <c r="L451" s="151"/>
      <c r="M451" s="39">
        <f t="shared" ref="M451:M456" si="290">L451</f>
        <v>0</v>
      </c>
      <c r="N451" s="101" t="str">
        <f t="shared" ref="N451:N456" si="291">H451</f>
        <v>Board-approved</v>
      </c>
      <c r="O451" s="145">
        <v>0</v>
      </c>
      <c r="P451" s="33"/>
      <c r="Q451" s="102" t="str">
        <f t="shared" ref="Q451:Q456" si="292">K451</f>
        <v>Actual</v>
      </c>
      <c r="R451" s="103" t="str">
        <f t="shared" ref="R451:R456" si="293">IF(G451=0,"",L451/G451)</f>
        <v/>
      </c>
      <c r="S451" s="104" t="str">
        <f t="shared" ref="S451:S456" si="294">IF(G451=0,"",M451/G451)</f>
        <v/>
      </c>
      <c r="T451" s="67" t="str">
        <f t="shared" ref="T451:T456" si="295">N451</f>
        <v>Board-approved</v>
      </c>
      <c r="U451" s="67" t="str">
        <f t="shared" ref="U451:U456" si="296">IF(T451="","",IF(I451=0,"",O451/I451))</f>
        <v/>
      </c>
      <c r="V451" s="105"/>
    </row>
    <row r="452" spans="2:22" x14ac:dyDescent="0.2">
      <c r="C452" s="25" t="s">
        <v>36</v>
      </c>
      <c r="D452" s="32">
        <f t="shared" si="287"/>
        <v>2014</v>
      </c>
      <c r="E452" s="33"/>
      <c r="F452" s="40" t="str">
        <f t="shared" si="288"/>
        <v>Actual</v>
      </c>
      <c r="G452" s="35"/>
      <c r="H452" s="36" t="s">
        <v>64</v>
      </c>
      <c r="I452" s="43"/>
      <c r="J452" s="33"/>
      <c r="K452" s="100" t="str">
        <f t="shared" si="289"/>
        <v>Actual</v>
      </c>
      <c r="L452" s="151"/>
      <c r="M452" s="39">
        <f t="shared" si="290"/>
        <v>0</v>
      </c>
      <c r="N452" s="101" t="str">
        <f t="shared" si="291"/>
        <v/>
      </c>
      <c r="O452" s="43"/>
      <c r="P452" s="33"/>
      <c r="Q452" s="102" t="str">
        <f t="shared" si="292"/>
        <v>Actual</v>
      </c>
      <c r="R452" s="103" t="str">
        <f t="shared" si="293"/>
        <v/>
      </c>
      <c r="S452" s="104" t="str">
        <f t="shared" si="294"/>
        <v/>
      </c>
      <c r="T452" s="67" t="str">
        <f t="shared" si="295"/>
        <v/>
      </c>
      <c r="U452" s="67" t="str">
        <f t="shared" si="296"/>
        <v/>
      </c>
      <c r="V452" s="105"/>
    </row>
    <row r="453" spans="2:22" x14ac:dyDescent="0.2">
      <c r="C453" s="25" t="s">
        <v>36</v>
      </c>
      <c r="D453" s="32">
        <f t="shared" si="287"/>
        <v>2015</v>
      </c>
      <c r="E453" s="33"/>
      <c r="F453" s="40" t="str">
        <f t="shared" si="288"/>
        <v>Actual</v>
      </c>
      <c r="G453" s="35"/>
      <c r="H453" s="36" t="s">
        <v>64</v>
      </c>
      <c r="I453" s="37"/>
      <c r="J453" s="33"/>
      <c r="K453" s="100" t="str">
        <f t="shared" si="289"/>
        <v>Actual</v>
      </c>
      <c r="L453" s="151"/>
      <c r="M453" s="39">
        <f t="shared" si="290"/>
        <v>0</v>
      </c>
      <c r="N453" s="101" t="str">
        <f t="shared" si="291"/>
        <v/>
      </c>
      <c r="O453" s="37"/>
      <c r="P453" s="33"/>
      <c r="Q453" s="102" t="str">
        <f t="shared" si="292"/>
        <v>Actual</v>
      </c>
      <c r="R453" s="103" t="str">
        <f t="shared" si="293"/>
        <v/>
      </c>
      <c r="S453" s="104" t="str">
        <f t="shared" si="294"/>
        <v/>
      </c>
      <c r="T453" s="67" t="str">
        <f t="shared" si="295"/>
        <v/>
      </c>
      <c r="U453" s="67" t="str">
        <f t="shared" si="296"/>
        <v/>
      </c>
      <c r="V453" s="105"/>
    </row>
    <row r="454" spans="2:22" x14ac:dyDescent="0.2">
      <c r="C454" s="25" t="s">
        <v>36</v>
      </c>
      <c r="D454" s="32">
        <f t="shared" si="287"/>
        <v>2016</v>
      </c>
      <c r="E454" s="33"/>
      <c r="F454" s="40" t="str">
        <f t="shared" si="288"/>
        <v>Actual</v>
      </c>
      <c r="G454" s="35"/>
      <c r="H454" s="36" t="s">
        <v>64</v>
      </c>
      <c r="I454" s="37"/>
      <c r="J454" s="33"/>
      <c r="K454" s="100" t="str">
        <f t="shared" si="289"/>
        <v>Actual</v>
      </c>
      <c r="L454" s="151"/>
      <c r="M454" s="39">
        <f t="shared" si="290"/>
        <v>0</v>
      </c>
      <c r="N454" s="101" t="str">
        <f t="shared" si="291"/>
        <v/>
      </c>
      <c r="O454" s="37"/>
      <c r="P454" s="33"/>
      <c r="Q454" s="102" t="str">
        <f t="shared" si="292"/>
        <v>Actual</v>
      </c>
      <c r="R454" s="103" t="str">
        <f t="shared" si="293"/>
        <v/>
      </c>
      <c r="S454" s="104" t="str">
        <f t="shared" si="294"/>
        <v/>
      </c>
      <c r="T454" s="67" t="str">
        <f t="shared" si="295"/>
        <v/>
      </c>
      <c r="U454" s="67" t="str">
        <f t="shared" si="296"/>
        <v/>
      </c>
      <c r="V454" s="105"/>
    </row>
    <row r="455" spans="2:22" x14ac:dyDescent="0.2">
      <c r="C455" s="25" t="s">
        <v>38</v>
      </c>
      <c r="D455" s="32">
        <f t="shared" si="287"/>
        <v>2017</v>
      </c>
      <c r="E455" s="33"/>
      <c r="F455" s="40" t="str">
        <f t="shared" si="288"/>
        <v>Forecast</v>
      </c>
      <c r="G455" s="35"/>
      <c r="H455" s="36" t="s">
        <v>64</v>
      </c>
      <c r="I455" s="37"/>
      <c r="J455" s="33"/>
      <c r="K455" s="100" t="str">
        <f t="shared" si="289"/>
        <v>Forecast</v>
      </c>
      <c r="L455" s="152"/>
      <c r="M455" s="39">
        <f t="shared" si="290"/>
        <v>0</v>
      </c>
      <c r="N455" s="101" t="str">
        <f t="shared" si="291"/>
        <v/>
      </c>
      <c r="O455" s="37"/>
      <c r="P455" s="33"/>
      <c r="Q455" s="102" t="str">
        <f t="shared" si="292"/>
        <v>Forecast</v>
      </c>
      <c r="R455" s="103" t="str">
        <f t="shared" si="293"/>
        <v/>
      </c>
      <c r="S455" s="104" t="str">
        <f t="shared" si="294"/>
        <v/>
      </c>
      <c r="T455" s="67" t="str">
        <f t="shared" si="295"/>
        <v/>
      </c>
      <c r="U455" s="67" t="str">
        <f t="shared" si="296"/>
        <v/>
      </c>
      <c r="V455" s="105"/>
    </row>
    <row r="456" spans="2:22" ht="13.5" thickBot="1" x14ac:dyDescent="0.25">
      <c r="C456" s="45" t="s">
        <v>40</v>
      </c>
      <c r="D456" s="46">
        <v>2018</v>
      </c>
      <c r="E456" s="23"/>
      <c r="F456" s="47" t="str">
        <f t="shared" si="288"/>
        <v>Forecast</v>
      </c>
      <c r="G456" s="48"/>
      <c r="H456" s="49" t="s">
        <v>64</v>
      </c>
      <c r="I456" s="50"/>
      <c r="J456" s="23"/>
      <c r="K456" s="108" t="str">
        <f t="shared" si="289"/>
        <v>Forecast</v>
      </c>
      <c r="L456" s="109"/>
      <c r="M456" s="52">
        <f t="shared" si="290"/>
        <v>0</v>
      </c>
      <c r="N456" s="110" t="str">
        <f t="shared" si="291"/>
        <v/>
      </c>
      <c r="O456" s="50"/>
      <c r="P456" s="23"/>
      <c r="Q456" s="111" t="str">
        <f t="shared" si="292"/>
        <v>Forecast</v>
      </c>
      <c r="R456" s="112" t="str">
        <f t="shared" si="293"/>
        <v/>
      </c>
      <c r="S456" s="113" t="str">
        <f t="shared" si="294"/>
        <v/>
      </c>
      <c r="T456" s="79" t="str">
        <f t="shared" si="295"/>
        <v/>
      </c>
      <c r="U456" s="79" t="str">
        <f t="shared" si="296"/>
        <v/>
      </c>
      <c r="V456" s="105"/>
    </row>
    <row r="457" spans="2:22" ht="13.5" thickBot="1" x14ac:dyDescent="0.25">
      <c r="B457" s="67"/>
      <c r="C457" s="114"/>
      <c r="I457" s="58">
        <f>SUM(I450:I455)</f>
        <v>0</v>
      </c>
      <c r="O457" s="58">
        <f>SUM(O450:O455)</f>
        <v>0</v>
      </c>
      <c r="U457" s="58">
        <f>SUM(U450:U455)</f>
        <v>0</v>
      </c>
    </row>
    <row r="458" spans="2:22" ht="39" thickBot="1" x14ac:dyDescent="0.25">
      <c r="C458" s="59" t="s">
        <v>41</v>
      </c>
      <c r="D458" s="60" t="s">
        <v>42</v>
      </c>
      <c r="E458" s="54"/>
      <c r="F458" s="54"/>
      <c r="G458" s="61" t="s">
        <v>43</v>
      </c>
      <c r="H458" s="54"/>
      <c r="I458" s="62" t="s">
        <v>44</v>
      </c>
      <c r="J458" s="115"/>
      <c r="K458" s="64" t="s">
        <v>42</v>
      </c>
      <c r="L458" s="164" t="s">
        <v>43</v>
      </c>
      <c r="M458" s="164"/>
      <c r="N458" s="54"/>
      <c r="O458" s="62" t="str">
        <f>I458</f>
        <v>Test Year Versus Board-approved</v>
      </c>
      <c r="P458" s="116"/>
      <c r="Q458" s="64" t="s">
        <v>42</v>
      </c>
      <c r="R458" s="164" t="s">
        <v>43</v>
      </c>
      <c r="S458" s="164"/>
      <c r="T458" s="54"/>
      <c r="U458" s="62" t="str">
        <f>O458</f>
        <v>Test Year Versus Board-approved</v>
      </c>
    </row>
    <row r="459" spans="2:22" x14ac:dyDescent="0.2">
      <c r="C459" s="33"/>
      <c r="D459" s="66">
        <f t="shared" ref="D459:D465" si="297">D450</f>
        <v>2012</v>
      </c>
      <c r="E459" s="67"/>
      <c r="F459" s="67"/>
      <c r="G459" s="68"/>
      <c r="H459" s="67"/>
      <c r="I459" s="69"/>
      <c r="J459" s="117"/>
      <c r="K459" s="32">
        <f>D459</f>
        <v>2012</v>
      </c>
      <c r="L459" s="118"/>
      <c r="M459" s="118"/>
      <c r="N459" s="67"/>
      <c r="O459" s="37"/>
      <c r="P459" s="33"/>
      <c r="Q459" s="32">
        <f>K459</f>
        <v>2012</v>
      </c>
      <c r="R459" s="119"/>
      <c r="S459" s="119"/>
      <c r="T459" s="67"/>
      <c r="U459" s="37"/>
    </row>
    <row r="460" spans="2:22" x14ac:dyDescent="0.2">
      <c r="C460" s="33"/>
      <c r="D460" s="73">
        <f t="shared" si="297"/>
        <v>2013</v>
      </c>
      <c r="E460" s="67"/>
      <c r="F460" s="67"/>
      <c r="G460" s="74" t="str">
        <f t="shared" ref="G460:G465" si="298">IF(G450=0,"",G451/G450-1)</f>
        <v/>
      </c>
      <c r="H460" s="67"/>
      <c r="I460" s="69"/>
      <c r="J460" s="117"/>
      <c r="K460" s="32">
        <f t="shared" ref="K460:K466" si="299">D460</f>
        <v>2013</v>
      </c>
      <c r="L460" s="75" t="str">
        <f t="shared" ref="L460:M463" si="300">IF(L450=0,"",L451/L450-1)</f>
        <v/>
      </c>
      <c r="M460" s="75" t="str">
        <f t="shared" si="300"/>
        <v/>
      </c>
      <c r="N460" s="67"/>
      <c r="O460" s="37"/>
      <c r="P460" s="33"/>
      <c r="Q460" s="32">
        <f t="shared" ref="Q460:Q466" si="301">K460</f>
        <v>2013</v>
      </c>
      <c r="R460" s="120" t="str">
        <f>IF(R450="","",IF(R450=0,"",R451/R450-1))</f>
        <v/>
      </c>
      <c r="S460" s="120" t="str">
        <f>IF(S450="","",IF(S450=0,"",S451/S450-1))</f>
        <v/>
      </c>
      <c r="T460" s="67"/>
      <c r="U460" s="37"/>
    </row>
    <row r="461" spans="2:22" x14ac:dyDescent="0.2">
      <c r="C461" s="33"/>
      <c r="D461" s="73">
        <f t="shared" si="297"/>
        <v>2014</v>
      </c>
      <c r="E461" s="67"/>
      <c r="F461" s="67"/>
      <c r="G461" s="74" t="str">
        <f t="shared" si="298"/>
        <v/>
      </c>
      <c r="H461" s="67"/>
      <c r="I461" s="69"/>
      <c r="J461" s="117"/>
      <c r="K461" s="32">
        <f t="shared" si="299"/>
        <v>2014</v>
      </c>
      <c r="L461" s="75" t="str">
        <f t="shared" si="300"/>
        <v/>
      </c>
      <c r="M461" s="75" t="str">
        <f t="shared" si="300"/>
        <v/>
      </c>
      <c r="N461" s="67"/>
      <c r="O461" s="37"/>
      <c r="P461" s="33"/>
      <c r="Q461" s="32">
        <f t="shared" si="301"/>
        <v>2014</v>
      </c>
      <c r="R461" s="120" t="str">
        <f t="shared" ref="R461:S465" si="302">IF(R451="","",IF(R451=0,"",R452/R451-1))</f>
        <v/>
      </c>
      <c r="S461" s="120" t="str">
        <f t="shared" si="302"/>
        <v/>
      </c>
      <c r="T461" s="67"/>
      <c r="U461" s="37"/>
    </row>
    <row r="462" spans="2:22" x14ac:dyDescent="0.2">
      <c r="C462" s="33"/>
      <c r="D462" s="73">
        <f t="shared" si="297"/>
        <v>2015</v>
      </c>
      <c r="E462" s="67"/>
      <c r="F462" s="67"/>
      <c r="G462" s="74" t="str">
        <f t="shared" si="298"/>
        <v/>
      </c>
      <c r="H462" s="67"/>
      <c r="I462" s="69"/>
      <c r="J462" s="117"/>
      <c r="K462" s="32">
        <f t="shared" si="299"/>
        <v>2015</v>
      </c>
      <c r="L462" s="75" t="str">
        <f t="shared" si="300"/>
        <v/>
      </c>
      <c r="M462" s="75" t="str">
        <f t="shared" si="300"/>
        <v/>
      </c>
      <c r="N462" s="67"/>
      <c r="O462" s="37"/>
      <c r="P462" s="33"/>
      <c r="Q462" s="32">
        <f t="shared" si="301"/>
        <v>2015</v>
      </c>
      <c r="R462" s="120" t="str">
        <f t="shared" si="302"/>
        <v/>
      </c>
      <c r="S462" s="120" t="str">
        <f t="shared" si="302"/>
        <v/>
      </c>
      <c r="T462" s="67"/>
      <c r="U462" s="37"/>
    </row>
    <row r="463" spans="2:22" x14ac:dyDescent="0.2">
      <c r="C463" s="33"/>
      <c r="D463" s="73">
        <f t="shared" si="297"/>
        <v>2016</v>
      </c>
      <c r="E463" s="67"/>
      <c r="F463" s="67"/>
      <c r="G463" s="74" t="str">
        <f t="shared" si="298"/>
        <v/>
      </c>
      <c r="H463" s="67"/>
      <c r="I463" s="69"/>
      <c r="J463" s="117"/>
      <c r="K463" s="32">
        <f t="shared" si="299"/>
        <v>2016</v>
      </c>
      <c r="L463" s="75" t="str">
        <f t="shared" si="300"/>
        <v/>
      </c>
      <c r="M463" s="75" t="str">
        <f t="shared" si="300"/>
        <v/>
      </c>
      <c r="N463" s="67"/>
      <c r="O463" s="37"/>
      <c r="P463" s="33"/>
      <c r="Q463" s="32">
        <f t="shared" si="301"/>
        <v>2016</v>
      </c>
      <c r="R463" s="120" t="str">
        <f t="shared" si="302"/>
        <v/>
      </c>
      <c r="S463" s="120" t="str">
        <f t="shared" si="302"/>
        <v/>
      </c>
      <c r="T463" s="67"/>
      <c r="U463" s="37"/>
    </row>
    <row r="464" spans="2:22" x14ac:dyDescent="0.2">
      <c r="C464" s="33"/>
      <c r="D464" s="73">
        <f t="shared" si="297"/>
        <v>2017</v>
      </c>
      <c r="E464" s="67"/>
      <c r="F464" s="67"/>
      <c r="G464" s="74" t="str">
        <f t="shared" si="298"/>
        <v/>
      </c>
      <c r="H464" s="67"/>
      <c r="I464" s="69"/>
      <c r="J464" s="117"/>
      <c r="K464" s="32">
        <f t="shared" si="299"/>
        <v>2017</v>
      </c>
      <c r="L464" s="75" t="str">
        <f>IF(K455="Forecast","",IF(L454=0,"",L455/L454-1))</f>
        <v/>
      </c>
      <c r="M464" s="75" t="str">
        <f>IF(M454=0,"",M455/M454-1)</f>
        <v/>
      </c>
      <c r="N464" s="67"/>
      <c r="O464" s="37"/>
      <c r="P464" s="33"/>
      <c r="Q464" s="32">
        <f t="shared" si="301"/>
        <v>2017</v>
      </c>
      <c r="R464" s="120" t="str">
        <f>IF(Q455="Forecast","",IF(R454=0,"",R455/R454-1))</f>
        <v/>
      </c>
      <c r="S464" s="120" t="str">
        <f t="shared" si="302"/>
        <v/>
      </c>
      <c r="T464" s="67"/>
      <c r="U464" s="37"/>
    </row>
    <row r="465" spans="3:21" x14ac:dyDescent="0.2">
      <c r="C465" s="33"/>
      <c r="D465" s="73">
        <f t="shared" si="297"/>
        <v>2018</v>
      </c>
      <c r="E465" s="67"/>
      <c r="F465" s="67"/>
      <c r="G465" s="74" t="str">
        <f t="shared" si="298"/>
        <v/>
      </c>
      <c r="H465" s="67"/>
      <c r="I465" s="76" t="str">
        <f>IF(I457=0,"",G456/I457-1)</f>
        <v/>
      </c>
      <c r="J465" s="117"/>
      <c r="K465" s="32">
        <f t="shared" si="299"/>
        <v>2018</v>
      </c>
      <c r="L465" s="75" t="str">
        <f>IF(K456="Forecast","",IF(L455=0,"",L456/L455-1))</f>
        <v/>
      </c>
      <c r="M465" s="75" t="str">
        <f>IF(M455=0,"",M456/M455-1)</f>
        <v/>
      </c>
      <c r="N465" s="67"/>
      <c r="O465" s="77" t="str">
        <f>IF(O457=0,"",M456/O457-1)</f>
        <v/>
      </c>
      <c r="P465" s="33"/>
      <c r="Q465" s="32">
        <f t="shared" si="301"/>
        <v>2018</v>
      </c>
      <c r="R465" s="120" t="str">
        <f>IF(Q456="Forecast","",IF(R455=0,"",R456/R455-1))</f>
        <v/>
      </c>
      <c r="S465" s="120" t="str">
        <f t="shared" si="302"/>
        <v/>
      </c>
      <c r="T465" s="67"/>
      <c r="U465" s="77" t="str">
        <f>IF(U457=0,"",S456/U457-1)</f>
        <v/>
      </c>
    </row>
    <row r="466" spans="3:21" ht="26.25" thickBot="1" x14ac:dyDescent="0.25">
      <c r="C466" s="23"/>
      <c r="D466" s="78" t="s">
        <v>46</v>
      </c>
      <c r="E466" s="79"/>
      <c r="F466" s="79"/>
      <c r="G466" s="80" t="str">
        <f>IF(G450=0,"",(G456/G450)^(1/($D456-$D450-1))-1)</f>
        <v/>
      </c>
      <c r="H466" s="79"/>
      <c r="I466" s="81" t="s">
        <v>64</v>
      </c>
      <c r="J466" s="82"/>
      <c r="K466" s="83" t="str">
        <f t="shared" si="299"/>
        <v>Geometric Mean</v>
      </c>
      <c r="L466" s="84" t="str">
        <f>IF(L450=0,"",(L454/L450)^(1/($D454-$D450-1))-1)</f>
        <v/>
      </c>
      <c r="M466" s="84" t="str">
        <f>IF(M450=0,"",(M456/M450)^(1/($D456-$D450-1))-1)</f>
        <v/>
      </c>
      <c r="N466" s="79"/>
      <c r="O466" s="86" t="s">
        <v>64</v>
      </c>
      <c r="P466" s="23"/>
      <c r="Q466" s="83" t="str">
        <f t="shared" si="301"/>
        <v>Geometric Mean</v>
      </c>
      <c r="R466" s="121" t="str">
        <f>IF(R450="","",IF(R450=0,"",(R454/R450)^(1/($D454-$D450-1))-1))</f>
        <v/>
      </c>
      <c r="S466" s="84" t="str">
        <f>IF(S450="","",IF(S450=0,"",(S456/S450)^(1/($D456-$D450-1))-1))</f>
        <v/>
      </c>
      <c r="T466" s="79"/>
      <c r="U466" s="86" t="s">
        <v>64</v>
      </c>
    </row>
    <row r="468" spans="3:21" ht="13.5" thickBot="1" x14ac:dyDescent="0.25">
      <c r="Q468" s="79"/>
      <c r="R468" s="79"/>
      <c r="S468" s="79"/>
      <c r="T468" s="79"/>
      <c r="U468" s="79"/>
    </row>
    <row r="469" spans="3:21" x14ac:dyDescent="0.2">
      <c r="C469" s="20"/>
      <c r="D469" s="21" t="s">
        <v>30</v>
      </c>
      <c r="E469" s="21"/>
      <c r="F469" s="153" t="s">
        <v>17</v>
      </c>
      <c r="G469" s="154"/>
      <c r="H469" s="154"/>
      <c r="I469" s="155"/>
      <c r="K469" s="156" t="str">
        <f>IF(ISBLANK(N446),"",CONCATENATE("Demand (",N446,")"))</f>
        <v>Demand (kWh)</v>
      </c>
      <c r="L469" s="157"/>
      <c r="M469" s="157"/>
      <c r="N469" s="157"/>
      <c r="O469" s="158"/>
      <c r="Q469" s="159" t="str">
        <f>CONCATENATE("Demand (",N446,") per ",LEFT(F448,LEN(F448)-1))</f>
        <v>Demand (kWh) per Customer</v>
      </c>
      <c r="R469" s="160"/>
      <c r="S469" s="160"/>
      <c r="T469" s="160"/>
      <c r="U469" s="161"/>
    </row>
    <row r="470" spans="3:21" ht="39" thickBot="1" x14ac:dyDescent="0.25">
      <c r="C470" s="23"/>
      <c r="D470" s="24" t="s">
        <v>65</v>
      </c>
      <c r="E470" s="25"/>
      <c r="F470" s="162"/>
      <c r="G470" s="163"/>
      <c r="H470" s="163"/>
      <c r="I470" s="26"/>
      <c r="K470" s="28"/>
      <c r="L470" s="29" t="s">
        <v>34</v>
      </c>
      <c r="M470" s="29" t="s">
        <v>35</v>
      </c>
      <c r="N470" s="30"/>
      <c r="O470" s="31" t="str">
        <f>M470</f>
        <v>Weather-normalized</v>
      </c>
      <c r="Q470" s="122"/>
      <c r="R470" s="29" t="str">
        <f>L470</f>
        <v>Actual (Weather actual)</v>
      </c>
      <c r="S470" s="29" t="str">
        <f>M470</f>
        <v>Weather-normalized</v>
      </c>
      <c r="T470" s="29"/>
      <c r="U470" s="123" t="str">
        <f>O470</f>
        <v>Weather-normalized</v>
      </c>
    </row>
    <row r="471" spans="3:21" x14ac:dyDescent="0.2">
      <c r="C471" s="25" t="s">
        <v>36</v>
      </c>
      <c r="D471" s="32">
        <f t="shared" ref="D471:D476" si="303">D472-1</f>
        <v>2012</v>
      </c>
      <c r="E471" s="33"/>
      <c r="F471" s="34" t="str">
        <f t="shared" ref="F471:F477" si="304">F450</f>
        <v>Actual</v>
      </c>
      <c r="G471" s="124"/>
      <c r="H471" s="125" t="s">
        <v>64</v>
      </c>
      <c r="I471" s="126"/>
      <c r="K471" s="100" t="str">
        <f t="shared" ref="K471:K477" si="305">K450</f>
        <v>Actual</v>
      </c>
      <c r="L471" s="127"/>
      <c r="M471" s="127"/>
      <c r="N471" s="101" t="str">
        <f t="shared" ref="N471:N477" si="306">N450</f>
        <v/>
      </c>
      <c r="O471" s="37"/>
      <c r="Q471" s="102" t="str">
        <f>K471</f>
        <v>Actual</v>
      </c>
      <c r="R471" s="67" t="str">
        <f>IF(G471=0,"",L471/G471)</f>
        <v/>
      </c>
      <c r="S471" s="105" t="str">
        <f>IF(G471=0,"",M471/G471)</f>
        <v/>
      </c>
      <c r="T471" s="105" t="str">
        <f>N471</f>
        <v/>
      </c>
      <c r="U471" s="33" t="str">
        <f>IF(T471="","",IF(I471=0,"",O471/I471))</f>
        <v/>
      </c>
    </row>
    <row r="472" spans="3:21" x14ac:dyDescent="0.2">
      <c r="C472" s="25" t="s">
        <v>36</v>
      </c>
      <c r="D472" s="32">
        <f t="shared" si="303"/>
        <v>2013</v>
      </c>
      <c r="E472" s="33"/>
      <c r="F472" s="40" t="str">
        <f t="shared" si="304"/>
        <v>Actual</v>
      </c>
      <c r="G472" s="124"/>
      <c r="H472" s="125" t="s">
        <v>66</v>
      </c>
      <c r="I472" s="37"/>
      <c r="K472" s="100" t="str">
        <f t="shared" si="305"/>
        <v>Actual</v>
      </c>
      <c r="L472" s="127"/>
      <c r="M472" s="127"/>
      <c r="N472" s="101" t="str">
        <f t="shared" si="306"/>
        <v>Board-approved</v>
      </c>
      <c r="O472" s="37"/>
      <c r="Q472" s="102" t="str">
        <f t="shared" ref="Q472:Q477" si="307">K472</f>
        <v>Actual</v>
      </c>
      <c r="R472" s="67" t="str">
        <f t="shared" ref="R472:R477" si="308">IF(G472=0,"",L472/G472)</f>
        <v/>
      </c>
      <c r="S472" s="105" t="str">
        <f t="shared" ref="S472:S477" si="309">IF(G472=0,"",M472/G472)</f>
        <v/>
      </c>
      <c r="T472" s="105" t="str">
        <f t="shared" ref="T472:T477" si="310">N472</f>
        <v>Board-approved</v>
      </c>
      <c r="U472" s="33" t="str">
        <f t="shared" ref="U472:U477" si="311">IF(T472="","",IF(I472=0,"",O472/I472))</f>
        <v/>
      </c>
    </row>
    <row r="473" spans="3:21" x14ac:dyDescent="0.2">
      <c r="C473" s="25" t="s">
        <v>36</v>
      </c>
      <c r="D473" s="32">
        <f t="shared" si="303"/>
        <v>2014</v>
      </c>
      <c r="E473" s="33"/>
      <c r="F473" s="40" t="str">
        <f t="shared" si="304"/>
        <v>Actual</v>
      </c>
      <c r="G473" s="124"/>
      <c r="H473" s="125" t="s">
        <v>64</v>
      </c>
      <c r="I473" s="129"/>
      <c r="K473" s="100" t="str">
        <f t="shared" si="305"/>
        <v>Actual</v>
      </c>
      <c r="L473" s="127"/>
      <c r="M473" s="127"/>
      <c r="N473" s="101" t="str">
        <f t="shared" si="306"/>
        <v/>
      </c>
      <c r="O473" s="43"/>
      <c r="Q473" s="102" t="str">
        <f t="shared" si="307"/>
        <v>Actual</v>
      </c>
      <c r="R473" s="67" t="str">
        <f t="shared" si="308"/>
        <v/>
      </c>
      <c r="S473" s="105" t="str">
        <f t="shared" si="309"/>
        <v/>
      </c>
      <c r="T473" s="105" t="str">
        <f t="shared" si="310"/>
        <v/>
      </c>
      <c r="U473" s="33" t="str">
        <f t="shared" si="311"/>
        <v/>
      </c>
    </row>
    <row r="474" spans="3:21" x14ac:dyDescent="0.2">
      <c r="C474" s="25" t="s">
        <v>36</v>
      </c>
      <c r="D474" s="32">
        <f t="shared" si="303"/>
        <v>2015</v>
      </c>
      <c r="E474" s="33"/>
      <c r="F474" s="40" t="str">
        <f t="shared" si="304"/>
        <v>Actual</v>
      </c>
      <c r="G474" s="124"/>
      <c r="H474" s="125" t="s">
        <v>64</v>
      </c>
      <c r="I474" s="37"/>
      <c r="K474" s="100" t="str">
        <f t="shared" si="305"/>
        <v>Actual</v>
      </c>
      <c r="L474" s="127"/>
      <c r="M474" s="127"/>
      <c r="N474" s="101" t="str">
        <f t="shared" si="306"/>
        <v/>
      </c>
      <c r="O474" s="37"/>
      <c r="Q474" s="102" t="str">
        <f t="shared" si="307"/>
        <v>Actual</v>
      </c>
      <c r="R474" s="67" t="str">
        <f t="shared" si="308"/>
        <v/>
      </c>
      <c r="S474" s="105" t="str">
        <f t="shared" si="309"/>
        <v/>
      </c>
      <c r="T474" s="105" t="str">
        <f t="shared" si="310"/>
        <v/>
      </c>
      <c r="U474" s="33" t="str">
        <f t="shared" si="311"/>
        <v/>
      </c>
    </row>
    <row r="475" spans="3:21" x14ac:dyDescent="0.2">
      <c r="C475" s="25" t="s">
        <v>36</v>
      </c>
      <c r="D475" s="32">
        <f t="shared" si="303"/>
        <v>2016</v>
      </c>
      <c r="E475" s="33"/>
      <c r="F475" s="40" t="str">
        <f t="shared" si="304"/>
        <v>Actual</v>
      </c>
      <c r="G475" s="124"/>
      <c r="H475" s="125" t="s">
        <v>64</v>
      </c>
      <c r="I475" s="37"/>
      <c r="K475" s="100" t="str">
        <f t="shared" si="305"/>
        <v>Actual</v>
      </c>
      <c r="L475" s="127"/>
      <c r="M475" s="127"/>
      <c r="N475" s="101" t="str">
        <f t="shared" si="306"/>
        <v/>
      </c>
      <c r="O475" s="37"/>
      <c r="Q475" s="102" t="str">
        <f t="shared" si="307"/>
        <v>Actual</v>
      </c>
      <c r="R475" s="67" t="str">
        <f t="shared" si="308"/>
        <v/>
      </c>
      <c r="S475" s="105" t="str">
        <f t="shared" si="309"/>
        <v/>
      </c>
      <c r="T475" s="105" t="str">
        <f t="shared" si="310"/>
        <v/>
      </c>
      <c r="U475" s="33" t="str">
        <f t="shared" si="311"/>
        <v/>
      </c>
    </row>
    <row r="476" spans="3:21" x14ac:dyDescent="0.2">
      <c r="C476" s="25" t="s">
        <v>52</v>
      </c>
      <c r="D476" s="32">
        <f t="shared" si="303"/>
        <v>2017</v>
      </c>
      <c r="E476" s="33"/>
      <c r="F476" s="40" t="str">
        <f t="shared" si="304"/>
        <v>Forecast</v>
      </c>
      <c r="G476" s="124"/>
      <c r="H476" s="125" t="s">
        <v>64</v>
      </c>
      <c r="I476" s="37"/>
      <c r="K476" s="100" t="str">
        <f t="shared" si="305"/>
        <v>Forecast</v>
      </c>
      <c r="L476" s="130"/>
      <c r="M476" s="131"/>
      <c r="N476" s="101" t="str">
        <f t="shared" si="306"/>
        <v/>
      </c>
      <c r="O476" s="37"/>
      <c r="Q476" s="102" t="str">
        <f t="shared" si="307"/>
        <v>Forecast</v>
      </c>
      <c r="R476" s="67" t="str">
        <f t="shared" si="308"/>
        <v/>
      </c>
      <c r="S476" s="105" t="str">
        <f t="shared" si="309"/>
        <v/>
      </c>
      <c r="T476" s="105" t="str">
        <f t="shared" si="310"/>
        <v/>
      </c>
      <c r="U476" s="33" t="str">
        <f t="shared" si="311"/>
        <v/>
      </c>
    </row>
    <row r="477" spans="3:21" ht="13.5" thickBot="1" x14ac:dyDescent="0.25">
      <c r="C477" s="45" t="s">
        <v>53</v>
      </c>
      <c r="D477" s="46">
        <v>2018</v>
      </c>
      <c r="E477" s="23"/>
      <c r="F477" s="47" t="str">
        <f t="shared" si="304"/>
        <v>Forecast</v>
      </c>
      <c r="G477" s="132"/>
      <c r="H477" s="133" t="s">
        <v>64</v>
      </c>
      <c r="I477" s="50"/>
      <c r="K477" s="108" t="str">
        <f t="shared" si="305"/>
        <v>Forecast</v>
      </c>
      <c r="L477" s="134"/>
      <c r="M477" s="135"/>
      <c r="N477" s="110" t="str">
        <f t="shared" si="306"/>
        <v/>
      </c>
      <c r="O477" s="50"/>
      <c r="Q477" s="136" t="str">
        <f t="shared" si="307"/>
        <v>Forecast</v>
      </c>
      <c r="R477" s="137" t="str">
        <f t="shared" si="308"/>
        <v/>
      </c>
      <c r="S477" s="137" t="str">
        <f t="shared" si="309"/>
        <v/>
      </c>
      <c r="T477" s="137" t="str">
        <f t="shared" si="310"/>
        <v/>
      </c>
      <c r="U477" s="23" t="str">
        <f t="shared" si="311"/>
        <v/>
      </c>
    </row>
    <row r="478" spans="3:21" ht="13.5" thickBot="1" x14ac:dyDescent="0.25">
      <c r="C478" s="114"/>
      <c r="I478" s="58">
        <f>SUM(I471:I476)</f>
        <v>0</v>
      </c>
      <c r="J478" s="67"/>
      <c r="O478" s="58">
        <f>SUM(O471:O476)</f>
        <v>0</v>
      </c>
      <c r="U478" s="58">
        <f>SUM(U471:U476)</f>
        <v>0</v>
      </c>
    </row>
    <row r="479" spans="3:21" ht="39" thickBot="1" x14ac:dyDescent="0.25">
      <c r="C479" s="59" t="s">
        <v>41</v>
      </c>
      <c r="D479" s="60" t="s">
        <v>42</v>
      </c>
      <c r="E479" s="61"/>
      <c r="F479" s="61"/>
      <c r="G479" s="61" t="s">
        <v>43</v>
      </c>
      <c r="H479" s="61"/>
      <c r="I479" s="62" t="str">
        <f>I458</f>
        <v>Test Year Versus Board-approved</v>
      </c>
      <c r="J479" s="138"/>
      <c r="K479" s="64" t="s">
        <v>42</v>
      </c>
      <c r="L479" s="164" t="s">
        <v>43</v>
      </c>
      <c r="M479" s="164"/>
      <c r="N479" s="61"/>
      <c r="O479" s="62" t="str">
        <f>I479</f>
        <v>Test Year Versus Board-approved</v>
      </c>
      <c r="P479" s="139"/>
      <c r="Q479" s="64" t="s">
        <v>42</v>
      </c>
      <c r="R479" s="164" t="s">
        <v>43</v>
      </c>
      <c r="S479" s="164"/>
      <c r="T479" s="61"/>
      <c r="U479" s="62" t="str">
        <f>O479</f>
        <v>Test Year Versus Board-approved</v>
      </c>
    </row>
    <row r="480" spans="3:21" x14ac:dyDescent="0.2">
      <c r="C480" s="33"/>
      <c r="D480" s="140">
        <f>D471</f>
        <v>2012</v>
      </c>
      <c r="E480" s="57"/>
      <c r="F480" s="67"/>
      <c r="G480" s="68"/>
      <c r="H480" s="67"/>
      <c r="I480" s="69"/>
      <c r="J480" s="33"/>
      <c r="K480" s="32">
        <f>D480</f>
        <v>2012</v>
      </c>
      <c r="L480" s="118"/>
      <c r="M480" s="118"/>
      <c r="N480" s="67"/>
      <c r="O480" s="141"/>
      <c r="P480" s="33"/>
      <c r="Q480" s="32">
        <f>K480</f>
        <v>2012</v>
      </c>
      <c r="R480" s="119"/>
      <c r="S480" s="119"/>
      <c r="T480" s="67"/>
      <c r="U480" s="37"/>
    </row>
    <row r="481" spans="2:21" x14ac:dyDescent="0.2">
      <c r="C481" s="33"/>
      <c r="D481" s="73">
        <f>D472</f>
        <v>2013</v>
      </c>
      <c r="E481" s="67"/>
      <c r="F481" s="67"/>
      <c r="G481" s="74" t="str">
        <f>IF(G471=0,"",G472/G471-1)</f>
        <v/>
      </c>
      <c r="H481" s="67"/>
      <c r="I481" s="69"/>
      <c r="J481" s="33"/>
      <c r="K481" s="32">
        <f t="shared" ref="K481:K487" si="312">D481</f>
        <v>2013</v>
      </c>
      <c r="L481" s="75" t="str">
        <f>IF(L471=0,"",L472/L471-1)</f>
        <v/>
      </c>
      <c r="M481" s="75" t="str">
        <f>IF(M471=0,"",M472/M471-1)</f>
        <v/>
      </c>
      <c r="N481" s="67"/>
      <c r="O481" s="141"/>
      <c r="P481" s="33"/>
      <c r="Q481" s="32">
        <f t="shared" ref="Q481:Q487" si="313">K481</f>
        <v>2013</v>
      </c>
      <c r="R481" s="120" t="str">
        <f>IF(R471="","",IF(R471=0,"",R472/R471-1))</f>
        <v/>
      </c>
      <c r="S481" s="120" t="str">
        <f>IF(S471="","",IF(S471=0,"",S472/S471-1))</f>
        <v/>
      </c>
      <c r="T481" s="67"/>
      <c r="U481" s="37"/>
    </row>
    <row r="482" spans="2:21" x14ac:dyDescent="0.2">
      <c r="C482" s="33"/>
      <c r="D482" s="142">
        <f t="shared" ref="D482:D486" si="314">D473</f>
        <v>2014</v>
      </c>
      <c r="E482" s="67"/>
      <c r="F482" s="67"/>
      <c r="G482" s="74" t="str">
        <f t="shared" ref="G482:G486" si="315">IF(G472=0,"",G473/G472-1)</f>
        <v/>
      </c>
      <c r="H482" s="67"/>
      <c r="I482" s="69"/>
      <c r="J482" s="33"/>
      <c r="K482" s="32">
        <f t="shared" si="312"/>
        <v>2014</v>
      </c>
      <c r="L482" s="75" t="str">
        <f t="shared" ref="L482:M486" si="316">IF(L472=0,"",L473/L472-1)</f>
        <v/>
      </c>
      <c r="M482" s="75" t="str">
        <f t="shared" si="316"/>
        <v/>
      </c>
      <c r="N482" s="67"/>
      <c r="O482" s="141"/>
      <c r="P482" s="33"/>
      <c r="Q482" s="32">
        <f t="shared" si="313"/>
        <v>2014</v>
      </c>
      <c r="R482" s="120" t="str">
        <f t="shared" ref="R482:S486" si="317">IF(R472="","",IF(R472=0,"",R473/R472-1))</f>
        <v/>
      </c>
      <c r="S482" s="120" t="str">
        <f t="shared" si="317"/>
        <v/>
      </c>
      <c r="T482" s="67"/>
      <c r="U482" s="37"/>
    </row>
    <row r="483" spans="2:21" x14ac:dyDescent="0.2">
      <c r="C483" s="33"/>
      <c r="D483" s="73">
        <f t="shared" si="314"/>
        <v>2015</v>
      </c>
      <c r="E483" s="67"/>
      <c r="F483" s="67"/>
      <c r="G483" s="74" t="str">
        <f t="shared" si="315"/>
        <v/>
      </c>
      <c r="H483" s="67"/>
      <c r="I483" s="69"/>
      <c r="J483" s="33"/>
      <c r="K483" s="32">
        <f t="shared" si="312"/>
        <v>2015</v>
      </c>
      <c r="L483" s="75" t="str">
        <f t="shared" si="316"/>
        <v/>
      </c>
      <c r="M483" s="75" t="str">
        <f t="shared" si="316"/>
        <v/>
      </c>
      <c r="N483" s="67"/>
      <c r="O483" s="141"/>
      <c r="P483" s="33"/>
      <c r="Q483" s="32">
        <f t="shared" si="313"/>
        <v>2015</v>
      </c>
      <c r="R483" s="120" t="str">
        <f t="shared" si="317"/>
        <v/>
      </c>
      <c r="S483" s="120" t="str">
        <f t="shared" si="317"/>
        <v/>
      </c>
      <c r="T483" s="67"/>
      <c r="U483" s="37"/>
    </row>
    <row r="484" spans="2:21" x14ac:dyDescent="0.2">
      <c r="C484" s="33"/>
      <c r="D484" s="73">
        <f t="shared" si="314"/>
        <v>2016</v>
      </c>
      <c r="E484" s="67"/>
      <c r="F484" s="67"/>
      <c r="G484" s="74" t="str">
        <f t="shared" si="315"/>
        <v/>
      </c>
      <c r="H484" s="67"/>
      <c r="I484" s="69"/>
      <c r="J484" s="33"/>
      <c r="K484" s="32">
        <f t="shared" si="312"/>
        <v>2016</v>
      </c>
      <c r="L484" s="75" t="str">
        <f t="shared" si="316"/>
        <v/>
      </c>
      <c r="M484" s="75" t="str">
        <f t="shared" si="316"/>
        <v/>
      </c>
      <c r="N484" s="67"/>
      <c r="O484" s="141"/>
      <c r="P484" s="33"/>
      <c r="Q484" s="32">
        <f t="shared" si="313"/>
        <v>2016</v>
      </c>
      <c r="R484" s="120" t="str">
        <f t="shared" si="317"/>
        <v/>
      </c>
      <c r="S484" s="120" t="str">
        <f t="shared" si="317"/>
        <v/>
      </c>
      <c r="T484" s="67"/>
      <c r="U484" s="37"/>
    </row>
    <row r="485" spans="2:21" x14ac:dyDescent="0.2">
      <c r="C485" s="33"/>
      <c r="D485" s="73">
        <f t="shared" si="314"/>
        <v>2017</v>
      </c>
      <c r="E485" s="67"/>
      <c r="F485" s="67"/>
      <c r="G485" s="74" t="str">
        <f t="shared" si="315"/>
        <v/>
      </c>
      <c r="H485" s="67"/>
      <c r="I485" s="69"/>
      <c r="J485" s="33"/>
      <c r="K485" s="32">
        <f t="shared" si="312"/>
        <v>2017</v>
      </c>
      <c r="L485" s="75" t="str">
        <f>IF(K476="Forecast","",IF(L475=0,"",L476/L475-1))</f>
        <v/>
      </c>
      <c r="M485" s="75" t="str">
        <f t="shared" si="316"/>
        <v/>
      </c>
      <c r="N485" s="67"/>
      <c r="O485" s="141"/>
      <c r="P485" s="33"/>
      <c r="Q485" s="32">
        <f t="shared" si="313"/>
        <v>2017</v>
      </c>
      <c r="R485" s="120" t="str">
        <f>IF(Q476="Forecast","",IF(R475=0,"",R476/R475-1))</f>
        <v/>
      </c>
      <c r="S485" s="120" t="str">
        <f t="shared" si="317"/>
        <v/>
      </c>
      <c r="T485" s="67"/>
      <c r="U485" s="37"/>
    </row>
    <row r="486" spans="2:21" x14ac:dyDescent="0.2">
      <c r="C486" s="33"/>
      <c r="D486" s="142">
        <f t="shared" si="314"/>
        <v>2018</v>
      </c>
      <c r="E486" s="67"/>
      <c r="F486" s="67"/>
      <c r="G486" s="74" t="str">
        <f t="shared" si="315"/>
        <v/>
      </c>
      <c r="H486" s="67"/>
      <c r="I486" s="76" t="str">
        <f>IF(I478=0,"",G477/I478-1)</f>
        <v/>
      </c>
      <c r="J486" s="33"/>
      <c r="K486" s="32">
        <f t="shared" si="312"/>
        <v>2018</v>
      </c>
      <c r="L486" s="75" t="str">
        <f>IF(K477="Forecast","",IF(L476=0,"",L477/L476-1))</f>
        <v/>
      </c>
      <c r="M486" s="75" t="str">
        <f t="shared" si="316"/>
        <v/>
      </c>
      <c r="N486" s="67"/>
      <c r="O486" s="143" t="str">
        <f>IF(O478=0,"",M477/O478-1)</f>
        <v/>
      </c>
      <c r="P486" s="33"/>
      <c r="Q486" s="32">
        <f t="shared" si="313"/>
        <v>2018</v>
      </c>
      <c r="R486" s="120" t="str">
        <f>IF(Q477="Forecast","",IF(R476=0,"",R477/R476-1))</f>
        <v/>
      </c>
      <c r="S486" s="120" t="str">
        <f t="shared" si="317"/>
        <v/>
      </c>
      <c r="T486" s="67"/>
      <c r="U486" s="77" t="str">
        <f>IF(U478=0,"",S477/U478-1)</f>
        <v/>
      </c>
    </row>
    <row r="487" spans="2:21" ht="26.25" thickBot="1" x14ac:dyDescent="0.25">
      <c r="C487" s="23"/>
      <c r="D487" s="78" t="s">
        <v>46</v>
      </c>
      <c r="E487" s="79"/>
      <c r="F487" s="79"/>
      <c r="G487" s="80" t="str">
        <f>IF(G471=0,"",(G477/G471)^(1/($D477-$D471-1))-1)</f>
        <v/>
      </c>
      <c r="H487" s="79"/>
      <c r="I487" s="86" t="s">
        <v>64</v>
      </c>
      <c r="J487" s="33"/>
      <c r="K487" s="83" t="str">
        <f t="shared" si="312"/>
        <v>Geometric Mean</v>
      </c>
      <c r="L487" s="84" t="str">
        <f>IF(L471=0,"",(L475/L471)^(1/($D475-$D471-1))-1)</f>
        <v/>
      </c>
      <c r="M487" s="84" t="str">
        <f>IF(M471=0,"",(M477/M471)^(1/($D477-$D471-1))-1)</f>
        <v/>
      </c>
      <c r="N487" s="79"/>
      <c r="O487" s="86" t="s">
        <v>64</v>
      </c>
      <c r="P487" s="23"/>
      <c r="Q487" s="83" t="str">
        <f t="shared" si="313"/>
        <v>Geometric Mean</v>
      </c>
      <c r="R487" s="121" t="str">
        <f>IF(R471="","",IF(R471=0,"",(R475/R471)^(1/($D475-$D471-1))-1))</f>
        <v/>
      </c>
      <c r="S487" s="84" t="str">
        <f>IF(S471="","",IF(S471=0,"",(S477/S471)^(1/($D477-$D471-1))-1))</f>
        <v/>
      </c>
      <c r="T487" s="79"/>
      <c r="U487" s="86" t="s">
        <v>64</v>
      </c>
    </row>
    <row r="489" spans="2:21" x14ac:dyDescent="0.2">
      <c r="B489" s="91" t="s">
        <v>63</v>
      </c>
    </row>
  </sheetData>
  <mergeCells count="142">
    <mergeCell ref="B27:V27"/>
    <mergeCell ref="B29:V29"/>
    <mergeCell ref="F37:I37"/>
    <mergeCell ref="K37:O37"/>
    <mergeCell ref="F38:H38"/>
    <mergeCell ref="L47:M47"/>
    <mergeCell ref="B9:V9"/>
    <mergeCell ref="B10:V10"/>
    <mergeCell ref="B19:V19"/>
    <mergeCell ref="B21:V21"/>
    <mergeCell ref="B23:V23"/>
    <mergeCell ref="B25:V25"/>
    <mergeCell ref="F82:I82"/>
    <mergeCell ref="K82:O82"/>
    <mergeCell ref="Q82:U82"/>
    <mergeCell ref="F83:H83"/>
    <mergeCell ref="L92:M92"/>
    <mergeCell ref="R92:S92"/>
    <mergeCell ref="D59:F59"/>
    <mergeCell ref="F61:I61"/>
    <mergeCell ref="K61:O61"/>
    <mergeCell ref="Q61:U61"/>
    <mergeCell ref="F62:H62"/>
    <mergeCell ref="L71:M71"/>
    <mergeCell ref="R71:S71"/>
    <mergeCell ref="F125:I125"/>
    <mergeCell ref="K125:O125"/>
    <mergeCell ref="Q125:U125"/>
    <mergeCell ref="F126:H126"/>
    <mergeCell ref="L135:M135"/>
    <mergeCell ref="R135:S135"/>
    <mergeCell ref="D102:F102"/>
    <mergeCell ref="F104:I104"/>
    <mergeCell ref="K104:O104"/>
    <mergeCell ref="Q104:U104"/>
    <mergeCell ref="F105:H105"/>
    <mergeCell ref="L114:M114"/>
    <mergeCell ref="R114:S114"/>
    <mergeCell ref="F168:I168"/>
    <mergeCell ref="K168:O168"/>
    <mergeCell ref="Q168:U168"/>
    <mergeCell ref="F169:H169"/>
    <mergeCell ref="L178:M178"/>
    <mergeCell ref="R178:S178"/>
    <mergeCell ref="D145:F145"/>
    <mergeCell ref="F147:I147"/>
    <mergeCell ref="K147:O147"/>
    <mergeCell ref="Q147:U147"/>
    <mergeCell ref="F148:H148"/>
    <mergeCell ref="L157:M157"/>
    <mergeCell ref="R157:S157"/>
    <mergeCell ref="F211:I211"/>
    <mergeCell ref="K211:O211"/>
    <mergeCell ref="Q211:U211"/>
    <mergeCell ref="F212:H212"/>
    <mergeCell ref="L221:M221"/>
    <mergeCell ref="R221:S221"/>
    <mergeCell ref="D188:F188"/>
    <mergeCell ref="F190:I190"/>
    <mergeCell ref="K190:O190"/>
    <mergeCell ref="Q190:U190"/>
    <mergeCell ref="F191:H191"/>
    <mergeCell ref="L200:M200"/>
    <mergeCell ref="R200:S200"/>
    <mergeCell ref="F254:I254"/>
    <mergeCell ref="K254:O254"/>
    <mergeCell ref="Q254:U254"/>
    <mergeCell ref="F255:H255"/>
    <mergeCell ref="L264:M264"/>
    <mergeCell ref="R264:S264"/>
    <mergeCell ref="D231:F231"/>
    <mergeCell ref="F233:I233"/>
    <mergeCell ref="K233:O233"/>
    <mergeCell ref="Q233:U233"/>
    <mergeCell ref="F234:H234"/>
    <mergeCell ref="L243:M243"/>
    <mergeCell ref="R243:S243"/>
    <mergeCell ref="F297:I297"/>
    <mergeCell ref="K297:O297"/>
    <mergeCell ref="Q297:U297"/>
    <mergeCell ref="F298:H298"/>
    <mergeCell ref="L307:M307"/>
    <mergeCell ref="R307:S307"/>
    <mergeCell ref="D274:F274"/>
    <mergeCell ref="F276:I276"/>
    <mergeCell ref="K276:O276"/>
    <mergeCell ref="Q276:U276"/>
    <mergeCell ref="F277:H277"/>
    <mergeCell ref="L286:M286"/>
    <mergeCell ref="R286:S286"/>
    <mergeCell ref="F340:I340"/>
    <mergeCell ref="K340:O340"/>
    <mergeCell ref="Q340:U340"/>
    <mergeCell ref="F341:H341"/>
    <mergeCell ref="L350:M350"/>
    <mergeCell ref="R350:S350"/>
    <mergeCell ref="D317:F317"/>
    <mergeCell ref="F319:I319"/>
    <mergeCell ref="K319:O319"/>
    <mergeCell ref="Q319:U319"/>
    <mergeCell ref="F320:H320"/>
    <mergeCell ref="L329:M329"/>
    <mergeCell ref="R329:S329"/>
    <mergeCell ref="F383:I383"/>
    <mergeCell ref="K383:O383"/>
    <mergeCell ref="Q383:U383"/>
    <mergeCell ref="F384:H384"/>
    <mergeCell ref="L393:M393"/>
    <mergeCell ref="R393:S393"/>
    <mergeCell ref="D360:F360"/>
    <mergeCell ref="F362:I362"/>
    <mergeCell ref="K362:O362"/>
    <mergeCell ref="Q362:U362"/>
    <mergeCell ref="F363:H363"/>
    <mergeCell ref="L372:M372"/>
    <mergeCell ref="R372:S372"/>
    <mergeCell ref="F426:I426"/>
    <mergeCell ref="K426:O426"/>
    <mergeCell ref="Q426:U426"/>
    <mergeCell ref="F427:H427"/>
    <mergeCell ref="L436:M436"/>
    <mergeCell ref="R436:S436"/>
    <mergeCell ref="D403:F403"/>
    <mergeCell ref="F405:I405"/>
    <mergeCell ref="K405:O405"/>
    <mergeCell ref="Q405:U405"/>
    <mergeCell ref="F406:H406"/>
    <mergeCell ref="L415:M415"/>
    <mergeCell ref="R415:S415"/>
    <mergeCell ref="F469:I469"/>
    <mergeCell ref="K469:O469"/>
    <mergeCell ref="Q469:U469"/>
    <mergeCell ref="F470:H470"/>
    <mergeCell ref="L479:M479"/>
    <mergeCell ref="R479:S479"/>
    <mergeCell ref="D446:F446"/>
    <mergeCell ref="F448:I448"/>
    <mergeCell ref="K448:O448"/>
    <mergeCell ref="Q448:U448"/>
    <mergeCell ref="F449:H449"/>
    <mergeCell ref="L458:M458"/>
    <mergeCell ref="R458:S458"/>
  </mergeCells>
  <conditionalFormatting sqref="I63">
    <cfRule type="expression" dxfId="359" priority="360">
      <formula>$H$63="Board-approved"</formula>
    </cfRule>
  </conditionalFormatting>
  <conditionalFormatting sqref="I64">
    <cfRule type="expression" dxfId="358" priority="359">
      <formula>$H$64="Board-approved"</formula>
    </cfRule>
  </conditionalFormatting>
  <conditionalFormatting sqref="I65">
    <cfRule type="expression" dxfId="357" priority="358">
      <formula>$H$65="Board-approved"</formula>
    </cfRule>
  </conditionalFormatting>
  <conditionalFormatting sqref="I66">
    <cfRule type="expression" dxfId="356" priority="357">
      <formula>$H$66="Board-approved"</formula>
    </cfRule>
  </conditionalFormatting>
  <conditionalFormatting sqref="I67">
    <cfRule type="expression" dxfId="355" priority="356">
      <formula>$H$67="Board-approved"</formula>
    </cfRule>
  </conditionalFormatting>
  <conditionalFormatting sqref="L63">
    <cfRule type="expression" dxfId="354" priority="355">
      <formula>$K$63="Forecastl"</formula>
    </cfRule>
  </conditionalFormatting>
  <conditionalFormatting sqref="L64">
    <cfRule type="expression" dxfId="353" priority="354">
      <formula>$K$64="Forecast"</formula>
    </cfRule>
  </conditionalFormatting>
  <conditionalFormatting sqref="L65">
    <cfRule type="expression" dxfId="352" priority="353">
      <formula>$K$65="Forecast"</formula>
    </cfRule>
  </conditionalFormatting>
  <conditionalFormatting sqref="L66">
    <cfRule type="expression" dxfId="351" priority="352">
      <formula>$K$66="Forecast"</formula>
    </cfRule>
  </conditionalFormatting>
  <conditionalFormatting sqref="L67">
    <cfRule type="expression" dxfId="350" priority="351">
      <formula>$K$67="Forecast"</formula>
    </cfRule>
  </conditionalFormatting>
  <conditionalFormatting sqref="L68">
    <cfRule type="expression" dxfId="349" priority="350">
      <formula>$K$68="Forecast"</formula>
    </cfRule>
  </conditionalFormatting>
  <conditionalFormatting sqref="L69">
    <cfRule type="expression" dxfId="348" priority="349">
      <formula>$K$69="Forecast"</formula>
    </cfRule>
  </conditionalFormatting>
  <conditionalFormatting sqref="O63">
    <cfRule type="expression" dxfId="347" priority="348">
      <formula>$H$63="Board-approved"</formula>
    </cfRule>
  </conditionalFormatting>
  <conditionalFormatting sqref="O64">
    <cfRule type="expression" dxfId="346" priority="347">
      <formula>$H$64="Board-approved"</formula>
    </cfRule>
  </conditionalFormatting>
  <conditionalFormatting sqref="O65">
    <cfRule type="expression" dxfId="345" priority="346">
      <formula>$H$65="Board-approved"</formula>
    </cfRule>
  </conditionalFormatting>
  <conditionalFormatting sqref="O66">
    <cfRule type="expression" dxfId="344" priority="345">
      <formula>$H$66="Board-approved"</formula>
    </cfRule>
  </conditionalFormatting>
  <conditionalFormatting sqref="O67">
    <cfRule type="expression" dxfId="343" priority="344">
      <formula>$H$67="Board-approved"</formula>
    </cfRule>
  </conditionalFormatting>
  <conditionalFormatting sqref="L84">
    <cfRule type="expression" dxfId="342" priority="343">
      <formula>$K$63="Forecastl"</formula>
    </cfRule>
  </conditionalFormatting>
  <conditionalFormatting sqref="L85">
    <cfRule type="expression" dxfId="341" priority="342">
      <formula>$K$64="Forecast"</formula>
    </cfRule>
  </conditionalFormatting>
  <conditionalFormatting sqref="L86">
    <cfRule type="expression" dxfId="340" priority="341">
      <formula>$K$65="Forecast"</formula>
    </cfRule>
  </conditionalFormatting>
  <conditionalFormatting sqref="L87">
    <cfRule type="expression" dxfId="339" priority="340">
      <formula>$K$66="Forecast"</formula>
    </cfRule>
  </conditionalFormatting>
  <conditionalFormatting sqref="L88">
    <cfRule type="expression" dxfId="338" priority="339">
      <formula>$K$67="Forecast"</formula>
    </cfRule>
  </conditionalFormatting>
  <conditionalFormatting sqref="L89">
    <cfRule type="expression" dxfId="337" priority="338">
      <formula>$K$68="Forecast"</formula>
    </cfRule>
  </conditionalFormatting>
  <conditionalFormatting sqref="L90">
    <cfRule type="expression" dxfId="336" priority="337">
      <formula>$K$69="Forecast"</formula>
    </cfRule>
  </conditionalFormatting>
  <conditionalFormatting sqref="O84">
    <cfRule type="expression" dxfId="335" priority="336">
      <formula>$H$63="Board-approved"</formula>
    </cfRule>
  </conditionalFormatting>
  <conditionalFormatting sqref="O85">
    <cfRule type="expression" dxfId="334" priority="335">
      <formula>$H$64="Board-approved"</formula>
    </cfRule>
  </conditionalFormatting>
  <conditionalFormatting sqref="O86">
    <cfRule type="expression" dxfId="333" priority="334">
      <formula>$H$65="Board-approved"</formula>
    </cfRule>
  </conditionalFormatting>
  <conditionalFormatting sqref="O87">
    <cfRule type="expression" dxfId="332" priority="333">
      <formula>$H$66="Board-approved"</formula>
    </cfRule>
  </conditionalFormatting>
  <conditionalFormatting sqref="O88">
    <cfRule type="expression" dxfId="331" priority="332">
      <formula>$H$67="Board-approved"</formula>
    </cfRule>
  </conditionalFormatting>
  <conditionalFormatting sqref="I84">
    <cfRule type="expression" dxfId="330" priority="331">
      <formula>$H$63="Board-approved"</formula>
    </cfRule>
  </conditionalFormatting>
  <conditionalFormatting sqref="I85">
    <cfRule type="expression" dxfId="329" priority="330">
      <formula>$H$64="Board-approved"</formula>
    </cfRule>
  </conditionalFormatting>
  <conditionalFormatting sqref="I86">
    <cfRule type="expression" dxfId="328" priority="329">
      <formula>$H$65="Board-approved"</formula>
    </cfRule>
  </conditionalFormatting>
  <conditionalFormatting sqref="I87">
    <cfRule type="expression" dxfId="327" priority="328">
      <formula>$H$66="Board-approved"</formula>
    </cfRule>
  </conditionalFormatting>
  <conditionalFormatting sqref="I88">
    <cfRule type="expression" dxfId="326" priority="327">
      <formula>$H$67="Board-approved"</formula>
    </cfRule>
  </conditionalFormatting>
  <conditionalFormatting sqref="K82:U100">
    <cfRule type="expression" dxfId="325" priority="326">
      <formula>$N$59="kWh"</formula>
    </cfRule>
  </conditionalFormatting>
  <conditionalFormatting sqref="L39:L45">
    <cfRule type="expression" dxfId="324" priority="325">
      <formula>$K$63="Forecastl"</formula>
    </cfRule>
  </conditionalFormatting>
  <conditionalFormatting sqref="O39">
    <cfRule type="expression" dxfId="323" priority="324">
      <formula>$H$63="Board-approved"</formula>
    </cfRule>
  </conditionalFormatting>
  <conditionalFormatting sqref="O40">
    <cfRule type="expression" dxfId="322" priority="323">
      <formula>$H$64="Board-approved"</formula>
    </cfRule>
  </conditionalFormatting>
  <conditionalFormatting sqref="O41">
    <cfRule type="expression" dxfId="321" priority="322">
      <formula>$H$65="Board-approved"</formula>
    </cfRule>
  </conditionalFormatting>
  <conditionalFormatting sqref="O42">
    <cfRule type="expression" dxfId="320" priority="321">
      <formula>$H$66="Board-approved"</formula>
    </cfRule>
  </conditionalFormatting>
  <conditionalFormatting sqref="O43">
    <cfRule type="expression" dxfId="319" priority="320">
      <formula>$H$67="Board-approved"</formula>
    </cfRule>
  </conditionalFormatting>
  <conditionalFormatting sqref="I106">
    <cfRule type="expression" dxfId="318" priority="319">
      <formula>$H$63="Board-approved"</formula>
    </cfRule>
  </conditionalFormatting>
  <conditionalFormatting sqref="I107">
    <cfRule type="expression" dxfId="317" priority="318">
      <formula>$H$64="Board-approved"</formula>
    </cfRule>
  </conditionalFormatting>
  <conditionalFormatting sqref="I108">
    <cfRule type="expression" dxfId="316" priority="317">
      <formula>$H$65="Board-approved"</formula>
    </cfRule>
  </conditionalFormatting>
  <conditionalFormatting sqref="I109">
    <cfRule type="expression" dxfId="315" priority="316">
      <formula>$H$66="Board-approved"</formula>
    </cfRule>
  </conditionalFormatting>
  <conditionalFormatting sqref="I110">
    <cfRule type="expression" dxfId="314" priority="315">
      <formula>$H$67="Board-approved"</formula>
    </cfRule>
  </conditionalFormatting>
  <conditionalFormatting sqref="L106">
    <cfRule type="expression" dxfId="313" priority="314">
      <formula>$K$63="Forecastl"</formula>
    </cfRule>
  </conditionalFormatting>
  <conditionalFormatting sqref="L107">
    <cfRule type="expression" dxfId="312" priority="313">
      <formula>$K$64="Forecast"</formula>
    </cfRule>
  </conditionalFormatting>
  <conditionalFormatting sqref="L108">
    <cfRule type="expression" dxfId="311" priority="312">
      <formula>$K$65="Forecast"</formula>
    </cfRule>
  </conditionalFormatting>
  <conditionalFormatting sqref="L109">
    <cfRule type="expression" dxfId="310" priority="311">
      <formula>$K$66="Forecast"</formula>
    </cfRule>
  </conditionalFormatting>
  <conditionalFormatting sqref="L110">
    <cfRule type="expression" dxfId="309" priority="310">
      <formula>$K$67="Forecast"</formula>
    </cfRule>
  </conditionalFormatting>
  <conditionalFormatting sqref="L111">
    <cfRule type="expression" dxfId="308" priority="309">
      <formula>$K$68="Forecast"</formula>
    </cfRule>
  </conditionalFormatting>
  <conditionalFormatting sqref="L112">
    <cfRule type="expression" dxfId="307" priority="308">
      <formula>$K$69="Forecast"</formula>
    </cfRule>
  </conditionalFormatting>
  <conditionalFormatting sqref="O106">
    <cfRule type="expression" dxfId="306" priority="307">
      <formula>$H$63="Board-approved"</formula>
    </cfRule>
  </conditionalFormatting>
  <conditionalFormatting sqref="O107">
    <cfRule type="expression" dxfId="305" priority="306">
      <formula>$H$64="Board-approved"</formula>
    </cfRule>
  </conditionalFormatting>
  <conditionalFormatting sqref="O108">
    <cfRule type="expression" dxfId="304" priority="305">
      <formula>$H$65="Board-approved"</formula>
    </cfRule>
  </conditionalFormatting>
  <conditionalFormatting sqref="O109">
    <cfRule type="expression" dxfId="303" priority="304">
      <formula>$H$66="Board-approved"</formula>
    </cfRule>
  </conditionalFormatting>
  <conditionalFormatting sqref="O110">
    <cfRule type="expression" dxfId="302" priority="303">
      <formula>$H$67="Board-approved"</formula>
    </cfRule>
  </conditionalFormatting>
  <conditionalFormatting sqref="L127">
    <cfRule type="expression" dxfId="301" priority="302">
      <formula>$K$63="Forecastl"</formula>
    </cfRule>
  </conditionalFormatting>
  <conditionalFormatting sqref="L128">
    <cfRule type="expression" dxfId="300" priority="301">
      <formula>$K$64="Forecast"</formula>
    </cfRule>
  </conditionalFormatting>
  <conditionalFormatting sqref="L129">
    <cfRule type="expression" dxfId="299" priority="300">
      <formula>$K$65="Forecast"</formula>
    </cfRule>
  </conditionalFormatting>
  <conditionalFormatting sqref="L130">
    <cfRule type="expression" dxfId="298" priority="299">
      <formula>$K$66="Forecast"</formula>
    </cfRule>
  </conditionalFormatting>
  <conditionalFormatting sqref="L131">
    <cfRule type="expression" dxfId="297" priority="298">
      <formula>$K$67="Forecast"</formula>
    </cfRule>
  </conditionalFormatting>
  <conditionalFormatting sqref="L132">
    <cfRule type="expression" dxfId="296" priority="297">
      <formula>$K$68="Forecast"</formula>
    </cfRule>
  </conditionalFormatting>
  <conditionalFormatting sqref="L133">
    <cfRule type="expression" dxfId="295" priority="296">
      <formula>$K$69="Forecast"</formula>
    </cfRule>
  </conditionalFormatting>
  <conditionalFormatting sqref="O127">
    <cfRule type="expression" dxfId="294" priority="295">
      <formula>$H$63="Board-approved"</formula>
    </cfRule>
  </conditionalFormatting>
  <conditionalFormatting sqref="O128">
    <cfRule type="expression" dxfId="293" priority="294">
      <formula>$H$64="Board-approved"</formula>
    </cfRule>
  </conditionalFormatting>
  <conditionalFormatting sqref="O129">
    <cfRule type="expression" dxfId="292" priority="293">
      <formula>$H$65="Board-approved"</formula>
    </cfRule>
  </conditionalFormatting>
  <conditionalFormatting sqref="O130">
    <cfRule type="expression" dxfId="291" priority="292">
      <formula>$H$66="Board-approved"</formula>
    </cfRule>
  </conditionalFormatting>
  <conditionalFormatting sqref="O131">
    <cfRule type="expression" dxfId="290" priority="291">
      <formula>$H$67="Board-approved"</formula>
    </cfRule>
  </conditionalFormatting>
  <conditionalFormatting sqref="I127">
    <cfRule type="expression" dxfId="289" priority="290">
      <formula>$H$63="Board-approved"</formula>
    </cfRule>
  </conditionalFormatting>
  <conditionalFormatting sqref="I128">
    <cfRule type="expression" dxfId="288" priority="289">
      <formula>$H$64="Board-approved"</formula>
    </cfRule>
  </conditionalFormatting>
  <conditionalFormatting sqref="I129:I130">
    <cfRule type="expression" dxfId="287" priority="288">
      <formula>$H$66="Board-approved"</formula>
    </cfRule>
  </conditionalFormatting>
  <conditionalFormatting sqref="I131">
    <cfRule type="expression" dxfId="286" priority="287">
      <formula>$H$67="Board-approved"</formula>
    </cfRule>
  </conditionalFormatting>
  <conditionalFormatting sqref="K125:U143">
    <cfRule type="expression" dxfId="285" priority="286">
      <formula>$N$102="kWh"</formula>
    </cfRule>
  </conditionalFormatting>
  <conditionalFormatting sqref="I149">
    <cfRule type="expression" dxfId="284" priority="285">
      <formula>$H$63="Board-approved"</formula>
    </cfRule>
  </conditionalFormatting>
  <conditionalFormatting sqref="I150">
    <cfRule type="expression" dxfId="283" priority="284">
      <formula>$H$64="Board-approved"</formula>
    </cfRule>
  </conditionalFormatting>
  <conditionalFormatting sqref="I151">
    <cfRule type="expression" dxfId="282" priority="283">
      <formula>$H$65="Board-approved"</formula>
    </cfRule>
  </conditionalFormatting>
  <conditionalFormatting sqref="I152">
    <cfRule type="expression" dxfId="281" priority="282">
      <formula>$H$66="Board-approved"</formula>
    </cfRule>
  </conditionalFormatting>
  <conditionalFormatting sqref="I153">
    <cfRule type="expression" dxfId="280" priority="281">
      <formula>$H$67="Board-approved"</formula>
    </cfRule>
  </conditionalFormatting>
  <conditionalFormatting sqref="L149">
    <cfRule type="expression" dxfId="279" priority="280">
      <formula>$K$63="Forecastl"</formula>
    </cfRule>
  </conditionalFormatting>
  <conditionalFormatting sqref="L150">
    <cfRule type="expression" dxfId="278" priority="279">
      <formula>$K$64="Forecast"</formula>
    </cfRule>
  </conditionalFormatting>
  <conditionalFormatting sqref="L151">
    <cfRule type="expression" dxfId="277" priority="278">
      <formula>$K$65="Forecast"</formula>
    </cfRule>
  </conditionalFormatting>
  <conditionalFormatting sqref="L152">
    <cfRule type="expression" dxfId="276" priority="277">
      <formula>$K$66="Forecast"</formula>
    </cfRule>
  </conditionalFormatting>
  <conditionalFormatting sqref="L153">
    <cfRule type="expression" dxfId="275" priority="276">
      <formula>$K$67="Forecast"</formula>
    </cfRule>
  </conditionalFormatting>
  <conditionalFormatting sqref="L154">
    <cfRule type="expression" dxfId="274" priority="275">
      <formula>$K$68="Forecast"</formula>
    </cfRule>
  </conditionalFormatting>
  <conditionalFormatting sqref="L155">
    <cfRule type="expression" dxfId="273" priority="274">
      <formula>$K$69="Forecast"</formula>
    </cfRule>
  </conditionalFormatting>
  <conditionalFormatting sqref="O149">
    <cfRule type="expression" dxfId="272" priority="273">
      <formula>$H$63="Board-approved"</formula>
    </cfRule>
  </conditionalFormatting>
  <conditionalFormatting sqref="O150">
    <cfRule type="expression" dxfId="271" priority="272">
      <formula>$H$64="Board-approved"</formula>
    </cfRule>
  </conditionalFormatting>
  <conditionalFormatting sqref="O151">
    <cfRule type="expression" dxfId="270" priority="271">
      <formula>$H$65="Board-approved"</formula>
    </cfRule>
  </conditionalFormatting>
  <conditionalFormatting sqref="O152">
    <cfRule type="expression" dxfId="269" priority="270">
      <formula>$H$66="Board-approved"</formula>
    </cfRule>
  </conditionalFormatting>
  <conditionalFormatting sqref="O153">
    <cfRule type="expression" dxfId="268" priority="269">
      <formula>$H$67="Board-approved"</formula>
    </cfRule>
  </conditionalFormatting>
  <conditionalFormatting sqref="L170">
    <cfRule type="expression" dxfId="267" priority="268">
      <formula>$K$63="Forecastl"</formula>
    </cfRule>
  </conditionalFormatting>
  <conditionalFormatting sqref="L171">
    <cfRule type="expression" dxfId="266" priority="267">
      <formula>$K$64="Forecast"</formula>
    </cfRule>
  </conditionalFormatting>
  <conditionalFormatting sqref="L172">
    <cfRule type="expression" dxfId="265" priority="266">
      <formula>$K$65="Forecast"</formula>
    </cfRule>
  </conditionalFormatting>
  <conditionalFormatting sqref="L173">
    <cfRule type="expression" dxfId="264" priority="265">
      <formula>$K$66="Forecast"</formula>
    </cfRule>
  </conditionalFormatting>
  <conditionalFormatting sqref="L174">
    <cfRule type="expression" dxfId="263" priority="264">
      <formula>$K$67="Forecast"</formula>
    </cfRule>
  </conditionalFormatting>
  <conditionalFormatting sqref="L175">
    <cfRule type="expression" dxfId="262" priority="263">
      <formula>$K$68="Forecast"</formula>
    </cfRule>
  </conditionalFormatting>
  <conditionalFormatting sqref="L176">
    <cfRule type="expression" dxfId="261" priority="262">
      <formula>$K$69="Forecast"</formula>
    </cfRule>
  </conditionalFormatting>
  <conditionalFormatting sqref="O170">
    <cfRule type="expression" dxfId="260" priority="261">
      <formula>$H$63="Board-approved"</formula>
    </cfRule>
  </conditionalFormatting>
  <conditionalFormatting sqref="O171">
    <cfRule type="expression" dxfId="259" priority="260">
      <formula>$H$64="Board-approved"</formula>
    </cfRule>
  </conditionalFormatting>
  <conditionalFormatting sqref="O172">
    <cfRule type="expression" dxfId="258" priority="259">
      <formula>$H$65="Board-approved"</formula>
    </cfRule>
  </conditionalFormatting>
  <conditionalFormatting sqref="O173">
    <cfRule type="expression" dxfId="257" priority="258">
      <formula>$H$66="Board-approved"</formula>
    </cfRule>
  </conditionalFormatting>
  <conditionalFormatting sqref="O174">
    <cfRule type="expression" dxfId="256" priority="257">
      <formula>$H$67="Board-approved"</formula>
    </cfRule>
  </conditionalFormatting>
  <conditionalFormatting sqref="I170">
    <cfRule type="expression" dxfId="255" priority="256">
      <formula>$H$63="Board-approved"</formula>
    </cfRule>
  </conditionalFormatting>
  <conditionalFormatting sqref="I171">
    <cfRule type="expression" dxfId="254" priority="255">
      <formula>$H$64="Board-approved"</formula>
    </cfRule>
  </conditionalFormatting>
  <conditionalFormatting sqref="I172">
    <cfRule type="expression" dxfId="253" priority="254">
      <formula>$H$65="Board-approved"</formula>
    </cfRule>
  </conditionalFormatting>
  <conditionalFormatting sqref="I173">
    <cfRule type="expression" dxfId="252" priority="253">
      <formula>$H$66="Board-approved"</formula>
    </cfRule>
  </conditionalFormatting>
  <conditionalFormatting sqref="I174">
    <cfRule type="expression" dxfId="251" priority="252">
      <formula>$H$67="Board-approved"</formula>
    </cfRule>
  </conditionalFormatting>
  <conditionalFormatting sqref="K168:U186">
    <cfRule type="expression" dxfId="250" priority="251">
      <formula>$N$145="kWh"</formula>
    </cfRule>
  </conditionalFormatting>
  <conditionalFormatting sqref="I192">
    <cfRule type="expression" dxfId="249" priority="250">
      <formula>$H$63="Board-approved"</formula>
    </cfRule>
  </conditionalFormatting>
  <conditionalFormatting sqref="I193">
    <cfRule type="expression" dxfId="248" priority="249">
      <formula>$H$64="Board-approved"</formula>
    </cfRule>
  </conditionalFormatting>
  <conditionalFormatting sqref="I194">
    <cfRule type="expression" dxfId="247" priority="248">
      <formula>$H$65="Board-approved"</formula>
    </cfRule>
  </conditionalFormatting>
  <conditionalFormatting sqref="I195">
    <cfRule type="expression" dxfId="246" priority="247">
      <formula>$H$66="Board-approved"</formula>
    </cfRule>
  </conditionalFormatting>
  <conditionalFormatting sqref="I196">
    <cfRule type="expression" dxfId="245" priority="246">
      <formula>$H$67="Board-approved"</formula>
    </cfRule>
  </conditionalFormatting>
  <conditionalFormatting sqref="L192">
    <cfRule type="expression" dxfId="244" priority="245">
      <formula>$K$63="Forecastl"</formula>
    </cfRule>
  </conditionalFormatting>
  <conditionalFormatting sqref="L193">
    <cfRule type="expression" dxfId="243" priority="244">
      <formula>$K$64="Forecast"</formula>
    </cfRule>
  </conditionalFormatting>
  <conditionalFormatting sqref="L194">
    <cfRule type="expression" dxfId="242" priority="243">
      <formula>$K$65="Forecast"</formula>
    </cfRule>
  </conditionalFormatting>
  <conditionalFormatting sqref="L195">
    <cfRule type="expression" dxfId="241" priority="242">
      <formula>$K$66="Forecast"</formula>
    </cfRule>
  </conditionalFormatting>
  <conditionalFormatting sqref="L196">
    <cfRule type="expression" dxfId="240" priority="241">
      <formula>$K$67="Forecast"</formula>
    </cfRule>
  </conditionalFormatting>
  <conditionalFormatting sqref="L197">
    <cfRule type="expression" dxfId="239" priority="240">
      <formula>$K$68="Forecast"</formula>
    </cfRule>
  </conditionalFormatting>
  <conditionalFormatting sqref="L198">
    <cfRule type="expression" dxfId="238" priority="239">
      <formula>$K$69="Forecast"</formula>
    </cfRule>
  </conditionalFormatting>
  <conditionalFormatting sqref="O192">
    <cfRule type="expression" dxfId="237" priority="238">
      <formula>$H$63="Board-approved"</formula>
    </cfRule>
  </conditionalFormatting>
  <conditionalFormatting sqref="O193">
    <cfRule type="expression" dxfId="236" priority="237">
      <formula>$H$64="Board-approved"</formula>
    </cfRule>
  </conditionalFormatting>
  <conditionalFormatting sqref="O194">
    <cfRule type="expression" dxfId="235" priority="236">
      <formula>$H$65="Board-approved"</formula>
    </cfRule>
  </conditionalFormatting>
  <conditionalFormatting sqref="O195">
    <cfRule type="expression" dxfId="234" priority="235">
      <formula>$H$66="Board-approved"</formula>
    </cfRule>
  </conditionalFormatting>
  <conditionalFormatting sqref="O196">
    <cfRule type="expression" dxfId="233" priority="234">
      <formula>$H$67="Board-approved"</formula>
    </cfRule>
  </conditionalFormatting>
  <conditionalFormatting sqref="L213">
    <cfRule type="expression" dxfId="232" priority="233">
      <formula>$K$63="Forecastl"</formula>
    </cfRule>
  </conditionalFormatting>
  <conditionalFormatting sqref="L214">
    <cfRule type="expression" dxfId="231" priority="232">
      <formula>$K$64="Forecast"</formula>
    </cfRule>
  </conditionalFormatting>
  <conditionalFormatting sqref="L215">
    <cfRule type="expression" dxfId="230" priority="231">
      <formula>$K$65="Forecast"</formula>
    </cfRule>
  </conditionalFormatting>
  <conditionalFormatting sqref="L216">
    <cfRule type="expression" dxfId="229" priority="230">
      <formula>$K$66="Forecast"</formula>
    </cfRule>
  </conditionalFormatting>
  <conditionalFormatting sqref="L217">
    <cfRule type="expression" dxfId="228" priority="229">
      <formula>$K$67="Forecast"</formula>
    </cfRule>
  </conditionalFormatting>
  <conditionalFormatting sqref="L218">
    <cfRule type="expression" dxfId="227" priority="228">
      <formula>$K$68="Forecast"</formula>
    </cfRule>
  </conditionalFormatting>
  <conditionalFormatting sqref="L219">
    <cfRule type="expression" dxfId="226" priority="227">
      <formula>$K$69="Forecast"</formula>
    </cfRule>
  </conditionalFormatting>
  <conditionalFormatting sqref="O213">
    <cfRule type="expression" dxfId="225" priority="226">
      <formula>$H$63="Board-approved"</formula>
    </cfRule>
  </conditionalFormatting>
  <conditionalFormatting sqref="O214">
    <cfRule type="expression" dxfId="224" priority="225">
      <formula>$H$64="Board-approved"</formula>
    </cfRule>
  </conditionalFormatting>
  <conditionalFormatting sqref="O215">
    <cfRule type="expression" dxfId="223" priority="224">
      <formula>$H$65="Board-approved"</formula>
    </cfRule>
  </conditionalFormatting>
  <conditionalFormatting sqref="O216">
    <cfRule type="expression" dxfId="222" priority="223">
      <formula>$H$66="Board-approved"</formula>
    </cfRule>
  </conditionalFormatting>
  <conditionalFormatting sqref="O217">
    <cfRule type="expression" dxfId="221" priority="222">
      <formula>$H$67="Board-approved"</formula>
    </cfRule>
  </conditionalFormatting>
  <conditionalFormatting sqref="I213">
    <cfRule type="expression" dxfId="220" priority="221">
      <formula>$H$63="Board-approved"</formula>
    </cfRule>
  </conditionalFormatting>
  <conditionalFormatting sqref="I214">
    <cfRule type="expression" dxfId="219" priority="220">
      <formula>$H$64="Board-approved"</formula>
    </cfRule>
  </conditionalFormatting>
  <conditionalFormatting sqref="I215">
    <cfRule type="expression" dxfId="218" priority="219">
      <formula>$H$65="Board-approved"</formula>
    </cfRule>
  </conditionalFormatting>
  <conditionalFormatting sqref="I216">
    <cfRule type="expression" dxfId="217" priority="218">
      <formula>$H$66="Board-approved"</formula>
    </cfRule>
  </conditionalFormatting>
  <conditionalFormatting sqref="I217">
    <cfRule type="expression" dxfId="216" priority="217">
      <formula>$H$67="Board-approved"</formula>
    </cfRule>
  </conditionalFormatting>
  <conditionalFormatting sqref="K211:U229">
    <cfRule type="expression" dxfId="215" priority="216">
      <formula>$N$188="kWh"</formula>
    </cfRule>
  </conditionalFormatting>
  <conditionalFormatting sqref="I235">
    <cfRule type="expression" dxfId="214" priority="215">
      <formula>$H$63="Board-approved"</formula>
    </cfRule>
  </conditionalFormatting>
  <conditionalFormatting sqref="I236">
    <cfRule type="expression" dxfId="213" priority="214">
      <formula>$H$64="Board-approved"</formula>
    </cfRule>
  </conditionalFormatting>
  <conditionalFormatting sqref="I237">
    <cfRule type="expression" dxfId="212" priority="213">
      <formula>$H$65="Board-approved"</formula>
    </cfRule>
  </conditionalFormatting>
  <conditionalFormatting sqref="I238">
    <cfRule type="expression" dxfId="211" priority="212">
      <formula>$H$66="Board-approved"</formula>
    </cfRule>
  </conditionalFormatting>
  <conditionalFormatting sqref="I239">
    <cfRule type="expression" dxfId="210" priority="211">
      <formula>$H$67="Board-approved"</formula>
    </cfRule>
  </conditionalFormatting>
  <conditionalFormatting sqref="L235">
    <cfRule type="expression" dxfId="209" priority="210">
      <formula>$K$63="Forecastl"</formula>
    </cfRule>
  </conditionalFormatting>
  <conditionalFormatting sqref="L236">
    <cfRule type="expression" dxfId="208" priority="209">
      <formula>$K$64="Forecast"</formula>
    </cfRule>
  </conditionalFormatting>
  <conditionalFormatting sqref="L237">
    <cfRule type="expression" dxfId="207" priority="208">
      <formula>$K$65="Forecast"</formula>
    </cfRule>
  </conditionalFormatting>
  <conditionalFormatting sqref="L238">
    <cfRule type="expression" dxfId="206" priority="207">
      <formula>$K$66="Forecast"</formula>
    </cfRule>
  </conditionalFormatting>
  <conditionalFormatting sqref="L239">
    <cfRule type="expression" dxfId="205" priority="206">
      <formula>$K$67="Forecast"</formula>
    </cfRule>
  </conditionalFormatting>
  <conditionalFormatting sqref="L240">
    <cfRule type="expression" dxfId="204" priority="205">
      <formula>$K$68="Forecast"</formula>
    </cfRule>
  </conditionalFormatting>
  <conditionalFormatting sqref="L241">
    <cfRule type="expression" dxfId="203" priority="204">
      <formula>$K$69="Forecast"</formula>
    </cfRule>
  </conditionalFormatting>
  <conditionalFormatting sqref="O235">
    <cfRule type="expression" dxfId="202" priority="203">
      <formula>$H$63="Board-approved"</formula>
    </cfRule>
  </conditionalFormatting>
  <conditionalFormatting sqref="O236">
    <cfRule type="expression" dxfId="201" priority="202">
      <formula>$H$64="Board-approved"</formula>
    </cfRule>
  </conditionalFormatting>
  <conditionalFormatting sqref="O237">
    <cfRule type="expression" dxfId="200" priority="201">
      <formula>$H$65="Board-approved"</formula>
    </cfRule>
  </conditionalFormatting>
  <conditionalFormatting sqref="O238">
    <cfRule type="expression" dxfId="199" priority="200">
      <formula>$H$66="Board-approved"</formula>
    </cfRule>
  </conditionalFormatting>
  <conditionalFormatting sqref="O239">
    <cfRule type="expression" dxfId="198" priority="199">
      <formula>$H$67="Board-approved"</formula>
    </cfRule>
  </conditionalFormatting>
  <conditionalFormatting sqref="L256">
    <cfRule type="expression" dxfId="197" priority="198">
      <formula>$K$63="Forecastl"</formula>
    </cfRule>
  </conditionalFormatting>
  <conditionalFormatting sqref="L257">
    <cfRule type="expression" dxfId="196" priority="197">
      <formula>$K$64="Forecast"</formula>
    </cfRule>
  </conditionalFormatting>
  <conditionalFormatting sqref="L258">
    <cfRule type="expression" dxfId="195" priority="196">
      <formula>$K$65="Forecast"</formula>
    </cfRule>
  </conditionalFormatting>
  <conditionalFormatting sqref="L259">
    <cfRule type="expression" dxfId="194" priority="195">
      <formula>$K$66="Forecast"</formula>
    </cfRule>
  </conditionalFormatting>
  <conditionalFormatting sqref="L260">
    <cfRule type="expression" dxfId="193" priority="194">
      <formula>$K$67="Forecast"</formula>
    </cfRule>
  </conditionalFormatting>
  <conditionalFormatting sqref="L261">
    <cfRule type="expression" dxfId="192" priority="193">
      <formula>$K$68="Forecast"</formula>
    </cfRule>
  </conditionalFormatting>
  <conditionalFormatting sqref="L262">
    <cfRule type="expression" dxfId="191" priority="192">
      <formula>$K$69="Forecast"</formula>
    </cfRule>
  </conditionalFormatting>
  <conditionalFormatting sqref="O256">
    <cfRule type="expression" dxfId="190" priority="191">
      <formula>$H$63="Board-approved"</formula>
    </cfRule>
  </conditionalFormatting>
  <conditionalFormatting sqref="O257">
    <cfRule type="expression" dxfId="189" priority="190">
      <formula>$H$64="Board-approved"</formula>
    </cfRule>
  </conditionalFormatting>
  <conditionalFormatting sqref="O258">
    <cfRule type="expression" dxfId="188" priority="189">
      <formula>$H$65="Board-approved"</formula>
    </cfRule>
  </conditionalFormatting>
  <conditionalFormatting sqref="O259">
    <cfRule type="expression" dxfId="187" priority="188">
      <formula>$H$66="Board-approved"</formula>
    </cfRule>
  </conditionalFormatting>
  <conditionalFormatting sqref="O260">
    <cfRule type="expression" dxfId="186" priority="187">
      <formula>$H$67="Board-approved"</formula>
    </cfRule>
  </conditionalFormatting>
  <conditionalFormatting sqref="I256">
    <cfRule type="expression" dxfId="185" priority="186">
      <formula>$H$63="Board-approved"</formula>
    </cfRule>
  </conditionalFormatting>
  <conditionalFormatting sqref="I257">
    <cfRule type="expression" dxfId="184" priority="185">
      <formula>$H$64="Board-approved"</formula>
    </cfRule>
  </conditionalFormatting>
  <conditionalFormatting sqref="I258">
    <cfRule type="expression" dxfId="183" priority="184">
      <formula>$H$65="Board-approved"</formula>
    </cfRule>
  </conditionalFormatting>
  <conditionalFormatting sqref="I259">
    <cfRule type="expression" dxfId="182" priority="183">
      <formula>$H$66="Board-approved"</formula>
    </cfRule>
  </conditionalFormatting>
  <conditionalFormatting sqref="I260">
    <cfRule type="expression" dxfId="181" priority="182">
      <formula>$H$67="Board-approved"</formula>
    </cfRule>
  </conditionalFormatting>
  <conditionalFormatting sqref="K254:U272">
    <cfRule type="expression" dxfId="180" priority="181">
      <formula>$N$231="kWh"</formula>
    </cfRule>
  </conditionalFormatting>
  <conditionalFormatting sqref="I278">
    <cfRule type="expression" dxfId="179" priority="180">
      <formula>$H$63="Board-approved"</formula>
    </cfRule>
  </conditionalFormatting>
  <conditionalFormatting sqref="I279">
    <cfRule type="expression" dxfId="178" priority="179">
      <formula>$H$64="Board-approved"</formula>
    </cfRule>
  </conditionalFormatting>
  <conditionalFormatting sqref="I280">
    <cfRule type="expression" dxfId="177" priority="178">
      <formula>$H$65="Board-approved"</formula>
    </cfRule>
  </conditionalFormatting>
  <conditionalFormatting sqref="I281">
    <cfRule type="expression" dxfId="176" priority="177">
      <formula>$H$66="Board-approved"</formula>
    </cfRule>
  </conditionalFormatting>
  <conditionalFormatting sqref="I282">
    <cfRule type="expression" dxfId="175" priority="176">
      <formula>$H$67="Board-approved"</formula>
    </cfRule>
  </conditionalFormatting>
  <conditionalFormatting sqref="L278">
    <cfRule type="expression" dxfId="174" priority="175">
      <formula>$K$63="Forecastl"</formula>
    </cfRule>
  </conditionalFormatting>
  <conditionalFormatting sqref="L279">
    <cfRule type="expression" dxfId="173" priority="174">
      <formula>$K$64="Forecast"</formula>
    </cfRule>
  </conditionalFormatting>
  <conditionalFormatting sqref="L280">
    <cfRule type="expression" dxfId="172" priority="173">
      <formula>$K$65="Forecast"</formula>
    </cfRule>
  </conditionalFormatting>
  <conditionalFormatting sqref="L281">
    <cfRule type="expression" dxfId="171" priority="172">
      <formula>$K$66="Forecast"</formula>
    </cfRule>
  </conditionalFormatting>
  <conditionalFormatting sqref="L282">
    <cfRule type="expression" dxfId="170" priority="171">
      <formula>$K$67="Forecast"</formula>
    </cfRule>
  </conditionalFormatting>
  <conditionalFormatting sqref="L283">
    <cfRule type="expression" dxfId="169" priority="170">
      <formula>$K$68="Forecast"</formula>
    </cfRule>
  </conditionalFormatting>
  <conditionalFormatting sqref="L284">
    <cfRule type="expression" dxfId="168" priority="169">
      <formula>$K$69="Forecast"</formula>
    </cfRule>
  </conditionalFormatting>
  <conditionalFormatting sqref="O278">
    <cfRule type="expression" dxfId="167" priority="168">
      <formula>$H$63="Board-approved"</formula>
    </cfRule>
  </conditionalFormatting>
  <conditionalFormatting sqref="O279">
    <cfRule type="expression" dxfId="166" priority="167">
      <formula>$H$64="Board-approved"</formula>
    </cfRule>
  </conditionalFormatting>
  <conditionalFormatting sqref="O280">
    <cfRule type="expression" dxfId="165" priority="166">
      <formula>$H$65="Board-approved"</formula>
    </cfRule>
  </conditionalFormatting>
  <conditionalFormatting sqref="O281">
    <cfRule type="expression" dxfId="164" priority="165">
      <formula>$H$66="Board-approved"</formula>
    </cfRule>
  </conditionalFormatting>
  <conditionalFormatting sqref="O282">
    <cfRule type="expression" dxfId="163" priority="164">
      <formula>$H$67="Board-approved"</formula>
    </cfRule>
  </conditionalFormatting>
  <conditionalFormatting sqref="L299">
    <cfRule type="expression" dxfId="162" priority="163">
      <formula>$K$63="Forecastl"</formula>
    </cfRule>
  </conditionalFormatting>
  <conditionalFormatting sqref="L300">
    <cfRule type="expression" dxfId="161" priority="162">
      <formula>$K$64="Forecast"</formula>
    </cfRule>
  </conditionalFormatting>
  <conditionalFormatting sqref="L301">
    <cfRule type="expression" dxfId="160" priority="161">
      <formula>$K$65="Forecast"</formula>
    </cfRule>
  </conditionalFormatting>
  <conditionalFormatting sqref="L302">
    <cfRule type="expression" dxfId="159" priority="160">
      <formula>$K$66="Forecast"</formula>
    </cfRule>
  </conditionalFormatting>
  <conditionalFormatting sqref="L303">
    <cfRule type="expression" dxfId="158" priority="159">
      <formula>$K$67="Forecast"</formula>
    </cfRule>
  </conditionalFormatting>
  <conditionalFormatting sqref="L304">
    <cfRule type="expression" dxfId="157" priority="158">
      <formula>$K$68="Forecast"</formula>
    </cfRule>
  </conditionalFormatting>
  <conditionalFormatting sqref="L305">
    <cfRule type="expression" dxfId="156" priority="157">
      <formula>$K$69="Forecast"</formula>
    </cfRule>
  </conditionalFormatting>
  <conditionalFormatting sqref="O299">
    <cfRule type="expression" dxfId="155" priority="156">
      <formula>$H$63="Board-approved"</formula>
    </cfRule>
  </conditionalFormatting>
  <conditionalFormatting sqref="O300">
    <cfRule type="expression" dxfId="154" priority="155">
      <formula>$H$64="Board-approved"</formula>
    </cfRule>
  </conditionalFormatting>
  <conditionalFormatting sqref="O301">
    <cfRule type="expression" dxfId="153" priority="154">
      <formula>$H$65="Board-approved"</formula>
    </cfRule>
  </conditionalFormatting>
  <conditionalFormatting sqref="O302">
    <cfRule type="expression" dxfId="152" priority="153">
      <formula>$H$66="Board-approved"</formula>
    </cfRule>
  </conditionalFormatting>
  <conditionalFormatting sqref="O303">
    <cfRule type="expression" dxfId="151" priority="152">
      <formula>$H$67="Board-approved"</formula>
    </cfRule>
  </conditionalFormatting>
  <conditionalFormatting sqref="I299">
    <cfRule type="expression" dxfId="150" priority="151">
      <formula>$H$63="Board-approved"</formula>
    </cfRule>
  </conditionalFormatting>
  <conditionalFormatting sqref="I300">
    <cfRule type="expression" dxfId="149" priority="150">
      <formula>$H$64="Board-approved"</formula>
    </cfRule>
  </conditionalFormatting>
  <conditionalFormatting sqref="I301">
    <cfRule type="expression" dxfId="148" priority="149">
      <formula>$H$65="Board-approved"</formula>
    </cfRule>
  </conditionalFormatting>
  <conditionalFormatting sqref="I302">
    <cfRule type="expression" dxfId="147" priority="148">
      <formula>$H$66="Board-approved"</formula>
    </cfRule>
  </conditionalFormatting>
  <conditionalFormatting sqref="I303">
    <cfRule type="expression" dxfId="146" priority="147">
      <formula>$H$67="Board-approved"</formula>
    </cfRule>
  </conditionalFormatting>
  <conditionalFormatting sqref="K297:U315">
    <cfRule type="expression" dxfId="145" priority="146">
      <formula>$N$274="kWh"</formula>
    </cfRule>
  </conditionalFormatting>
  <conditionalFormatting sqref="I321">
    <cfRule type="expression" dxfId="144" priority="145">
      <formula>$H$63="Board-approved"</formula>
    </cfRule>
  </conditionalFormatting>
  <conditionalFormatting sqref="I322">
    <cfRule type="expression" dxfId="143" priority="144">
      <formula>$H$64="Board-approved"</formula>
    </cfRule>
  </conditionalFormatting>
  <conditionalFormatting sqref="I323">
    <cfRule type="expression" dxfId="142" priority="143">
      <formula>$H$65="Board-approved"</formula>
    </cfRule>
  </conditionalFormatting>
  <conditionalFormatting sqref="I324">
    <cfRule type="expression" dxfId="141" priority="142">
      <formula>$H$66="Board-approved"</formula>
    </cfRule>
  </conditionalFormatting>
  <conditionalFormatting sqref="I325">
    <cfRule type="expression" dxfId="140" priority="141">
      <formula>$H$67="Board-approved"</formula>
    </cfRule>
  </conditionalFormatting>
  <conditionalFormatting sqref="L321">
    <cfRule type="expression" dxfId="139" priority="140">
      <formula>$K$63="Forecastl"</formula>
    </cfRule>
  </conditionalFormatting>
  <conditionalFormatting sqref="L322">
    <cfRule type="expression" dxfId="138" priority="139">
      <formula>$K$64="Forecast"</formula>
    </cfRule>
  </conditionalFormatting>
  <conditionalFormatting sqref="L323">
    <cfRule type="expression" dxfId="137" priority="138">
      <formula>$K$65="Forecast"</formula>
    </cfRule>
  </conditionalFormatting>
  <conditionalFormatting sqref="L324">
    <cfRule type="expression" dxfId="136" priority="137">
      <formula>$K$66="Forecast"</formula>
    </cfRule>
  </conditionalFormatting>
  <conditionalFormatting sqref="L325">
    <cfRule type="expression" dxfId="135" priority="136">
      <formula>$K$67="Forecast"</formula>
    </cfRule>
  </conditionalFormatting>
  <conditionalFormatting sqref="L326">
    <cfRule type="expression" dxfId="134" priority="135">
      <formula>$K$68="Forecast"</formula>
    </cfRule>
  </conditionalFormatting>
  <conditionalFormatting sqref="L327">
    <cfRule type="expression" dxfId="133" priority="134">
      <formula>$K$69="Forecast"</formula>
    </cfRule>
  </conditionalFormatting>
  <conditionalFormatting sqref="O321">
    <cfRule type="expression" dxfId="132" priority="133">
      <formula>$H$63="Board-approved"</formula>
    </cfRule>
  </conditionalFormatting>
  <conditionalFormatting sqref="O322">
    <cfRule type="expression" dxfId="131" priority="132">
      <formula>$H$64="Board-approved"</formula>
    </cfRule>
  </conditionalFormatting>
  <conditionalFormatting sqref="O323">
    <cfRule type="expression" dxfId="130" priority="131">
      <formula>$H$65="Board-approved"</formula>
    </cfRule>
  </conditionalFormatting>
  <conditionalFormatting sqref="O324">
    <cfRule type="expression" dxfId="129" priority="130">
      <formula>$H$66="Board-approved"</formula>
    </cfRule>
  </conditionalFormatting>
  <conditionalFormatting sqref="O325">
    <cfRule type="expression" dxfId="128" priority="129">
      <formula>$H$67="Board-approved"</formula>
    </cfRule>
  </conditionalFormatting>
  <conditionalFormatting sqref="L342">
    <cfRule type="expression" dxfId="127" priority="128">
      <formula>$K$63="Forecastl"</formula>
    </cfRule>
  </conditionalFormatting>
  <conditionalFormatting sqref="L343">
    <cfRule type="expression" dxfId="126" priority="127">
      <formula>$K$64="Forecast"</formula>
    </cfRule>
  </conditionalFormatting>
  <conditionalFormatting sqref="L344">
    <cfRule type="expression" dxfId="125" priority="126">
      <formula>$K$65="Forecast"</formula>
    </cfRule>
  </conditionalFormatting>
  <conditionalFormatting sqref="L345">
    <cfRule type="expression" dxfId="124" priority="125">
      <formula>$K$66="Forecast"</formula>
    </cfRule>
  </conditionalFormatting>
  <conditionalFormatting sqref="L346">
    <cfRule type="expression" dxfId="123" priority="124">
      <formula>$K$67="Forecast"</formula>
    </cfRule>
  </conditionalFormatting>
  <conditionalFormatting sqref="L347">
    <cfRule type="expression" dxfId="122" priority="123">
      <formula>$K$68="Forecast"</formula>
    </cfRule>
  </conditionalFormatting>
  <conditionalFormatting sqref="L348">
    <cfRule type="expression" dxfId="121" priority="122">
      <formula>$K$69="Forecast"</formula>
    </cfRule>
  </conditionalFormatting>
  <conditionalFormatting sqref="O342">
    <cfRule type="expression" dxfId="120" priority="121">
      <formula>$H$63="Board-approved"</formula>
    </cfRule>
  </conditionalFormatting>
  <conditionalFormatting sqref="O343">
    <cfRule type="expression" dxfId="119" priority="120">
      <formula>$H$64="Board-approved"</formula>
    </cfRule>
  </conditionalFormatting>
  <conditionalFormatting sqref="O344">
    <cfRule type="expression" dxfId="118" priority="119">
      <formula>$H$65="Board-approved"</formula>
    </cfRule>
  </conditionalFormatting>
  <conditionalFormatting sqref="O345">
    <cfRule type="expression" dxfId="117" priority="118">
      <formula>$H$66="Board-approved"</formula>
    </cfRule>
  </conditionalFormatting>
  <conditionalFormatting sqref="O346">
    <cfRule type="expression" dxfId="116" priority="117">
      <formula>$H$67="Board-approved"</formula>
    </cfRule>
  </conditionalFormatting>
  <conditionalFormatting sqref="I342">
    <cfRule type="expression" dxfId="115" priority="116">
      <formula>$H$63="Board-approved"</formula>
    </cfRule>
  </conditionalFormatting>
  <conditionalFormatting sqref="I343">
    <cfRule type="expression" dxfId="114" priority="115">
      <formula>$H$64="Board-approved"</formula>
    </cfRule>
  </conditionalFormatting>
  <conditionalFormatting sqref="I344">
    <cfRule type="expression" dxfId="113" priority="114">
      <formula>$H$65="Board-approved"</formula>
    </cfRule>
  </conditionalFormatting>
  <conditionalFormatting sqref="I345">
    <cfRule type="expression" dxfId="112" priority="113">
      <formula>$H$66="Board-approved"</formula>
    </cfRule>
  </conditionalFormatting>
  <conditionalFormatting sqref="I346">
    <cfRule type="expression" dxfId="111" priority="112">
      <formula>$H$67="Board-approved"</formula>
    </cfRule>
  </conditionalFormatting>
  <conditionalFormatting sqref="K340:U358">
    <cfRule type="expression" dxfId="110" priority="111">
      <formula>$N$317="kWh"</formula>
    </cfRule>
  </conditionalFormatting>
  <conditionalFormatting sqref="I364">
    <cfRule type="expression" dxfId="109" priority="110">
      <formula>$H$63="Board-approved"</formula>
    </cfRule>
  </conditionalFormatting>
  <conditionalFormatting sqref="I365">
    <cfRule type="expression" dxfId="108" priority="109">
      <formula>$H$64="Board-approved"</formula>
    </cfRule>
  </conditionalFormatting>
  <conditionalFormatting sqref="I366">
    <cfRule type="expression" dxfId="107" priority="108">
      <formula>$H$65="Board-approved"</formula>
    </cfRule>
  </conditionalFormatting>
  <conditionalFormatting sqref="I367">
    <cfRule type="expression" dxfId="106" priority="107">
      <formula>$H$66="Board-approved"</formula>
    </cfRule>
  </conditionalFormatting>
  <conditionalFormatting sqref="I368">
    <cfRule type="expression" dxfId="105" priority="106">
      <formula>$H$67="Board-approved"</formula>
    </cfRule>
  </conditionalFormatting>
  <conditionalFormatting sqref="L364">
    <cfRule type="expression" dxfId="104" priority="105">
      <formula>$K$63="Forecastl"</formula>
    </cfRule>
  </conditionalFormatting>
  <conditionalFormatting sqref="L365">
    <cfRule type="expression" dxfId="103" priority="104">
      <formula>$K$64="Forecast"</formula>
    </cfRule>
  </conditionalFormatting>
  <conditionalFormatting sqref="L366">
    <cfRule type="expression" dxfId="102" priority="103">
      <formula>$K$65="Forecast"</formula>
    </cfRule>
  </conditionalFormatting>
  <conditionalFormatting sqref="L367">
    <cfRule type="expression" dxfId="101" priority="102">
      <formula>$K$66="Forecast"</formula>
    </cfRule>
  </conditionalFormatting>
  <conditionalFormatting sqref="L368">
    <cfRule type="expression" dxfId="100" priority="101">
      <formula>$K$67="Forecast"</formula>
    </cfRule>
  </conditionalFormatting>
  <conditionalFormatting sqref="L369">
    <cfRule type="expression" dxfId="99" priority="100">
      <formula>$K$68="Forecast"</formula>
    </cfRule>
  </conditionalFormatting>
  <conditionalFormatting sqref="L370">
    <cfRule type="expression" dxfId="98" priority="99">
      <formula>$K$69="Forecast"</formula>
    </cfRule>
  </conditionalFormatting>
  <conditionalFormatting sqref="O364">
    <cfRule type="expression" dxfId="97" priority="98">
      <formula>$H$63="Board-approved"</formula>
    </cfRule>
  </conditionalFormatting>
  <conditionalFormatting sqref="O365">
    <cfRule type="expression" dxfId="96" priority="97">
      <formula>$H$64="Board-approved"</formula>
    </cfRule>
  </conditionalFormatting>
  <conditionalFormatting sqref="O366">
    <cfRule type="expression" dxfId="95" priority="96">
      <formula>$H$65="Board-approved"</formula>
    </cfRule>
  </conditionalFormatting>
  <conditionalFormatting sqref="O367">
    <cfRule type="expression" dxfId="94" priority="95">
      <formula>$H$66="Board-approved"</formula>
    </cfRule>
  </conditionalFormatting>
  <conditionalFormatting sqref="O368">
    <cfRule type="expression" dxfId="93" priority="94">
      <formula>$H$67="Board-approved"</formula>
    </cfRule>
  </conditionalFormatting>
  <conditionalFormatting sqref="L385">
    <cfRule type="expression" dxfId="92" priority="93">
      <formula>$K$63="Forecastl"</formula>
    </cfRule>
  </conditionalFormatting>
  <conditionalFormatting sqref="L386">
    <cfRule type="expression" dxfId="91" priority="92">
      <formula>$K$64="Forecast"</formula>
    </cfRule>
  </conditionalFormatting>
  <conditionalFormatting sqref="L387">
    <cfRule type="expression" dxfId="90" priority="91">
      <formula>$K$65="Forecast"</formula>
    </cfRule>
  </conditionalFormatting>
  <conditionalFormatting sqref="L388">
    <cfRule type="expression" dxfId="89" priority="90">
      <formula>$K$66="Forecast"</formula>
    </cfRule>
  </conditionalFormatting>
  <conditionalFormatting sqref="L389">
    <cfRule type="expression" dxfId="88" priority="89">
      <formula>$K$67="Forecast"</formula>
    </cfRule>
  </conditionalFormatting>
  <conditionalFormatting sqref="L390">
    <cfRule type="expression" dxfId="87" priority="88">
      <formula>$K$68="Forecast"</formula>
    </cfRule>
  </conditionalFormatting>
  <conditionalFormatting sqref="L391">
    <cfRule type="expression" dxfId="86" priority="87">
      <formula>$K$69="Forecast"</formula>
    </cfRule>
  </conditionalFormatting>
  <conditionalFormatting sqref="O385">
    <cfRule type="expression" dxfId="85" priority="86">
      <formula>$H$63="Board-approved"</formula>
    </cfRule>
  </conditionalFormatting>
  <conditionalFormatting sqref="O386">
    <cfRule type="expression" dxfId="84" priority="85">
      <formula>$H$64="Board-approved"</formula>
    </cfRule>
  </conditionalFormatting>
  <conditionalFormatting sqref="O387">
    <cfRule type="expression" dxfId="83" priority="84">
      <formula>$H$65="Board-approved"</formula>
    </cfRule>
  </conditionalFormatting>
  <conditionalFormatting sqref="O388">
    <cfRule type="expression" dxfId="82" priority="83">
      <formula>$H$66="Board-approved"</formula>
    </cfRule>
  </conditionalFormatting>
  <conditionalFormatting sqref="O389">
    <cfRule type="expression" dxfId="81" priority="82">
      <formula>$H$67="Board-approved"</formula>
    </cfRule>
  </conditionalFormatting>
  <conditionalFormatting sqref="I385">
    <cfRule type="expression" dxfId="80" priority="81">
      <formula>$H$63="Board-approved"</formula>
    </cfRule>
  </conditionalFormatting>
  <conditionalFormatting sqref="I386">
    <cfRule type="expression" dxfId="79" priority="80">
      <formula>$H$64="Board-approved"</formula>
    </cfRule>
  </conditionalFormatting>
  <conditionalFormatting sqref="I387">
    <cfRule type="expression" dxfId="78" priority="79">
      <formula>$H$65="Board-approved"</formula>
    </cfRule>
  </conditionalFormatting>
  <conditionalFormatting sqref="I388">
    <cfRule type="expression" dxfId="77" priority="78">
      <formula>$H$66="Board-approved"</formula>
    </cfRule>
  </conditionalFormatting>
  <conditionalFormatting sqref="I389">
    <cfRule type="expression" dxfId="76" priority="77">
      <formula>$H$67="Board-approved"</formula>
    </cfRule>
  </conditionalFormatting>
  <conditionalFormatting sqref="K383:U401">
    <cfRule type="expression" dxfId="75" priority="76">
      <formula>$N$360="kWh"</formula>
    </cfRule>
  </conditionalFormatting>
  <conditionalFormatting sqref="I407">
    <cfRule type="expression" dxfId="74" priority="75">
      <formula>$H$63="Board-approved"</formula>
    </cfRule>
  </conditionalFormatting>
  <conditionalFormatting sqref="I408">
    <cfRule type="expression" dxfId="73" priority="74">
      <formula>$H$64="Board-approved"</formula>
    </cfRule>
  </conditionalFormatting>
  <conditionalFormatting sqref="I409">
    <cfRule type="expression" dxfId="72" priority="73">
      <formula>$H$65="Board-approved"</formula>
    </cfRule>
  </conditionalFormatting>
  <conditionalFormatting sqref="I410">
    <cfRule type="expression" dxfId="71" priority="72">
      <formula>$H$66="Board-approved"</formula>
    </cfRule>
  </conditionalFormatting>
  <conditionalFormatting sqref="I411">
    <cfRule type="expression" dxfId="70" priority="71">
      <formula>$H$67="Board-approved"</formula>
    </cfRule>
  </conditionalFormatting>
  <conditionalFormatting sqref="L407">
    <cfRule type="expression" dxfId="69" priority="70">
      <formula>$K$63="Forecastl"</formula>
    </cfRule>
  </conditionalFormatting>
  <conditionalFormatting sqref="L408">
    <cfRule type="expression" dxfId="68" priority="69">
      <formula>$K$64="Forecast"</formula>
    </cfRule>
  </conditionalFormatting>
  <conditionalFormatting sqref="L409">
    <cfRule type="expression" dxfId="67" priority="68">
      <formula>$K$65="Forecast"</formula>
    </cfRule>
  </conditionalFormatting>
  <conditionalFormatting sqref="L410">
    <cfRule type="expression" dxfId="66" priority="67">
      <formula>$K$66="Forecast"</formula>
    </cfRule>
  </conditionalFormatting>
  <conditionalFormatting sqref="L411">
    <cfRule type="expression" dxfId="65" priority="66">
      <formula>$K$67="Forecast"</formula>
    </cfRule>
  </conditionalFormatting>
  <conditionalFormatting sqref="L412">
    <cfRule type="expression" dxfId="64" priority="65">
      <formula>$K$68="Forecast"</formula>
    </cfRule>
  </conditionalFormatting>
  <conditionalFormatting sqref="L413">
    <cfRule type="expression" dxfId="63" priority="64">
      <formula>$K$69="Forecast"</formula>
    </cfRule>
  </conditionalFormatting>
  <conditionalFormatting sqref="O407">
    <cfRule type="expression" dxfId="62" priority="63">
      <formula>$H$63="Board-approved"</formula>
    </cfRule>
  </conditionalFormatting>
  <conditionalFormatting sqref="O408">
    <cfRule type="expression" dxfId="61" priority="62">
      <formula>$H$64="Board-approved"</formula>
    </cfRule>
  </conditionalFormatting>
  <conditionalFormatting sqref="O409">
    <cfRule type="expression" dxfId="60" priority="61">
      <formula>$H$65="Board-approved"</formula>
    </cfRule>
  </conditionalFormatting>
  <conditionalFormatting sqref="O410">
    <cfRule type="expression" dxfId="59" priority="60">
      <formula>$H$66="Board-approved"</formula>
    </cfRule>
  </conditionalFormatting>
  <conditionalFormatting sqref="O411">
    <cfRule type="expression" dxfId="58" priority="59">
      <formula>$H$67="Board-approved"</formula>
    </cfRule>
  </conditionalFormatting>
  <conditionalFormatting sqref="L428">
    <cfRule type="expression" dxfId="57" priority="58">
      <formula>$K$63="Forecastl"</formula>
    </cfRule>
  </conditionalFormatting>
  <conditionalFormatting sqref="L429">
    <cfRule type="expression" dxfId="56" priority="57">
      <formula>$K$64="Forecast"</formula>
    </cfRule>
  </conditionalFormatting>
  <conditionalFormatting sqref="L430">
    <cfRule type="expression" dxfId="55" priority="56">
      <formula>$K$65="Forecast"</formula>
    </cfRule>
  </conditionalFormatting>
  <conditionalFormatting sqref="L431">
    <cfRule type="expression" dxfId="54" priority="55">
      <formula>$K$66="Forecast"</formula>
    </cfRule>
  </conditionalFormatting>
  <conditionalFormatting sqref="L432">
    <cfRule type="expression" dxfId="53" priority="54">
      <formula>$K$67="Forecast"</formula>
    </cfRule>
  </conditionalFormatting>
  <conditionalFormatting sqref="L433">
    <cfRule type="expression" dxfId="52" priority="53">
      <formula>$K$68="Forecast"</formula>
    </cfRule>
  </conditionalFormatting>
  <conditionalFormatting sqref="L434">
    <cfRule type="expression" dxfId="51" priority="52">
      <formula>$K$69="Forecast"</formula>
    </cfRule>
  </conditionalFormatting>
  <conditionalFormatting sqref="O428">
    <cfRule type="expression" dxfId="50" priority="51">
      <formula>$H$63="Board-approved"</formula>
    </cfRule>
  </conditionalFormatting>
  <conditionalFormatting sqref="O429">
    <cfRule type="expression" dxfId="49" priority="50">
      <formula>$H$64="Board-approved"</formula>
    </cfRule>
  </conditionalFormatting>
  <conditionalFormatting sqref="O430">
    <cfRule type="expression" dxfId="48" priority="49">
      <formula>$H$65="Board-approved"</formula>
    </cfRule>
  </conditionalFormatting>
  <conditionalFormatting sqref="O431">
    <cfRule type="expression" dxfId="47" priority="48">
      <formula>$H$66="Board-approved"</formula>
    </cfRule>
  </conditionalFormatting>
  <conditionalFormatting sqref="O432">
    <cfRule type="expression" dxfId="46" priority="47">
      <formula>$H$67="Board-approved"</formula>
    </cfRule>
  </conditionalFormatting>
  <conditionalFormatting sqref="I428">
    <cfRule type="expression" dxfId="45" priority="46">
      <formula>$H$63="Board-approved"</formula>
    </cfRule>
  </conditionalFormatting>
  <conditionalFormatting sqref="I429">
    <cfRule type="expression" dxfId="44" priority="45">
      <formula>$H$64="Board-approved"</formula>
    </cfRule>
  </conditionalFormatting>
  <conditionalFormatting sqref="I430">
    <cfRule type="expression" dxfId="43" priority="44">
      <formula>$H$65="Board-approved"</formula>
    </cfRule>
  </conditionalFormatting>
  <conditionalFormatting sqref="I431">
    <cfRule type="expression" dxfId="42" priority="43">
      <formula>$H$66="Board-approved"</formula>
    </cfRule>
  </conditionalFormatting>
  <conditionalFormatting sqref="I432">
    <cfRule type="expression" dxfId="41" priority="42">
      <formula>$H$67="Board-approved"</formula>
    </cfRule>
  </conditionalFormatting>
  <conditionalFormatting sqref="K426:U444">
    <cfRule type="expression" dxfId="40" priority="41">
      <formula>$N$403="kWh"</formula>
    </cfRule>
  </conditionalFormatting>
  <conditionalFormatting sqref="I450">
    <cfRule type="expression" dxfId="39" priority="40">
      <formula>$H$63="Board-approved"</formula>
    </cfRule>
  </conditionalFormatting>
  <conditionalFormatting sqref="I451">
    <cfRule type="expression" dxfId="38" priority="39">
      <formula>$H$64="Board-approved"</formula>
    </cfRule>
  </conditionalFormatting>
  <conditionalFormatting sqref="I452">
    <cfRule type="expression" dxfId="37" priority="38">
      <formula>$H$65="Board-approved"</formula>
    </cfRule>
  </conditionalFormatting>
  <conditionalFormatting sqref="I453">
    <cfRule type="expression" dxfId="36" priority="37">
      <formula>$H$66="Board-approved"</formula>
    </cfRule>
  </conditionalFormatting>
  <conditionalFormatting sqref="I454">
    <cfRule type="expression" dxfId="35" priority="36">
      <formula>$H$67="Board-approved"</formula>
    </cfRule>
  </conditionalFormatting>
  <conditionalFormatting sqref="L450">
    <cfRule type="expression" dxfId="34" priority="35">
      <formula>$K$63="Forecastl"</formula>
    </cfRule>
  </conditionalFormatting>
  <conditionalFormatting sqref="L451">
    <cfRule type="expression" dxfId="33" priority="34">
      <formula>$K$64="Forecast"</formula>
    </cfRule>
  </conditionalFormatting>
  <conditionalFormatting sqref="L452">
    <cfRule type="expression" dxfId="32" priority="33">
      <formula>$K$65="Forecast"</formula>
    </cfRule>
  </conditionalFormatting>
  <conditionalFormatting sqref="L453">
    <cfRule type="expression" dxfId="31" priority="32">
      <formula>$K$66="Forecast"</formula>
    </cfRule>
  </conditionalFormatting>
  <conditionalFormatting sqref="L454">
    <cfRule type="expression" dxfId="30" priority="31">
      <formula>$K$67="Forecast"</formula>
    </cfRule>
  </conditionalFormatting>
  <conditionalFormatting sqref="L455">
    <cfRule type="expression" dxfId="29" priority="30">
      <formula>$K$68="Forecast"</formula>
    </cfRule>
  </conditionalFormatting>
  <conditionalFormatting sqref="L456">
    <cfRule type="expression" dxfId="28" priority="29">
      <formula>$K$69="Forecast"</formula>
    </cfRule>
  </conditionalFormatting>
  <conditionalFormatting sqref="O450">
    <cfRule type="expression" dxfId="27" priority="28">
      <formula>$H$63="Board-approved"</formula>
    </cfRule>
  </conditionalFormatting>
  <conditionalFormatting sqref="O451">
    <cfRule type="expression" dxfId="26" priority="27">
      <formula>$H$64="Board-approved"</formula>
    </cfRule>
  </conditionalFormatting>
  <conditionalFormatting sqref="O452">
    <cfRule type="expression" dxfId="25" priority="26">
      <formula>$H$65="Board-approved"</formula>
    </cfRule>
  </conditionalFormatting>
  <conditionalFormatting sqref="O453">
    <cfRule type="expression" dxfId="24" priority="25">
      <formula>$H$66="Board-approved"</formula>
    </cfRule>
  </conditionalFormatting>
  <conditionalFormatting sqref="O454">
    <cfRule type="expression" dxfId="23" priority="24">
      <formula>$H$67="Board-approved"</formula>
    </cfRule>
  </conditionalFormatting>
  <conditionalFormatting sqref="L471">
    <cfRule type="expression" dxfId="22" priority="23">
      <formula>$K$63="Forecastl"</formula>
    </cfRule>
  </conditionalFormatting>
  <conditionalFormatting sqref="L472">
    <cfRule type="expression" dxfId="21" priority="22">
      <formula>$K$64="Forecast"</formula>
    </cfRule>
  </conditionalFormatting>
  <conditionalFormatting sqref="L473">
    <cfRule type="expression" dxfId="20" priority="21">
      <formula>$K$65="Forecast"</formula>
    </cfRule>
  </conditionalFormatting>
  <conditionalFormatting sqref="L474">
    <cfRule type="expression" dxfId="19" priority="20">
      <formula>$K$66="Forecast"</formula>
    </cfRule>
  </conditionalFormatting>
  <conditionalFormatting sqref="L475">
    <cfRule type="expression" dxfId="18" priority="19">
      <formula>$K$67="Forecast"</formula>
    </cfRule>
  </conditionalFormatting>
  <conditionalFormatting sqref="L476">
    <cfRule type="expression" dxfId="17" priority="18">
      <formula>$K$68="Forecast"</formula>
    </cfRule>
  </conditionalFormatting>
  <conditionalFormatting sqref="L477">
    <cfRule type="expression" dxfId="16" priority="17">
      <formula>$K$69="Forecast"</formula>
    </cfRule>
  </conditionalFormatting>
  <conditionalFormatting sqref="O471">
    <cfRule type="expression" dxfId="15" priority="16">
      <formula>$H$63="Board-approved"</formula>
    </cfRule>
  </conditionalFormatting>
  <conditionalFormatting sqref="O472">
    <cfRule type="expression" dxfId="14" priority="15">
      <formula>$H$64="Board-approved"</formula>
    </cfRule>
  </conditionalFormatting>
  <conditionalFormatting sqref="O473">
    <cfRule type="expression" dxfId="13" priority="14">
      <formula>$H$65="Board-approved"</formula>
    </cfRule>
  </conditionalFormatting>
  <conditionalFormatting sqref="O474">
    <cfRule type="expression" dxfId="12" priority="13">
      <formula>$H$66="Board-approved"</formula>
    </cfRule>
  </conditionalFormatting>
  <conditionalFormatting sqref="O475">
    <cfRule type="expression" dxfId="11" priority="12">
      <formula>$H$67="Board-approved"</formula>
    </cfRule>
  </conditionalFormatting>
  <conditionalFormatting sqref="I471">
    <cfRule type="expression" dxfId="10" priority="11">
      <formula>$H$63="Board-approved"</formula>
    </cfRule>
  </conditionalFormatting>
  <conditionalFormatting sqref="I472">
    <cfRule type="expression" dxfId="9" priority="10">
      <formula>$H$64="Board-approved"</formula>
    </cfRule>
  </conditionalFormatting>
  <conditionalFormatting sqref="I473">
    <cfRule type="expression" dxfId="8" priority="9">
      <formula>$H$65="Board-approved"</formula>
    </cfRule>
  </conditionalFormatting>
  <conditionalFormatting sqref="I474">
    <cfRule type="expression" dxfId="7" priority="8">
      <formula>$H$66="Board-approved"</formula>
    </cfRule>
  </conditionalFormatting>
  <conditionalFormatting sqref="I475">
    <cfRule type="expression" dxfId="6" priority="7">
      <formula>$H$67="Board-approved"</formula>
    </cfRule>
  </conditionalFormatting>
  <conditionalFormatting sqref="K469:U487">
    <cfRule type="expression" dxfId="5" priority="6">
      <formula>$N$446="kWh"</formula>
    </cfRule>
  </conditionalFormatting>
  <conditionalFormatting sqref="I39">
    <cfRule type="expression" dxfId="4" priority="5">
      <formula>$H$63="Board-approved"</formula>
    </cfRule>
  </conditionalFormatting>
  <conditionalFormatting sqref="I40">
    <cfRule type="expression" dxfId="3" priority="4">
      <formula>$H$64="Board-approved"</formula>
    </cfRule>
  </conditionalFormatting>
  <conditionalFormatting sqref="I41">
    <cfRule type="expression" dxfId="2" priority="3">
      <formula>$H$65="Board-approved"</formula>
    </cfRule>
  </conditionalFormatting>
  <conditionalFormatting sqref="I42">
    <cfRule type="expression" dxfId="1" priority="2">
      <formula>$H$66="Board-approved"</formula>
    </cfRule>
  </conditionalFormatting>
  <conditionalFormatting sqref="I43">
    <cfRule type="expression" dxfId="0" priority="1">
      <formula>$H$67="Board-approved"</formula>
    </cfRule>
  </conditionalFormatting>
  <dataValidations count="3">
    <dataValidation type="list" allowBlank="1" showInputMessage="1" showErrorMessage="1" sqref="K39:K45">
      <formula1>"Actual, Forecast"</formula1>
    </dataValidation>
    <dataValidation type="list" allowBlank="1" showInputMessage="1" showErrorMessage="1" sqref="F61:I61 F147:I147 F104:I104 F190:I190 F233:I233 F276:I276 F319:I319 F362:I362 F405:I405 F448:I448 F37:I37">
      <formula1>"Customers, Connections"</formula1>
    </dataValidation>
    <dataValidation type="list" allowBlank="1" showInputMessage="1" showErrorMessage="1" sqref="N59 N102 N145 N188 N231 N274 N317 N360 N403 N446">
      <formula1>"kWh, kW, kVA"</formula1>
    </dataValidation>
  </dataValidations>
  <pageMargins left="0.7" right="0.7" top="0.75" bottom="0.75" header="0.3" footer="0.3"/>
  <pageSetup scale="44" fitToHeight="0" orientation="landscape" r:id="rId1"/>
  <rowBreaks count="10" manualBreakCount="10">
    <brk id="56" max="16383" man="1"/>
    <brk id="100" max="16383" man="1"/>
    <brk id="143" max="16383" man="1"/>
    <brk id="186" max="16383" man="1"/>
    <brk id="229" max="16383" man="1"/>
    <brk id="272" max="16383" man="1"/>
    <brk id="315" max="16383" man="1"/>
    <brk id="358" max="16383" man="1"/>
    <brk id="401" max="16383" man="1"/>
    <brk id="444"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Regulatory Affairs Proceeding" ma:contentTypeID="0x01010061EC7F66509FFD4DA0B1B261A86BE77300E5F08829179C5F46A38FF1F3C706465A" ma:contentTypeVersion="19" ma:contentTypeDescription="Meta data that will be applied to all documents added to the proceeding document folder" ma:contentTypeScope="" ma:versionID="f077e969eab09219d11ce254b795fe55">
  <xsd:schema xmlns:xsd="http://www.w3.org/2001/XMLSchema" xmlns:xs="http://www.w3.org/2001/XMLSchema" xmlns:p="http://schemas.microsoft.com/office/2006/metadata/properties" xmlns:ns2="f9175001-c430-4d57-adde-c1c10539e919" xmlns:ns3="ea909525-6dd5-47d7-9eed-71e77e5cedc6" xmlns:ns4="f0af1d65-dfd0-4b99-b523-def3a954563f" xmlns:ns5="31a38067-a042-4e0e-9037-517587b10700" targetNamespace="http://schemas.microsoft.com/office/2006/metadata/properties" ma:root="true" ma:fieldsID="98b88e1e5a3211beaa9f426f89661ea3" ns2:_="" ns3:_="" ns4:_="" ns5:_="">
    <xsd:import namespace="f9175001-c430-4d57-adde-c1c10539e919"/>
    <xsd:import namespace="ea909525-6dd5-47d7-9eed-71e77e5cedc6"/>
    <xsd:import namespace="f0af1d65-dfd0-4b99-b523-def3a954563f"/>
    <xsd:import namespace="31a38067-a042-4e0e-9037-517587b10700"/>
    <xsd:element name="properties">
      <xsd:complexType>
        <xsd:sequence>
          <xsd:element name="documentManagement">
            <xsd:complexType>
              <xsd:all>
                <xsd:element ref="ns2:Applicant" minOccurs="0"/>
                <xsd:element ref="ns2:Case_x0020_Number_x002f_Docket_x0020_Number" minOccurs="0"/>
                <xsd:element ref="ns2:Case_x0020_Type" minOccurs="0"/>
                <xsd:element ref="ns2:Document_x0020_Type" minOccurs="0"/>
                <xsd:element ref="ns2:Issue_x0020_Date" minOccurs="0"/>
                <xsd:element ref="ns2:Jurisdiction" minOccurs="0"/>
                <xsd:element ref="ns3:Authoring_x0020_Party" minOccurs="0"/>
                <xsd:element ref="ns3:Filing_x0020_Status" minOccurs="0"/>
                <xsd:element ref="ns4:Hydro_x0020_One_x0020_Data_x0020_Classification" minOccurs="0"/>
                <xsd:element ref="ns5:RA_x0020_Contact"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175001-c430-4d57-adde-c1c10539e919" elementFormDefault="qualified">
    <xsd:import namespace="http://schemas.microsoft.com/office/2006/documentManagement/types"/>
    <xsd:import namespace="http://schemas.microsoft.com/office/infopath/2007/PartnerControls"/>
    <xsd:element name="Applicant" ma:index="8" nillable="true" ma:displayName="Applicant" ma:default="Hydro One Networks" ma:description="Applicant(s) for the case" ma:internalName="Applicant" ma:requiredMultiChoice="true">
      <xsd:complexType>
        <xsd:complexContent>
          <xsd:extension base="dms:MultiChoiceFillIn">
            <xsd:sequence>
              <xsd:element name="Value" maxOccurs="unbounded" minOccurs="0" nillable="true">
                <xsd:simpleType>
                  <xsd:union memberTypes="dms:Text">
                    <xsd:simpleType>
                      <xsd:restriction base="dms:Choice">
                        <xsd:enumeration value="Hydro One Networks"/>
                        <xsd:enumeration value="Enbridge Gas Distribution"/>
                        <xsd:enumeration value="Union Gas Limited"/>
                        <xsd:enumeration value="Toronto Hydro Electric System"/>
                        <xsd:enumeration value="Enersource"/>
                        <xsd:enumeration value="Hydro Ottawa"/>
                        <xsd:enumeration value="Powerstream"/>
                        <xsd:enumeration value="Veridian Connections"/>
                        <xsd:enumeration value="Great Lakes Power"/>
                        <xsd:enumeration value="Ontario Power Generation"/>
                        <xsd:enumeration value="Independent Electricity System Operator"/>
                        <xsd:enumeration value="Ontario Power Authority"/>
                        <xsd:enumeration value="Ontario Energy Board"/>
                        <xsd:enumeration value="Hydro One Brampton"/>
                        <xsd:enumeration value="Hydro One Remote Communities"/>
                      </xsd:restriction>
                    </xsd:simpleType>
                  </xsd:union>
                </xsd:simpleType>
              </xsd:element>
            </xsd:sequence>
          </xsd:extension>
        </xsd:complexContent>
      </xsd:complexType>
    </xsd:element>
    <xsd:element name="Case_x0020_Number_x002f_Docket_x0020_Number" ma:index="9" nillable="true" ma:displayName="Case Number/Docket Number" ma:description="If there is an associated case number please enter it." ma:internalName="Case_x0020_Number_x002F_Docket_x0020_Number">
      <xsd:simpleType>
        <xsd:restriction base="dms:Text">
          <xsd:maxLength value="255"/>
        </xsd:restriction>
      </xsd:simpleType>
    </xsd:element>
    <xsd:element name="Case_x0020_Type" ma:index="10" nillable="true" ma:displayName="Case Type" ma:default="Electricity" ma:description="Select the type of proceeding this document pertains to." ma:format="RadioButtons" ma:internalName="Case_x0020_Type">
      <xsd:simpleType>
        <xsd:restriction base="dms:Choice">
          <xsd:enumeration value="Electricity"/>
          <xsd:enumeration value="Gas"/>
          <xsd:enumeration value="Electric &amp; Gas"/>
        </xsd:restriction>
      </xsd:simpleType>
    </xsd:element>
    <xsd:element name="Document_x0020_Type" ma:index="11" nillable="true" ma:displayName="Document Type" ma:default="Correspondence" ma:description="Please choose the type of document being submitted." ma:format="Dropdown" ma:internalName="Document_x0020_Type">
      <xsd:simpleType>
        <xsd:restriction base="dms:Choice">
          <xsd:enumeration value="Affidavit"/>
          <xsd:enumeration value="Codes and Guidelines"/>
          <xsd:enumeration value="Comment Letter or Email"/>
          <xsd:enumeration value="Correspondence"/>
          <xsd:enumeration value="Cost Award Claim"/>
          <xsd:enumeration value="Cross-Examination Material"/>
          <xsd:enumeration value="Decision"/>
          <xsd:enumeration value="Decision and Order"/>
          <xsd:enumeration value="Exhibit List"/>
          <xsd:enumeration value="Final Argument"/>
          <xsd:enumeration value="Interrogatory Question"/>
          <xsd:enumeration value="Interrogatory Response"/>
          <xsd:enumeration value="Intervenor Evidence"/>
          <xsd:enumeration value="Intervention"/>
          <xsd:enumeration value="Issues List"/>
          <xsd:enumeration value="Invoice"/>
          <xsd:enumeration value="Letter of Direction"/>
          <xsd:enumeration value="Licence"/>
          <xsd:enumeration value="Miscellaneous Exhibit"/>
          <xsd:enumeration value="Motion"/>
          <xsd:enumeration value="Notice"/>
          <xsd:enumeration value="OEB Report"/>
          <xsd:enumeration value="Old Licence"/>
          <xsd:enumeration value="Order"/>
          <xsd:enumeration value="Prefiled evidence"/>
          <xsd:enumeration value="Procedural Order"/>
          <xsd:enumeration value="Regulation"/>
          <xsd:enumeration value="Settlement Agreement"/>
          <xsd:enumeration value="Statute"/>
          <xsd:enumeration value="Submission"/>
          <xsd:enumeration value="Transcript"/>
          <xsd:enumeration value="Undertaking"/>
          <xsd:enumeration value="Working Document"/>
        </xsd:restriction>
      </xsd:simpleType>
    </xsd:element>
    <xsd:element name="Issue_x0020_Date" ma:index="12" nillable="true" ma:displayName="Issue Date" ma:description="Date the document was issued." ma:format="DateOnly" ma:internalName="Issue_x0020_Date" ma:readOnly="false">
      <xsd:simpleType>
        <xsd:restriction base="dms:DateTime"/>
      </xsd:simpleType>
    </xsd:element>
    <xsd:element name="Jurisdiction" ma:index="13" nillable="true" ma:displayName="Jurisdiction" ma:default="OEB" ma:description="Jurisdiction the proceeding is happening in." ma:format="RadioButtons" ma:internalName="Jurisdiction">
      <xsd:simpleType>
        <xsd:restriction base="dms:Choice">
          <xsd:enumeration value="OEB"/>
          <xsd:enumeration value="Canada"/>
          <xsd:enumeration value="United States"/>
          <xsd:enumeration value="Other"/>
        </xsd:restriction>
      </xsd:simpleType>
    </xsd:element>
  </xsd:schema>
  <xsd:schema xmlns:xsd="http://www.w3.org/2001/XMLSchema" xmlns:xs="http://www.w3.org/2001/XMLSchema" xmlns:dms="http://schemas.microsoft.com/office/2006/documentManagement/types" xmlns:pc="http://schemas.microsoft.com/office/infopath/2007/PartnerControls" targetNamespace="ea909525-6dd5-47d7-9eed-71e77e5cedc6" elementFormDefault="qualified">
    <xsd:import namespace="http://schemas.microsoft.com/office/2006/documentManagement/types"/>
    <xsd:import namespace="http://schemas.microsoft.com/office/infopath/2007/PartnerControls"/>
    <xsd:element name="Authoring_x0020_Party" ma:index="14" nillable="true" ma:displayName="Authoring Party" ma:default="Hydro One Networks - HONI" ma:format="Dropdown" ma:internalName="Authoring_x0020_Party">
      <xsd:simpleType>
        <xsd:union memberTypes="dms:Text">
          <xsd:simpleType>
            <xsd:restriction base="dms:Choice">
              <xsd:enumeration value="Hydro One Networks - HONI"/>
              <xsd:enumeration value="Ontario Energy Board - OEB"/>
              <xsd:enumeration value="Algoma Power Inc. - API"/>
              <xsd:enumeration value="Association of Major Power Consumers in Ontario - AMPCO"/>
              <xsd:enumeration value="Association of Power Producers of Ontario - APPrO"/>
              <xsd:enumeration value="Atikokan Hydro Inc. - AHI"/>
              <xsd:enumeration value="Attawapiskat First Nation - AFN"/>
              <xsd:enumeration value="Attawapiskat Power Corporation - APC"/>
              <xsd:enumeration value="Bluewater Power Distribution Corporation - BPDC"/>
              <xsd:enumeration value="Brant County Power Inc. - BCP"/>
              <xsd:enumeration value="Brantford Power Inc. - BPI"/>
              <xsd:enumeration value="Building Owners and Managers Association - BOMA"/>
              <xsd:enumeration value="Burlington Hydro Inc. - BHI"/>
              <xsd:enumeration value="Cambridge and North Dumfries Hydro Inc. - CND Hydro"/>
              <xsd:enumeration value="Canadian Energy Efficiency Alliance - CEEA"/>
              <xsd:enumeration value="Canadian Manufacturers and Exporters - CME"/>
              <xsd:enumeration value="Canadian Niagara Power Inc. - CNP"/>
              <xsd:enumeration value="Centre Wellington Hydro Ltd. - CWHL"/>
              <xsd:enumeration value="Chapleau Public Utilities Corporation - CPUC"/>
              <xsd:enumeration value="Chatham-Kent Hydro Inc. - CKH"/>
              <xsd:enumeration value="Clinton Power Corporation - CPC"/>
              <xsd:enumeration value="Coalition of Large Distributors - CLD"/>
              <xsd:enumeration value="COLLUS Power Corporation - COLLUS"/>
              <xsd:enumeration value="Consumers Council of Canada - CCC"/>
              <xsd:enumeration value="Cooperative Hydro Embrun Inc. - CHE"/>
              <xsd:enumeration value="Cornwall Street Railway Light and Power Company Limited - CRLP"/>
              <xsd:enumeration value="Corporation of the City of Kitchener - CCK"/>
              <xsd:enumeration value="Dubreuil Forest Products Ltd. - DFP"/>
              <xsd:enumeration value="E.L.K. Energy Inc. - ELK Energy"/>
              <xsd:enumeration value="Electrical Contractors Association of Ontario - ECAO"/>
              <xsd:enumeration value="Electricity Distributors Association - EDA"/>
              <xsd:enumeration value="Enbridge Gas Distribution - EGDI"/>
              <xsd:enumeration value="Energy Cost Management Inc. - ECMI"/>
              <xsd:enumeration value="Energy Probe"/>
              <xsd:enumeration value="Enersource Hydro Mississauga Inc."/>
              <xsd:enumeration value="ENWIN Utilities Ltd."/>
              <xsd:enumeration value="Erie Thames Powerlines Corporation - ETPC"/>
              <xsd:enumeration value="Espanola Regional Hydro Distribution Corporation - ER Hydro"/>
              <xsd:enumeration value="Essex Powerlines Corporation - EPC"/>
              <xsd:enumeration value="Federation of Ontario Cottagers’ Association - FOCA"/>
              <xsd:enumeration value="Federation of Rental-housing Providers of Ontario - FRPO"/>
              <xsd:enumeration value="Festival Hydro Inc. - FHI"/>
              <xsd:enumeration value="Fort Albany First Nation - FAFN"/>
              <xsd:enumeration value="Fort Albany Power Corporation - FAPC"/>
              <xsd:enumeration value="Fort Frances Power Corporation - FFPC"/>
              <xsd:enumeration value="Great Lakes Power - GLP"/>
              <xsd:enumeration value="Greater Sudbury Hydro Inc. - GSHI"/>
              <xsd:enumeration value="Green Energy Coalition - GEC"/>
              <xsd:enumeration value="Grimsby Power Inc. - GPI"/>
              <xsd:enumeration value="Guelph Hydro Electric Systems Inc. - GHESI"/>
              <xsd:enumeration value="Haldimand County Hydro Inc. - HCHI"/>
              <xsd:enumeration value="Halton Hills Hydro Inc. - HHH"/>
              <xsd:enumeration value="Hearst Power Distribution Company Limited - HPDC"/>
              <xsd:enumeration value="Horizon Utilities Corporation - HUC"/>
              <xsd:enumeration value="Hydro 2000 Inc."/>
              <xsd:enumeration value="Hydro Hawkesbury Inc. - HHI"/>
              <xsd:enumeration value="Hydro One Brampton - HOB"/>
              <xsd:enumeration value="Hydro One Remote Communities Inc. - HORC"/>
              <xsd:enumeration value="Hydro Ottawa Limited - HOL"/>
              <xsd:enumeration value="Independent Electricity System Operator - IESO"/>
              <xsd:enumeration value="Industrial Gas Users Association – IGUA"/>
              <xsd:enumeration value="Innisfil Hydro Distribution Systems Limited - IHDS"/>
              <xsd:enumeration value="Kashechewan First Nation - KFN"/>
              <xsd:enumeration value="Kashechewan Power Corporation - KPC"/>
              <xsd:enumeration value="Kenora Hydro Electric Corporation Ltd. - KHEC"/>
              <xsd:enumeration value="Kingston Hydro Corporation - KHC"/>
              <xsd:enumeration value="Kitchener-Wilmot Hydro Inc. - KWHI"/>
              <xsd:enumeration value="Lakefront Utilities Inc. - LUI"/>
              <xsd:enumeration value="Lakeland Power Distribution Ltd. - LPD"/>
              <xsd:enumeration value="London Hydro Inc. - LHI"/>
              <xsd:enumeration value="London Property Management Association - LPMA"/>
              <xsd:enumeration value="Low Income Energy Network – LIEN"/>
              <xsd:enumeration value="Métis Nation of Ontario – MNO"/>
              <xsd:enumeration value="Middlesex Power Distribution Corporation - MPDC"/>
              <xsd:enumeration value="Midland Power Utility Corporation - MPUC"/>
              <xsd:enumeration value="Milton Hydro Distribution Inc. - MHDI"/>
              <xsd:enumeration value="Ministry of Energy - MOE"/>
              <xsd:enumeration value="National Chiefs Office - NCO"/>
              <xsd:enumeration value="National Energy Board - NEB"/>
              <xsd:enumeration value="Newmarket - Tay Power Distribution Ltd. - NTPD"/>
              <xsd:enumeration value="Niagara Peninsula Energy Inc. - NPEI"/>
              <xsd:enumeration value="Niagara-on-the-Lake Hydro Inc. - NOTL Hydro"/>
              <xsd:enumeration value="Norfolk Power Distribution Inc. - NPD"/>
              <xsd:enumeration value="North Bay Hydro Distribution Limited - NBHD"/>
              <xsd:enumeration value="Northern Ontario Wires Inc. - NOWI"/>
              <xsd:enumeration value="Oakville Hydro Electricity Distribution Inc. - OHED"/>
              <xsd:enumeration value="Ontario Power Authority - OPA"/>
              <xsd:enumeration value="Ontario Power Generation - OPG"/>
              <xsd:enumeration value="Ontario Sustainable Energy Association - OSEA"/>
              <xsd:enumeration value="Orangeville Hydro Limited - OHL"/>
              <xsd:enumeration value="Orillia Power Distribution Corporation - OPDC"/>
              <xsd:enumeration value="Oshawa PUC Networks Inc. - OPUCN"/>
              <xsd:enumeration value="Ottawa River Power Corporation - ORPC"/>
              <xsd:enumeration value="Parry Sound Power Corporation - PSPC"/>
              <xsd:enumeration value="Peterborough Distribution Incorporated - PDI"/>
              <xsd:enumeration value="Pollution Probe"/>
              <xsd:enumeration value="Port Colborne Hydro Inc. - PCHI"/>
              <xsd:enumeration value="Power Workers Union - PWU"/>
              <xsd:enumeration value="PowerStream Inc."/>
              <xsd:enumeration value="PUC Distribution Inc. - PUC"/>
              <xsd:enumeration value="Renfrew Hydro Inc. - RHI"/>
              <xsd:enumeration value="RES Canada Transmission LP"/>
              <xsd:enumeration value="Rideau St. Lawrence Distribution Inc. - RSLD"/>
              <xsd:enumeration value="School Energy Coalition - SEC"/>
              <xsd:enumeration value="Sioux Lookout Hydro Inc. - SLH"/>
              <xsd:enumeration value="Society of Energy Professionals - SEP"/>
              <xsd:enumeration value="St. Thomas Energy Inc. - STE"/>
              <xsd:enumeration value="Thunder Bay Hydro Electricity Distribution Inc. - TBHED"/>
              <xsd:enumeration value="Tillsonburg Hydro Inc. - THI"/>
              <xsd:enumeration value="Toronto Hydro Electric System Limited - THESL"/>
              <xsd:enumeration value="Union Gas Limited - UGL"/>
              <xsd:enumeration value="Veridian Connections Inc. - VCI"/>
              <xsd:enumeration value="Vulnerable Energy Consumers Coalition - VECC"/>
              <xsd:enumeration value="Wasaga Distribution Inc. - WDI"/>
              <xsd:enumeration value="Waterloo North Hydro Inc. - WNH"/>
              <xsd:enumeration value="Welland Hydro-Electric System Corp. - WHESC"/>
              <xsd:enumeration value="Wellington North Power Inc. - WNP"/>
              <xsd:enumeration value="West Coast Huron Energy Inc. - WCHE"/>
              <xsd:enumeration value="West Perth Power Inc. - WPP"/>
              <xsd:enumeration value="Westario Power Inc. - WPI"/>
              <xsd:enumeration value="Whitby Hydro Electric Corporation - WHEC"/>
              <xsd:enumeration value="Woodstock Hydro Services Inc. - WHS"/>
            </xsd:restriction>
          </xsd:simpleType>
        </xsd:union>
      </xsd:simpleType>
    </xsd:element>
    <xsd:element name="Filing_x0020_Status" ma:index="15" nillable="true" ma:displayName="Filing Status" ma:default="Draft" ma:description="Filed means that the document has been sent to the OEB." ma:format="RadioButtons" ma:internalName="Filing_x0020_Status" ma:readOnly="false">
      <xsd:simpleType>
        <xsd:restriction base="dms:Choice">
          <xsd:enumeration value="Draft"/>
          <xsd:enumeration value="Filed"/>
        </xsd:restriction>
      </xsd:simpleType>
    </xsd:element>
  </xsd:schema>
  <xsd:schema xmlns:xsd="http://www.w3.org/2001/XMLSchema" xmlns:xs="http://www.w3.org/2001/XMLSchema" xmlns:dms="http://schemas.microsoft.com/office/2006/documentManagement/types" xmlns:pc="http://schemas.microsoft.com/office/infopath/2007/PartnerControls" targetNamespace="f0af1d65-dfd0-4b99-b523-def3a954563f" elementFormDefault="qualified">
    <xsd:import namespace="http://schemas.microsoft.com/office/2006/documentManagement/types"/>
    <xsd:import namespace="http://schemas.microsoft.com/office/infopath/2007/PartnerControls"/>
    <xsd:element name="Hydro_x0020_One_x0020_Data_x0020_Classification" ma:index="16" nillable="true" ma:displayName="Hydro One Data Classification" ma:default="Internal Use (Only Internal information is not for release to the public)" ma:description="Use these options to classify the data you are uploading onto the site. Any questions please contact BIT security team" ma:format="RadioButtons" ma:internalName="Hydro_x0020_One_x0020_Data_x0020_Classification" ma:readOnly="false">
      <xsd:simpleType>
        <xsd:restriction base="dms:Choice">
          <xsd:enumeration value="Internal Use (Only Internal information is not for release to the public)"/>
        </xsd:restriction>
      </xsd:simpleType>
    </xsd:element>
  </xsd:schema>
  <xsd:schema xmlns:xsd="http://www.w3.org/2001/XMLSchema" xmlns:xs="http://www.w3.org/2001/XMLSchema" xmlns:dms="http://schemas.microsoft.com/office/2006/documentManagement/types" xmlns:pc="http://schemas.microsoft.com/office/infopath/2007/PartnerControls" targetNamespace="31a38067-a042-4e0e-9037-517587b10700" elementFormDefault="qualified">
    <xsd:import namespace="http://schemas.microsoft.com/office/2006/documentManagement/types"/>
    <xsd:import namespace="http://schemas.microsoft.com/office/infopath/2007/PartnerControls"/>
    <xsd:element name="RA_x0020_Contact" ma:index="17" nillable="true" ma:displayName="RA Contact" ma:default="182932 - AC" ma:format="Dropdown" ma:internalName="RA_x0020_Contact" ma:readOnly="false">
      <xsd:simpleType>
        <xsd:union memberTypes="dms:Text">
          <xsd:simpleType>
            <xsd:restriction base="dms:Choice">
              <xsd:enumeration value="182932 - AC"/>
              <xsd:enumeration value="176200 - AS"/>
              <xsd:enumeration value="584633 - OH"/>
              <xsd:enumeration value="183940 - IM"/>
              <xsd:enumeration value="509460 - SF"/>
              <xsd:enumeration value="178011 - AMR"/>
            </xsd:restriction>
          </xsd:simpleType>
        </xsd:un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Filing_x0020_Status xmlns="ea909525-6dd5-47d7-9eed-71e77e5cedc6">Draft</Filing_x0020_Status>
    <Case_x0020_Number_x002f_Docket_x0020_Number xmlns="f9175001-c430-4d57-adde-c1c10539e919">EB-2017-0051</Case_x0020_Number_x002f_Docket_x0020_Number>
    <Issue_x0020_Date xmlns="f9175001-c430-4d57-adde-c1c10539e919">2017-08-28T04:00:00+00:00</Issue_x0020_Date>
    <Authoring_x0020_Party xmlns="ea909525-6dd5-47d7-9eed-71e77e5cedc6">Hydro One Remote Communities Inc. - HORC</Authoring_x0020_Party>
    <Applicant xmlns="f9175001-c430-4d57-adde-c1c10539e919">
      <Value>Hydro One Remote Communities</Value>
    </Applicant>
    <Jurisdiction xmlns="f9175001-c430-4d57-adde-c1c10539e919">OEB</Jurisdiction>
    <Case_x0020_Type xmlns="f9175001-c430-4d57-adde-c1c10539e919">Electricity</Case_x0020_Type>
    <Document_x0020_Type xmlns="f9175001-c430-4d57-adde-c1c10539e919">Prefiled evidence</Document_x0020_Type>
    <RA_x0020_Contact xmlns="31a38067-a042-4e0e-9037-517587b10700">Max Cooper</RA_x0020_Contact>
    <Hydro_x0020_One_x0020_Data_x0020_Classification xmlns="f0af1d65-dfd0-4b99-b523-def3a954563f">Internal Use (Only Internal information is not for release to the public)</Hydro_x0020_One_x0020_Data_x0020_Classification>
  </documentManagement>
</p:properties>
</file>

<file path=customXml/itemProps1.xml><?xml version="1.0" encoding="utf-8"?>
<ds:datastoreItem xmlns:ds="http://schemas.openxmlformats.org/officeDocument/2006/customXml" ds:itemID="{E7DCBD5A-3FD7-4E93-8785-8A4A1023FD9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175001-c430-4d57-adde-c1c10539e919"/>
    <ds:schemaRef ds:uri="ea909525-6dd5-47d7-9eed-71e77e5cedc6"/>
    <ds:schemaRef ds:uri="f0af1d65-dfd0-4b99-b523-def3a954563f"/>
    <ds:schemaRef ds:uri="31a38067-a042-4e0e-9037-517587b1070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BED21F3-F5D6-4C3F-B232-F3CC3E8D8D85}">
  <ds:schemaRefs>
    <ds:schemaRef ds:uri="http://schemas.microsoft.com/sharepoint/v3/contenttype/forms"/>
  </ds:schemaRefs>
</ds:datastoreItem>
</file>

<file path=customXml/itemProps3.xml><?xml version="1.0" encoding="utf-8"?>
<ds:datastoreItem xmlns:ds="http://schemas.openxmlformats.org/officeDocument/2006/customXml" ds:itemID="{726BAFC5-C4CD-495C-840A-36E0103FAD0C}">
  <ds:schemaRefs>
    <ds:schemaRef ds:uri="ea909525-6dd5-47d7-9eed-71e77e5cedc6"/>
    <ds:schemaRef ds:uri="http://schemas.microsoft.com/office/2006/documentManagement/types"/>
    <ds:schemaRef ds:uri="f0af1d65-dfd0-4b99-b523-def3a954563f"/>
    <ds:schemaRef ds:uri="http://purl.org/dc/terms/"/>
    <ds:schemaRef ds:uri="31a38067-a042-4e0e-9037-517587b10700"/>
    <ds:schemaRef ds:uri="http://schemas.openxmlformats.org/package/2006/metadata/core-properties"/>
    <ds:schemaRef ds:uri="http://purl.org/dc/dcmitype/"/>
    <ds:schemaRef ds:uri="http://purl.org/dc/elements/1.1/"/>
    <ds:schemaRef ds:uri="http://schemas.microsoft.com/office/infopath/2007/PartnerControls"/>
    <ds:schemaRef ds:uri="f9175001-c430-4d57-adde-c1c10539e919"/>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App.2-IB_Load_Forecast_Analysis</vt:lpstr>
    </vt:vector>
  </TitlesOfParts>
  <Company>Hydro One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Customer, Connections, Load Forecast and Revenues Data and Analysis - Chapter 2, Appendix 2-IB</dc:title>
  <dc:creator>NAPIERALA Christine</dc:creator>
  <cp:lastModifiedBy>LEE Julie(Qiu Ling)</cp:lastModifiedBy>
  <cp:lastPrinted>2017-08-03T20:03:10Z</cp:lastPrinted>
  <dcterms:created xsi:type="dcterms:W3CDTF">2017-07-13T18:47:45Z</dcterms:created>
  <dcterms:modified xsi:type="dcterms:W3CDTF">2017-08-23T14:20:15Z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0x01010061EC7F66509FFD4DA0B1B261A86BE77300E5F08829179C5F46A38FF1F3C706465A</vt:lpwstr>
  </property>
</Properties>
</file>