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?><Relationships xmlns="http://schemas.openxmlformats.org/package/2006/relationships"><Relationship Target="xl/workbook.xml" Type="http://schemas.openxmlformats.org/officeDocument/2006/relationships/officeDocument" Id="rId1"></Relationship><Relationship Target="docProps/core.xml" Type="http://schemas.openxmlformats.org/package/2006/relationships/metadata/core-properties" Id="rId2"></Relationship><Relationship Target="docProps/app.xml" Type="http://schemas.openxmlformats.org/officeDocument/2006/relationships/extended-properties" Id="rId3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120" windowHeight="10875"/>
  </bookViews>
  <sheets>
    <sheet name="Incl adj for rate base" sheetId="2" r:id="rId1"/>
  </sheets>
  <calcPr calcId="145621"/>
</workbook>
</file>

<file path=xl/calcChain.xml><?xml version="1.0" encoding="utf-8"?>
<calcChain xmlns="http://schemas.openxmlformats.org/spreadsheetml/2006/main">
  <c r="M5" i="2" l="1"/>
  <c r="M4" i="2"/>
  <c r="J6" i="2"/>
  <c r="I6" i="2"/>
  <c r="H6" i="2"/>
  <c r="G6" i="2"/>
  <c r="J5" i="2"/>
  <c r="J4" i="2"/>
  <c r="H5" i="2"/>
  <c r="H4" i="2"/>
  <c r="L5" i="2" l="1"/>
  <c r="L4" i="2"/>
  <c r="I5" i="2"/>
  <c r="I4" i="2"/>
  <c r="G5" i="2"/>
  <c r="G4" i="2"/>
  <c r="K6" i="2"/>
  <c r="F6" i="2"/>
  <c r="F5" i="2"/>
  <c r="F4" i="2"/>
  <c r="E6" i="2"/>
  <c r="D6" i="2" l="1"/>
  <c r="L6" i="2" l="1"/>
</calcChain>
</file>

<file path=xl/sharedStrings.xml><?xml version="1.0" encoding="utf-8"?>
<sst xmlns="http://schemas.openxmlformats.org/spreadsheetml/2006/main" count="22" uniqueCount="21">
  <si>
    <t>Rate Class</t>
  </si>
  <si>
    <t>Billing Frequency</t>
  </si>
  <si>
    <t>Residential</t>
  </si>
  <si>
    <t>Monthly</t>
  </si>
  <si>
    <t>Deemed Equity Proportion (40%)</t>
  </si>
  <si>
    <t>Small Commercial</t>
  </si>
  <si>
    <t>Deemed Debt Proportion (60%)</t>
  </si>
  <si>
    <t>(A)</t>
  </si>
  <si>
    <t>(B)</t>
  </si>
  <si>
    <t>(C)</t>
  </si>
  <si>
    <t>(D)</t>
  </si>
  <si>
    <t>(E) = (A) + (B) + (C) + (D)</t>
  </si>
  <si>
    <t>Adjusted Total to be Disposed after including cost of capital parameters and depreciation</t>
  </si>
  <si>
    <t>Total to be Disposed as at December 31, 2016</t>
  </si>
  <si>
    <t>Depreciation Expense from January 1, 2017 to October 31, 2017</t>
  </si>
  <si>
    <t>Forecasted total to be disposed as at October 31, 2017</t>
  </si>
  <si>
    <t>Return on Equity for the period November 1, 2017 to December 31, 2019</t>
  </si>
  <si>
    <t>Depreciation Expense from November 1, 2017 to December 31, 2019</t>
  </si>
  <si>
    <t>Quantity of Class Customers as at December 31, 2016</t>
  </si>
  <si>
    <t>Proposed Fixed Rate Rider from November 1, 2017 to December 31, 2019</t>
  </si>
  <si>
    <t>Return on Debt for the period November 1, 2017 to December 31,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</si>
</sst>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9" formatCode="_(&quot;$&quot;* #,##0.00000_);_(&quot;$&quot;* \(#,##0.000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4" fontId="2" fillId="0" borderId="1" xfId="1" applyNumberFormat="1" applyFont="1" applyFill="1" applyBorder="1"/>
    <xf numFmtId="164" fontId="2" fillId="0" borderId="0" xfId="0" applyNumberFormat="1" applyFont="1" applyFill="1"/>
    <xf numFmtId="164" fontId="2" fillId="0" borderId="1" xfId="1" applyNumberFormat="1" applyFont="1" applyBorder="1"/>
    <xf numFmtId="164" fontId="2" fillId="0" borderId="0" xfId="0" applyNumberFormat="1" applyFont="1"/>
    <xf numFmtId="0" fontId="0" fillId="0" borderId="3" xfId="0" applyFont="1" applyFill="1" applyBorder="1" applyAlignment="1">
      <alignment horizontal="center" vertical="center" wrapText="1"/>
    </xf>
    <xf numFmtId="164" fontId="0" fillId="0" borderId="0" xfId="0" applyNumberFormat="1" applyFont="1" applyFill="1"/>
    <xf numFmtId="44" fontId="2" fillId="0" borderId="1" xfId="1" applyFont="1" applyBorder="1"/>
    <xf numFmtId="0" fontId="2" fillId="0" borderId="0" xfId="0" applyFont="1"/>
    <xf numFmtId="0" fontId="0" fillId="0" borderId="1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 wrapText="1"/>
    </xf>
    <xf numFmtId="164" fontId="1" fillId="0" borderId="6" xfId="1" applyNumberFormat="1" applyFont="1" applyFill="1" applyBorder="1"/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12" xfId="0" applyFont="1" applyFill="1" applyBorder="1"/>
    <xf numFmtId="164" fontId="1" fillId="0" borderId="13" xfId="1" applyNumberFormat="1" applyFont="1" applyFill="1" applyBorder="1"/>
    <xf numFmtId="0" fontId="0" fillId="0" borderId="14" xfId="0" applyFont="1" applyFill="1" applyBorder="1"/>
    <xf numFmtId="0" fontId="0" fillId="0" borderId="15" xfId="0" applyFont="1" applyFill="1" applyBorder="1"/>
    <xf numFmtId="164" fontId="0" fillId="0" borderId="16" xfId="0" applyNumberFormat="1" applyFont="1" applyFill="1" applyBorder="1"/>
    <xf numFmtId="165" fontId="0" fillId="0" borderId="1" xfId="2" applyNumberFormat="1" applyFont="1" applyFill="1" applyBorder="1"/>
    <xf numFmtId="0" fontId="0" fillId="0" borderId="7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69" fontId="0" fillId="0" borderId="0" xfId="0" applyNumberFormat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?><Relationships xmlns="http://schemas.openxmlformats.org/package/2006/relationships"><Relationship Target="styles.xml" Type="http://schemas.openxmlformats.org/officeDocument/2006/relationships/styles" Id="rId3"></Relationship><Relationship Target="theme/theme1.xml" Type="http://schemas.openxmlformats.org/officeDocument/2006/relationships/theme" Id="rId2"></Relationship><Relationship Target="worksheets/sheet1.xml" Type="http://schemas.openxmlformats.org/officeDocument/2006/relationships/worksheet" Id="rId1"></Relationship><Relationship Target="calcChain.xml" Type="http://schemas.openxmlformats.org/officeDocument/2006/relationships/calcChain" Id="rId5"></Relationship><Relationship Target="sharedStrings.xml" Type="http://schemas.openxmlformats.org/officeDocument/2006/relationships/sharedStrings" Id="rId4"></Relationship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"/>
  <sheetViews>
    <sheetView tabSelected="1" workbookViewId="0">
      <selection activeCell="K17" sqref="K17"/>
    </sheetView>
  </sheetViews>
  <sheetFormatPr defaultRowHeight="15" x14ac:dyDescent="0.25"/>
  <cols>
    <col min="1" max="1" width="15.7109375" bestFit="1" customWidth="1"/>
    <col min="2" max="2" width="10.28515625" customWidth="1"/>
    <col min="3" max="3" width="12.5703125" customWidth="1"/>
    <col min="4" max="4" width="13" customWidth="1"/>
    <col min="5" max="5" width="16.140625" customWidth="1"/>
    <col min="6" max="6" width="14.28515625" customWidth="1"/>
    <col min="7" max="7" width="13.5703125" customWidth="1"/>
    <col min="8" max="8" width="15.7109375" customWidth="1"/>
    <col min="9" max="9" width="12.28515625" customWidth="1"/>
    <col min="10" max="11" width="16.85546875" customWidth="1"/>
    <col min="12" max="12" width="18.42578125" customWidth="1"/>
    <col min="13" max="13" width="14.85546875" customWidth="1"/>
  </cols>
  <sheetData>
    <row r="1" spans="1:13" x14ac:dyDescent="0.25">
      <c r="A1" s="22" t="s">
        <v>0</v>
      </c>
      <c r="B1" s="24" t="s">
        <v>1</v>
      </c>
      <c r="C1" s="24" t="s">
        <v>18</v>
      </c>
      <c r="D1" s="26" t="s">
        <v>13</v>
      </c>
      <c r="E1" s="32" t="s">
        <v>14</v>
      </c>
      <c r="F1" s="30" t="s">
        <v>15</v>
      </c>
      <c r="G1" s="28" t="s">
        <v>4</v>
      </c>
      <c r="H1" s="28" t="s">
        <v>16</v>
      </c>
      <c r="I1" s="28" t="s">
        <v>6</v>
      </c>
      <c r="J1" s="28" t="s">
        <v>20</v>
      </c>
      <c r="K1" s="30" t="s">
        <v>17</v>
      </c>
      <c r="L1" s="28" t="s">
        <v>12</v>
      </c>
      <c r="M1" s="28" t="s">
        <v>19</v>
      </c>
    </row>
    <row r="2" spans="1:13" ht="81" customHeight="1" x14ac:dyDescent="0.25">
      <c r="A2" s="23"/>
      <c r="B2" s="25"/>
      <c r="C2" s="25"/>
      <c r="D2" s="27"/>
      <c r="E2" s="33"/>
      <c r="F2" s="31"/>
      <c r="G2" s="29"/>
      <c r="H2" s="29"/>
      <c r="I2" s="29"/>
      <c r="J2" s="29"/>
      <c r="K2" s="31"/>
      <c r="L2" s="29"/>
      <c r="M2" s="29"/>
    </row>
    <row r="3" spans="1:13" ht="30" x14ac:dyDescent="0.25">
      <c r="A3" s="14"/>
      <c r="B3" s="7"/>
      <c r="C3" s="7"/>
      <c r="D3" s="15"/>
      <c r="E3" s="12"/>
      <c r="F3" s="2" t="s">
        <v>7</v>
      </c>
      <c r="G3" s="1"/>
      <c r="H3" s="1" t="s">
        <v>8</v>
      </c>
      <c r="I3" s="1"/>
      <c r="J3" s="1" t="s">
        <v>9</v>
      </c>
      <c r="K3" s="2" t="s">
        <v>10</v>
      </c>
      <c r="L3" s="1" t="s">
        <v>11</v>
      </c>
      <c r="M3" s="1"/>
    </row>
    <row r="4" spans="1:13" x14ac:dyDescent="0.25">
      <c r="A4" s="16" t="s">
        <v>2</v>
      </c>
      <c r="B4" s="11" t="s">
        <v>3</v>
      </c>
      <c r="C4" s="21">
        <v>79048</v>
      </c>
      <c r="D4" s="17">
        <v>755903</v>
      </c>
      <c r="E4" s="13">
        <v>-77787</v>
      </c>
      <c r="F4" s="3">
        <f>D4+E4</f>
        <v>678116</v>
      </c>
      <c r="G4" s="5">
        <f>F4*0.4</f>
        <v>271246.40000000002</v>
      </c>
      <c r="H4" s="5">
        <f>-(G4*0.0801)/12*26</f>
        <v>-47074.812720000002</v>
      </c>
      <c r="I4" s="5">
        <f>F4*0.6</f>
        <v>406869.6</v>
      </c>
      <c r="J4" s="5">
        <f>-(I4*0.0641)/12*26</f>
        <v>-56507.406279999996</v>
      </c>
      <c r="K4" s="3">
        <v>-194509</v>
      </c>
      <c r="L4" s="5">
        <f>F4+H4+J4+K4</f>
        <v>380024.78099999996</v>
      </c>
      <c r="M4" s="9">
        <f>(L4/C4)/26</f>
        <v>0.18490458621052056</v>
      </c>
    </row>
    <row r="5" spans="1:13" x14ac:dyDescent="0.25">
      <c r="A5" s="16" t="s">
        <v>5</v>
      </c>
      <c r="B5" s="11" t="s">
        <v>3</v>
      </c>
      <c r="C5" s="21">
        <v>7590</v>
      </c>
      <c r="D5" s="17">
        <v>378512</v>
      </c>
      <c r="E5" s="13">
        <v>-33607</v>
      </c>
      <c r="F5" s="3">
        <f>D5+E5</f>
        <v>344905</v>
      </c>
      <c r="G5" s="5">
        <f>F5*0.4</f>
        <v>137962</v>
      </c>
      <c r="H5" s="5">
        <f>-(G5*0.0801)/12*26</f>
        <v>-23943.305099999998</v>
      </c>
      <c r="I5" s="5">
        <f>F5*0.6</f>
        <v>206943</v>
      </c>
      <c r="J5" s="5">
        <f>-(I5*0.0641)/12*26</f>
        <v>-28740.933649999999</v>
      </c>
      <c r="K5" s="3">
        <v>-81772</v>
      </c>
      <c r="L5" s="5">
        <f>F5+H5+J5+K5</f>
        <v>210448.76124999998</v>
      </c>
      <c r="M5" s="9">
        <f>(L5/C5)/26</f>
        <v>1.0664272891963109</v>
      </c>
    </row>
    <row r="6" spans="1:13" ht="15.75" thickBot="1" x14ac:dyDescent="0.3">
      <c r="A6" s="18"/>
      <c r="B6" s="19"/>
      <c r="C6" s="19"/>
      <c r="D6" s="20">
        <f t="shared" ref="D6:L6" si="0">SUM(D4:D5)</f>
        <v>1134415</v>
      </c>
      <c r="E6" s="8">
        <f t="shared" si="0"/>
        <v>-111394</v>
      </c>
      <c r="F6" s="4">
        <f t="shared" si="0"/>
        <v>1023021</v>
      </c>
      <c r="G6" s="6">
        <f t="shared" si="0"/>
        <v>409208.4</v>
      </c>
      <c r="H6" s="6">
        <f t="shared" si="0"/>
        <v>-71018.117819999999</v>
      </c>
      <c r="I6" s="6">
        <f t="shared" si="0"/>
        <v>613812.6</v>
      </c>
      <c r="J6" s="6">
        <f t="shared" si="0"/>
        <v>-85248.339929999987</v>
      </c>
      <c r="K6" s="6">
        <f t="shared" si="0"/>
        <v>-276281</v>
      </c>
      <c r="L6" s="6">
        <f t="shared" si="0"/>
        <v>590473.54224999994</v>
      </c>
      <c r="M6" s="10"/>
    </row>
    <row r="10" spans="1:13" x14ac:dyDescent="0.25">
      <c r="L10" s="34"/>
    </row>
  </sheetData>
  <mergeCells count="13">
    <mergeCell ref="A1:A2"/>
    <mergeCell ref="B1:B2"/>
    <mergeCell ref="C1:C2"/>
    <mergeCell ref="D1:D2"/>
    <mergeCell ref="M1:M2"/>
    <mergeCell ref="G1:G2"/>
    <mergeCell ref="H1:H2"/>
    <mergeCell ref="L1:L2"/>
    <mergeCell ref="I1:I2"/>
    <mergeCell ref="J1:J2"/>
    <mergeCell ref="K1:K2"/>
    <mergeCell ref="E1:E2"/>
    <mergeCell ref="F1:F2"/>
  </mergeCells>
  <pageMargins left="0.7" right="0.7" top="0.75" bottom="0.75" header="0.3" footer="0.3"/>
  <pageSetup paperSize="5" scale="7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itlesOfParts>
    <vt:vector size="1" baseType="lpstr">
      <vt:lpstr>Incl adj for rate base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