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niferc\Desktop\Jen Undertakings\"/>
    </mc:Choice>
  </mc:AlternateContent>
  <bookViews>
    <workbookView xWindow="0" yWindow="0" windowWidth="41280" windowHeight="1296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65" i="4" l="1"/>
  <c r="D70" i="4" l="1"/>
  <c r="D71" i="4"/>
  <c r="F88" i="4" l="1"/>
  <c r="G88" i="4" s="1"/>
  <c r="F89" i="4"/>
  <c r="G89" i="4" s="1"/>
  <c r="F90" i="4"/>
  <c r="G90" i="4" s="1"/>
  <c r="F91" i="4"/>
  <c r="G91" i="4" s="1"/>
  <c r="G92" i="4" l="1"/>
  <c r="I88" i="4"/>
  <c r="F47" i="4"/>
  <c r="H47" i="4" s="1"/>
  <c r="J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<sst xmlns="http://schemas.openxmlformats.org/spreadsheetml/2006/main" count="206" uniqueCount="169">
  <si>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</si>
  <si>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</si>
  <si>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</si>
  <si>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</si>
  <si>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</si>
  <si>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</si>
  <si>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</si>
  <si>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</si>
  <si>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</si>
  <si>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</si>
  <si>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</si>
  <si>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</si>
  <si>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</si>
  <si>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</si>
  <si>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</si>
  <si>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</si>
  <si>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</si>
  <si>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</si>
  <si>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</si>
  <si>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</si>
  <si>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</si>
  <si>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</si>
  <si>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</si>
  <si>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</si>
  <si>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</si>
  <si>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</si>
  <si>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</si>
  <si>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</si>
  <si>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</si>
  <si>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</si>
  <si>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</si>
  <si>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</si>
  <si>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</si>
  <si>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</si>
  <si>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</si>
  <si>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</si>
  <si>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</si>
  <si>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</si>
  <si>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</si>
  <si>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</si>
  <si>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</si>
  <si>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</si>
  <si>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</si>
  <si>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</si>
  <si>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</si>
  <si>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</si>
  <si>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</si>
  <si>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</si>
  <si>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</si>
  <si>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</si>
  <si>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</si>
  <si>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</si>
  <si>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</si>
  <si>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</si>
  <si>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</si>
  <si>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</si>
  <si>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</si>
  <si>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</si>
  <si>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</si>
  <si>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</si>
  <si>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</si>
  <si>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</si>
  <si>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</si>
  <si>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</si>
  <si>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</si>
  <si>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</si>
  <si>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</si>
  <si>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</si>
  <si>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</si>
  <si>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</si>
  <si>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</si>
  <si>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</si>
  <si>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</si>
  <si>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</si>
  <si>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</si>
  <si>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</si>
  <si>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</si>
  <si>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</si>
  <si>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</si>
  <si>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</si>
  <si>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</si>
  <si>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</si>
  <si>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</si>
  <si>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</si>
  <si>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</si>
  <si>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</si>
  <si>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</si>
  <si>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</si>
  <si>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</si>
  <si>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</si>
  <si>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</si>
  <si>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</si>
  <si>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</si>
  <si>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</si>
  <si>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</si>
  <si>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</si>
  <si>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</si>
  <si>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</si>
  <si>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</si>
  <si>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</si>
  <si>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</si>
  <si>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</si>
  <si>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</si>
  <si>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</si>
  <si>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</si>
  <si>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</si>
  <si>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</si>
  <si>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</si>
  <si>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</si>
  <si>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</si>
  <si>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</si>
  <si>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</si>
  <si>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</si>
  <si>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</si>
  <si>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</si>
  <si>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</si>
  <si>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</si>
  <si>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</si>
  <si>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</si>
  <si>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</si>
  <si>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</si>
  <si>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</si>
  <si>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</si>
  <si>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</si>
  <si>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</si>
  <si>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</si>
  <si>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</si>
  <si>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</si>
  <si>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</si>
  <si>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</si>
  <si>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</si>
  <si>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</si>
  <si>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</si>
  <si>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</si>
  <si>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</si>
  <si>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</si>
  <si>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</si>
  <si>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</si>
  <si>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</si>
  <si>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</si>
  <si>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</si>
  <si>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</si>
  <si>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</si>
  <si>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</si>
  <si>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</si>
  <si>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</si>
  <si>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</si>
  <si>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</si>
  <si>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</si>
  <si>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</si>
  <si>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</si>
  <si>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</si>
  <si>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</si>
  <si>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</si>
  <si>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</si>
  <si>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</si>
  <si>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</si>
  <si>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</si>
  <si>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</si>
  <si>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</si>
  <si>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</si>
  <si>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</si>
  <si>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</si>
  <si>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</si>
  <si>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RPP settlement payment from IESO for 2014 annual reconciliation</t>
  </si>
  <si>
    <t>RPP settlement payment to IESO for 2015 annual reconciliation</t>
  </si>
  <si>
    <t>N</t>
  </si>
  <si>
    <t>GA analysis uses calendar monmth data form billing sytem so no unbilled required</t>
  </si>
  <si>
    <t>Remove 2015 IRM DVA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</si>
</sst>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GA</a:t>
          </a:r>
          <a:r>
            <a:rPr lang="en-CA" sz="1100" baseline="0">
              <a:latin typeface="Arial" panose="020B0604020202020204" pitchFamily="34" charset="0"/>
              <a:cs typeface="Arial" panose="020B0604020202020204" pitchFamily="34" charset="0"/>
            </a:rPr>
            <a:t> rates billed for all Class B customers is based on the IESO first estimate.  InnPower bills based on a calendar month billing so inherently there is very little pro-ration of GA rates.  InnPower changes the GA rate monthly and the billing system pro-rates accordingly.  Data provided in the GA analysis below is actual calendar month volumes and charges and no unbilled is required and is applied consistently across all Class B non-RPP customers.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The</a:t>
          </a:r>
          <a:r>
            <a:rPr lang="en-CA" sz="1100" baseline="0">
              <a:latin typeface="Arial" panose="020B0604020202020204" pitchFamily="34" charset="0"/>
              <a:cs typeface="Arial" panose="020B0604020202020204" pitchFamily="34" charset="0"/>
            </a:rPr>
            <a:t> unresolved difference can be partially attributed to the way in which InnPower calculates and records the breakdown of RPP vs. Non-RPP Global Adjustment (GA).  As noted above InnPower bills its customers using the 1st estimate for GA.  InnPower used the 2nd estimate for the monthly 1598 filing and the RPP vs. Non-RPP kWh breakdown to calculate the $ value of the Class B Global Adjustment allocation between RPP customers and Non-RPP customers.   At present InnPower does not take the final GA calculation, as calculated by the IESO, to true up the allocation of the allocated $ value of the Class B Global Adjustment.  This is something which InnPower will be undertaking on a go forward basis.</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B28" sqref="B28:C28"/>
    </sheetView>
  </sheetViews>
  <sheetFormatPr defaultColWidth="9.109375" defaultRowHeight="15" x14ac:dyDescent="0.25"/>
  <cols>
    <col min="1" max="1" width="5.5546875" style="42" customWidth="1"/>
    <col min="2" max="2" width="16.109375" style="83" customWidth="1"/>
    <col min="3" max="3" width="164.5546875" style="40" customWidth="1"/>
    <col min="4" max="16384" width="9.109375" style="40"/>
  </cols>
  <sheetData>
    <row r="10" spans="1:3" ht="15.6" x14ac:dyDescent="0.3">
      <c r="C10" s="138" t="s">
        <v>161</v>
      </c>
    </row>
    <row r="11" spans="1:3" ht="15.6" x14ac:dyDescent="0.25">
      <c r="A11" s="43" t="s">
        <v>122</v>
      </c>
    </row>
    <row r="13" spans="1:3" ht="15.6" x14ac:dyDescent="0.25">
      <c r="A13" s="44" t="s">
        <v>31</v>
      </c>
    </row>
    <row r="14" spans="1:3" ht="34.5" customHeight="1" x14ac:dyDescent="0.25">
      <c r="A14" s="140" t="s">
        <v>154</v>
      </c>
      <c r="B14" s="140"/>
      <c r="C14" s="140"/>
    </row>
    <row r="16" spans="1:3" ht="15.6" x14ac:dyDescent="0.25">
      <c r="A16" s="44" t="s">
        <v>46</v>
      </c>
    </row>
    <row r="17" spans="1:26" x14ac:dyDescent="0.25">
      <c r="A17" s="42" t="s">
        <v>47</v>
      </c>
    </row>
    <row r="18" spans="1:26" ht="33" customHeight="1" x14ac:dyDescent="0.25">
      <c r="A18" s="141" t="s">
        <v>85</v>
      </c>
      <c r="B18" s="141"/>
      <c r="C18" s="141"/>
    </row>
    <row r="20" spans="1:26" x14ac:dyDescent="0.25">
      <c r="A20" s="42">
        <v>1</v>
      </c>
      <c r="B20" s="143" t="s">
        <v>140</v>
      </c>
      <c r="C20" s="143"/>
    </row>
    <row r="21" spans="1:26" x14ac:dyDescent="0.25">
      <c r="B21" s="134"/>
      <c r="C21" s="134"/>
    </row>
    <row r="23" spans="1:26" ht="31.5" customHeight="1" x14ac:dyDescent="0.25">
      <c r="A23" s="42">
        <v>2</v>
      </c>
      <c r="B23" s="140" t="s">
        <v>86</v>
      </c>
      <c r="C23" s="140"/>
    </row>
    <row r="24" spans="1:26" x14ac:dyDescent="0.25">
      <c r="B24" s="133"/>
      <c r="C24" s="133"/>
    </row>
    <row r="26" spans="1:26" x14ac:dyDescent="0.25">
      <c r="A26" s="42">
        <v>3</v>
      </c>
      <c r="B26" s="142" t="s">
        <v>109</v>
      </c>
      <c r="C26" s="142"/>
    </row>
    <row r="27" spans="1:26" ht="32.25" customHeight="1" x14ac:dyDescent="0.25">
      <c r="B27" s="140" t="s">
        <v>117</v>
      </c>
      <c r="C27" s="140"/>
    </row>
    <row r="28" spans="1:26" ht="63" customHeight="1" x14ac:dyDescent="0.25">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40" t="s">
        <v>155</v>
      </c>
      <c r="B33" s="140"/>
      <c r="C33" s="140"/>
    </row>
    <row r="34" spans="1:3" x14ac:dyDescent="0.25">
      <c r="B34" s="133"/>
      <c r="C34" s="133"/>
    </row>
    <row r="35" spans="1:3" x14ac:dyDescent="0.25">
      <c r="B35" s="85"/>
    </row>
    <row r="36" spans="1:3" x14ac:dyDescent="0.25">
      <c r="A36" s="42">
        <v>4</v>
      </c>
      <c r="B36" s="142" t="s">
        <v>141</v>
      </c>
      <c r="C36" s="142"/>
    </row>
    <row r="37" spans="1:3" ht="78.75" customHeight="1" x14ac:dyDescent="0.25">
      <c r="B37" s="140" t="s">
        <v>142</v>
      </c>
      <c r="C37" s="140"/>
    </row>
    <row r="38" spans="1:3" ht="65.25" customHeight="1" x14ac:dyDescent="0.25">
      <c r="B38" s="140" t="s">
        <v>124</v>
      </c>
      <c r="C38" s="140"/>
    </row>
    <row r="39" spans="1:3" ht="31.5" customHeight="1" x14ac:dyDescent="0.25">
      <c r="B39" s="140" t="s">
        <v>123</v>
      </c>
      <c r="C39" s="140"/>
    </row>
    <row r="40" spans="1:3" ht="30" customHeight="1" x14ac:dyDescent="0.25">
      <c r="B40" s="140" t="s">
        <v>125</v>
      </c>
      <c r="C40" s="140"/>
    </row>
    <row r="41" spans="1:3" x14ac:dyDescent="0.25">
      <c r="B41" s="133"/>
      <c r="C41" s="133"/>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40" t="s">
        <v>135</v>
      </c>
      <c r="C49" s="140"/>
    </row>
    <row r="51" spans="2:3" ht="30" customHeight="1" x14ac:dyDescent="0.25">
      <c r="B51" s="140" t="s">
        <v>120</v>
      </c>
      <c r="C51" s="140"/>
    </row>
    <row r="52" spans="2:3" ht="30" customHeight="1" x14ac:dyDescent="0.25">
      <c r="B52" s="140" t="s">
        <v>88</v>
      </c>
      <c r="C52" s="140"/>
    </row>
    <row r="53" spans="2:3" x14ac:dyDescent="0.25">
      <c r="B53" s="133"/>
      <c r="C53" s="133"/>
    </row>
    <row r="54" spans="2:3" x14ac:dyDescent="0.25">
      <c r="B54" s="136" t="s">
        <v>89</v>
      </c>
    </row>
    <row r="55" spans="2:3" x14ac:dyDescent="0.25">
      <c r="B55" s="92" t="s">
        <v>90</v>
      </c>
      <c r="C55" s="41" t="s">
        <v>91</v>
      </c>
    </row>
    <row r="56" spans="2:3" ht="45.6" x14ac:dyDescent="0.25">
      <c r="B56" s="92"/>
      <c r="C56" s="41" t="s">
        <v>156</v>
      </c>
    </row>
    <row r="57" spans="2:3" x14ac:dyDescent="0.25">
      <c r="B57" s="92"/>
      <c r="C57" s="40" t="s">
        <v>92</v>
      </c>
    </row>
    <row r="58" spans="2:3" x14ac:dyDescent="0.25">
      <c r="B58" s="92"/>
      <c r="C58" s="40" t="s">
        <v>93</v>
      </c>
    </row>
    <row r="59" spans="2:3" ht="21" customHeight="1" x14ac:dyDescent="0.25">
      <c r="B59" s="93" t="s">
        <v>96</v>
      </c>
      <c r="C59" s="40" t="s">
        <v>95</v>
      </c>
    </row>
    <row r="60" spans="2:3" ht="18.75" customHeight="1" x14ac:dyDescent="0.25">
      <c r="B60" s="93"/>
      <c r="C60" s="41" t="s">
        <v>94</v>
      </c>
    </row>
    <row r="61" spans="2:3" x14ac:dyDescent="0.25">
      <c r="B61" s="93"/>
      <c r="C61" s="40" t="s">
        <v>97</v>
      </c>
    </row>
    <row r="62" spans="2:3" x14ac:dyDescent="0.25">
      <c r="B62" s="93"/>
      <c r="C62" s="40" t="s">
        <v>98</v>
      </c>
    </row>
    <row r="63" spans="2:3" x14ac:dyDescent="0.25">
      <c r="B63" s="93" t="s">
        <v>100</v>
      </c>
      <c r="C63" s="40" t="s">
        <v>99</v>
      </c>
    </row>
    <row r="64" spans="2:3" ht="45" x14ac:dyDescent="0.25">
      <c r="B64" s="93"/>
      <c r="C64" s="133" t="s">
        <v>101</v>
      </c>
    </row>
    <row r="65" spans="1:3" x14ac:dyDescent="0.25">
      <c r="B65" s="93"/>
      <c r="C65" s="40" t="s">
        <v>102</v>
      </c>
    </row>
    <row r="66" spans="1:3" x14ac:dyDescent="0.25">
      <c r="B66" s="93"/>
      <c r="C66" s="40" t="s">
        <v>126</v>
      </c>
    </row>
    <row r="67" spans="1:3" x14ac:dyDescent="0.25">
      <c r="B67" s="93" t="s">
        <v>104</v>
      </c>
      <c r="C67" s="40" t="s">
        <v>103</v>
      </c>
    </row>
    <row r="68" spans="1:3" ht="45" x14ac:dyDescent="0.25">
      <c r="B68" s="93"/>
      <c r="C68" s="133" t="s">
        <v>144</v>
      </c>
    </row>
    <row r="69" spans="1:3" ht="30" x14ac:dyDescent="0.25">
      <c r="B69" s="93"/>
      <c r="C69" s="133" t="s">
        <v>145</v>
      </c>
    </row>
    <row r="70" spans="1:3" x14ac:dyDescent="0.25">
      <c r="B70" s="93" t="s">
        <v>106</v>
      </c>
      <c r="C70" s="40" t="s">
        <v>105</v>
      </c>
    </row>
    <row r="71" spans="1:3" ht="30" x14ac:dyDescent="0.25">
      <c r="B71" s="93"/>
      <c r="C71" s="133" t="s">
        <v>107</v>
      </c>
    </row>
    <row r="72" spans="1:3" x14ac:dyDescent="0.25">
      <c r="B72" s="93" t="s">
        <v>146</v>
      </c>
      <c r="C72" s="133" t="s">
        <v>137</v>
      </c>
    </row>
    <row r="73" spans="1:3" ht="45" x14ac:dyDescent="0.25">
      <c r="B73" s="93"/>
      <c r="C73" s="133" t="s">
        <v>148</v>
      </c>
    </row>
    <row r="74" spans="1:3" x14ac:dyDescent="0.25">
      <c r="B74" s="93" t="s">
        <v>147</v>
      </c>
      <c r="C74" s="133" t="s">
        <v>149</v>
      </c>
    </row>
    <row r="75" spans="1:3" ht="30" x14ac:dyDescent="0.25">
      <c r="B75" s="93"/>
      <c r="C75" s="133" t="s">
        <v>127</v>
      </c>
    </row>
    <row r="76" spans="1:3" x14ac:dyDescent="0.25">
      <c r="B76" s="93"/>
      <c r="C76" s="133"/>
    </row>
    <row r="77" spans="1:3" x14ac:dyDescent="0.25">
      <c r="A77" s="42">
        <v>6</v>
      </c>
      <c r="B77" s="137" t="s">
        <v>151</v>
      </c>
      <c r="C77" s="133"/>
    </row>
    <row r="78" spans="1:3" ht="59.25" customHeight="1" x14ac:dyDescent="0.25">
      <c r="B78" s="141" t="s">
        <v>152</v>
      </c>
      <c r="C78" s="141"/>
    </row>
    <row r="79" spans="1:3" x14ac:dyDescent="0.25">
      <c r="B79" s="87"/>
      <c r="C79" s="133"/>
    </row>
    <row r="81" spans="1:3" ht="30.75" customHeight="1" x14ac:dyDescent="0.25">
      <c r="A81" s="42">
        <v>7</v>
      </c>
      <c r="B81" s="140" t="s">
        <v>153</v>
      </c>
      <c r="C81" s="140"/>
    </row>
    <row r="82" spans="1:3" x14ac:dyDescent="0.25">
      <c r="B82" s="133"/>
      <c r="C82" s="133"/>
    </row>
    <row r="83" spans="1:3" ht="15.75" customHeight="1" x14ac:dyDescent="0.25">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B24" sqref="B24"/>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7.10937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v>2015</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9"/>
      <c r="J20" s="79"/>
      <c r="K20" s="79"/>
      <c r="L20" s="79"/>
      <c r="M20" s="79"/>
      <c r="N20" s="79"/>
      <c r="O20" s="79"/>
      <c r="P20" s="79"/>
      <c r="Q20" s="79"/>
      <c r="R20" s="79"/>
      <c r="S20" s="79"/>
    </row>
    <row r="21" spans="1:24" x14ac:dyDescent="0.25">
      <c r="A21" s="4"/>
      <c r="B21" s="152" t="s">
        <v>25</v>
      </c>
      <c r="C21" s="152"/>
      <c r="D21" s="24">
        <v>2015</v>
      </c>
      <c r="E21" s="153"/>
      <c r="F21" s="154"/>
      <c r="G21" s="79"/>
      <c r="H21" s="79"/>
      <c r="I21" s="79"/>
      <c r="J21" s="79"/>
      <c r="K21" s="79"/>
      <c r="L21" s="79"/>
      <c r="M21" s="79"/>
      <c r="N21" s="79"/>
      <c r="O21" s="79"/>
      <c r="P21" s="79"/>
      <c r="Q21" s="79"/>
    </row>
    <row r="22" spans="1:24" ht="14.4" thickBot="1" x14ac:dyDescent="0.3">
      <c r="A22" s="4"/>
      <c r="B22" s="5" t="s">
        <v>3</v>
      </c>
      <c r="C22" s="5" t="s">
        <v>2</v>
      </c>
      <c r="D22" s="117">
        <f>D23+D24</f>
        <v>239350416.5</v>
      </c>
      <c r="E22" s="6" t="s">
        <v>0</v>
      </c>
      <c r="F22" s="7">
        <v>1</v>
      </c>
      <c r="G22" s="79"/>
      <c r="H22" s="79"/>
      <c r="I22" s="79"/>
      <c r="J22" s="79"/>
      <c r="K22" s="79"/>
      <c r="L22" s="79"/>
      <c r="M22" s="79"/>
      <c r="N22" s="79"/>
      <c r="O22" s="79"/>
      <c r="P22" s="79"/>
      <c r="Q22" s="79"/>
    </row>
    <row r="23" spans="1:24" x14ac:dyDescent="0.25">
      <c r="B23" s="5" t="s">
        <v>7</v>
      </c>
      <c r="C23" s="5" t="s">
        <v>1</v>
      </c>
      <c r="D23" s="118">
        <v>170047473</v>
      </c>
      <c r="E23" s="6" t="s">
        <v>0</v>
      </c>
      <c r="F23" s="8">
        <f>IFERROR(D23/$D$22,0)</f>
        <v>0.7104540509542</v>
      </c>
    </row>
    <row r="24" spans="1:24" ht="14.4" thickBot="1" x14ac:dyDescent="0.3">
      <c r="B24" s="5" t="s">
        <v>8</v>
      </c>
      <c r="C24" s="5" t="s">
        <v>6</v>
      </c>
      <c r="D24" s="117">
        <f>D25+D26</f>
        <v>69302943.5</v>
      </c>
      <c r="E24" s="6" t="s">
        <v>0</v>
      </c>
      <c r="F24" s="8">
        <f>IFERROR(D24/$D$22,0)</f>
        <v>0.28954594904579994</v>
      </c>
    </row>
    <row r="25" spans="1:24" x14ac:dyDescent="0.25">
      <c r="B25" s="5" t="s">
        <v>9</v>
      </c>
      <c r="C25" s="5" t="s">
        <v>4</v>
      </c>
      <c r="D25" s="118">
        <v>0</v>
      </c>
      <c r="E25" s="6" t="s">
        <v>0</v>
      </c>
      <c r="F25" s="8">
        <f>IFERROR(D25/$D$22,0)</f>
        <v>0</v>
      </c>
    </row>
    <row r="26" spans="1:24" x14ac:dyDescent="0.25">
      <c r="B26" s="5" t="s">
        <v>61</v>
      </c>
      <c r="C26" s="5" t="s">
        <v>5</v>
      </c>
      <c r="D26" s="119">
        <v>69302943.5</v>
      </c>
      <c r="E26" s="6" t="s">
        <v>0</v>
      </c>
      <c r="F26" s="8">
        <f>IFERROR(D26/$D$22,0)</f>
        <v>0.28954594904579994</v>
      </c>
      <c r="G26" s="29"/>
      <c r="H26" s="29"/>
    </row>
    <row r="27" spans="1:24" ht="34.5" customHeight="1" x14ac:dyDescent="0.25">
      <c r="B27" s="155" t="s">
        <v>77</v>
      </c>
      <c r="C27" s="155"/>
      <c r="D27" s="155"/>
      <c r="E27" s="155"/>
      <c r="F27" s="155"/>
      <c r="G27" s="156"/>
      <c r="H27" s="156"/>
    </row>
    <row r="28" spans="1:24" x14ac:dyDescent="0.25">
      <c r="D28" s="120"/>
      <c r="E28" s="35"/>
      <c r="F28" s="35"/>
      <c r="G28" s="35"/>
    </row>
    <row r="29" spans="1:24" x14ac:dyDescent="0.25">
      <c r="A29" s="1" t="s">
        <v>35</v>
      </c>
      <c r="B29" s="3" t="s">
        <v>41</v>
      </c>
    </row>
    <row r="30" spans="1:24" x14ac:dyDescent="0.25">
      <c r="B30" s="3"/>
    </row>
    <row r="31" spans="1:24" x14ac:dyDescent="0.25">
      <c r="B31" s="2" t="s">
        <v>22</v>
      </c>
      <c r="C31" s="52" t="s">
        <v>162</v>
      </c>
      <c r="E31" s="79"/>
      <c r="F31" s="35"/>
      <c r="G31" s="35"/>
      <c r="H31" s="35"/>
      <c r="I31" s="35"/>
      <c r="J31" s="35"/>
      <c r="K31" s="35"/>
    </row>
    <row r="32" spans="1:24" x14ac:dyDescent="0.25">
      <c r="E32" s="79"/>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6">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8">
        <v>2016</v>
      </c>
      <c r="P45" s="148"/>
      <c r="Q45" s="148"/>
      <c r="R45" s="148">
        <v>2015</v>
      </c>
      <c r="S45" s="148"/>
      <c r="T45" s="148"/>
      <c r="U45" s="148">
        <v>2014</v>
      </c>
      <c r="V45" s="148"/>
      <c r="W45" s="148"/>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5">
      <c r="B47" s="13" t="s">
        <v>10</v>
      </c>
      <c r="C47" s="94">
        <v>6722035.4000000022</v>
      </c>
      <c r="D47" s="94">
        <v>0</v>
      </c>
      <c r="E47" s="60">
        <v>0</v>
      </c>
      <c r="F47" s="51">
        <f>C47-D47+E47</f>
        <v>6722035.4000000022</v>
      </c>
      <c r="G47" s="111">
        <v>5.5490000000000005E-2</v>
      </c>
      <c r="H47" s="15">
        <f>F47*G47</f>
        <v>373005.74434600014</v>
      </c>
      <c r="I47" s="111">
        <v>5.0680000000000003E-2</v>
      </c>
      <c r="J47" s="17">
        <f>F47*I47</f>
        <v>340672.75407200016</v>
      </c>
      <c r="K47" s="16">
        <f>J47-H47</f>
        <v>-32332.990273999982</v>
      </c>
      <c r="L47" s="139"/>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v>6287331.8800000064</v>
      </c>
      <c r="D48" s="94">
        <v>0</v>
      </c>
      <c r="E48" s="60">
        <v>0</v>
      </c>
      <c r="F48" s="51">
        <f t="shared" ref="F48:F58" si="0">C48-D48+E48</f>
        <v>6287331.8800000064</v>
      </c>
      <c r="G48" s="111">
        <v>6.9809999999999997E-2</v>
      </c>
      <c r="H48" s="15">
        <f t="shared" ref="H48:H58" si="1">F48*G48</f>
        <v>438918.63854280044</v>
      </c>
      <c r="I48" s="111">
        <v>3.9609999999999999E-2</v>
      </c>
      <c r="J48" s="17">
        <f t="shared" ref="J48:J58" si="2">F48*I48</f>
        <v>249041.21576680025</v>
      </c>
      <c r="K48" s="16">
        <f t="shared" ref="K48:K58" si="3">J48-H48</f>
        <v>-189877.4227760002</v>
      </c>
      <c r="L48" s="139"/>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v>6398302.679999996</v>
      </c>
      <c r="D49" s="94">
        <v>0</v>
      </c>
      <c r="E49" s="60">
        <v>0</v>
      </c>
      <c r="F49" s="51">
        <f t="shared" si="0"/>
        <v>6398302.679999996</v>
      </c>
      <c r="G49" s="111">
        <v>3.6040000000000003E-2</v>
      </c>
      <c r="H49" s="15">
        <f t="shared" si="1"/>
        <v>230594.82858719988</v>
      </c>
      <c r="I49" s="111">
        <v>6.2899999999999998E-2</v>
      </c>
      <c r="J49" s="17">
        <f t="shared" si="2"/>
        <v>402453.23857199971</v>
      </c>
      <c r="K49" s="16">
        <f t="shared" si="3"/>
        <v>171858.40998479983</v>
      </c>
      <c r="L49" s="139"/>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v>5574280.7599999905</v>
      </c>
      <c r="D50" s="94">
        <v>0</v>
      </c>
      <c r="E50" s="60">
        <v>0</v>
      </c>
      <c r="F50" s="51">
        <f t="shared" si="0"/>
        <v>5574280.7599999905</v>
      </c>
      <c r="G50" s="111">
        <v>6.7049999999999998E-2</v>
      </c>
      <c r="H50" s="15">
        <f t="shared" si="1"/>
        <v>373755.52495799935</v>
      </c>
      <c r="I50" s="111">
        <v>9.5590000000000008E-2</v>
      </c>
      <c r="J50" s="17">
        <f t="shared" si="2"/>
        <v>532845.4978483991</v>
      </c>
      <c r="K50" s="16">
        <f t="shared" si="3"/>
        <v>159089.97289039975</v>
      </c>
      <c r="L50" s="139"/>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v>5781477.3800000045</v>
      </c>
      <c r="D51" s="94">
        <v>0</v>
      </c>
      <c r="E51" s="60">
        <v>0</v>
      </c>
      <c r="F51" s="51">
        <f t="shared" si="0"/>
        <v>5781477.3800000045</v>
      </c>
      <c r="G51" s="111">
        <v>9.4159999999999994E-2</v>
      </c>
      <c r="H51" s="15">
        <f t="shared" si="1"/>
        <v>544383.91010080033</v>
      </c>
      <c r="I51" s="111">
        <v>9.6680000000000002E-2</v>
      </c>
      <c r="J51" s="17">
        <f t="shared" si="2"/>
        <v>558953.23309840041</v>
      </c>
      <c r="K51" s="16">
        <f t="shared" si="3"/>
        <v>14569.322997600073</v>
      </c>
      <c r="L51" s="139"/>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v>5967182.0099999979</v>
      </c>
      <c r="D52" s="94">
        <v>0</v>
      </c>
      <c r="E52" s="60">
        <v>0</v>
      </c>
      <c r="F52" s="51">
        <f t="shared" si="0"/>
        <v>5967182.0099999979</v>
      </c>
      <c r="G52" s="111">
        <v>9.2280000000000001E-2</v>
      </c>
      <c r="H52" s="15">
        <f t="shared" si="1"/>
        <v>550651.55588279979</v>
      </c>
      <c r="I52" s="111">
        <v>9.5400000000000013E-2</v>
      </c>
      <c r="J52" s="17">
        <f t="shared" si="2"/>
        <v>569269.16375399986</v>
      </c>
      <c r="K52" s="16">
        <f t="shared" si="3"/>
        <v>18617.607871200074</v>
      </c>
      <c r="L52" s="139"/>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v>6323130.2400000133</v>
      </c>
      <c r="D53" s="94">
        <v>0</v>
      </c>
      <c r="E53" s="60">
        <v>0</v>
      </c>
      <c r="F53" s="51">
        <f t="shared" si="0"/>
        <v>6323130.2400000133</v>
      </c>
      <c r="G53" s="111">
        <v>8.8880000000000001E-2</v>
      </c>
      <c r="H53" s="15">
        <f t="shared" si="1"/>
        <v>561999.8157312012</v>
      </c>
      <c r="I53" s="111">
        <v>7.8829999999999997E-2</v>
      </c>
      <c r="J53" s="17">
        <f t="shared" si="2"/>
        <v>498452.35681920103</v>
      </c>
      <c r="K53" s="16">
        <f t="shared" si="3"/>
        <v>-63547.458912000176</v>
      </c>
      <c r="L53" s="139"/>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v>6294221.7299999967</v>
      </c>
      <c r="D54" s="94">
        <v>0</v>
      </c>
      <c r="E54" s="60">
        <v>0</v>
      </c>
      <c r="F54" s="51">
        <f t="shared" si="0"/>
        <v>6294221.7299999967</v>
      </c>
      <c r="G54" s="111">
        <v>8.8050000000000003E-2</v>
      </c>
      <c r="H54" s="15">
        <f t="shared" si="1"/>
        <v>554206.22332649969</v>
      </c>
      <c r="I54" s="111">
        <v>8.0099999999999991E-2</v>
      </c>
      <c r="J54" s="17">
        <f t="shared" si="2"/>
        <v>504167.16057299968</v>
      </c>
      <c r="K54" s="16">
        <f t="shared" si="3"/>
        <v>-50039.062753500009</v>
      </c>
      <c r="L54" s="139"/>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v>6207190.4899999965</v>
      </c>
      <c r="D55" s="94">
        <v>0</v>
      </c>
      <c r="E55" s="60">
        <v>0</v>
      </c>
      <c r="F55" s="51">
        <f t="shared" si="0"/>
        <v>6207190.4899999965</v>
      </c>
      <c r="G55" s="111">
        <v>8.270000000000001E-2</v>
      </c>
      <c r="H55" s="15">
        <f t="shared" si="1"/>
        <v>513334.65352299978</v>
      </c>
      <c r="I55" s="111">
        <v>6.7030000000000006E-2</v>
      </c>
      <c r="J55" s="17">
        <f t="shared" si="2"/>
        <v>416067.97854469978</v>
      </c>
      <c r="K55" s="16">
        <f t="shared" si="3"/>
        <v>-97266.674978299998</v>
      </c>
      <c r="L55" s="139"/>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v>6242914.2399999984</v>
      </c>
      <c r="D56" s="94">
        <v>0</v>
      </c>
      <c r="E56" s="60">
        <v>0</v>
      </c>
      <c r="F56" s="51">
        <f t="shared" si="0"/>
        <v>6242914.2399999984</v>
      </c>
      <c r="G56" s="111">
        <v>6.3710000000000003E-2</v>
      </c>
      <c r="H56" s="15">
        <f t="shared" si="1"/>
        <v>397736.06623039994</v>
      </c>
      <c r="I56" s="111">
        <v>7.5439999999999993E-2</v>
      </c>
      <c r="J56" s="17">
        <f t="shared" si="2"/>
        <v>470965.45026559982</v>
      </c>
      <c r="K56" s="16">
        <f t="shared" si="3"/>
        <v>73229.384035199881</v>
      </c>
      <c r="L56" s="139"/>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v>6110247.1900000032</v>
      </c>
      <c r="D57" s="94">
        <v>0</v>
      </c>
      <c r="E57" s="60">
        <v>0</v>
      </c>
      <c r="F57" s="51">
        <f t="shared" si="0"/>
        <v>6110247.1900000032</v>
      </c>
      <c r="G57" s="111">
        <v>7.6230000000000006E-2</v>
      </c>
      <c r="H57" s="15">
        <f t="shared" si="1"/>
        <v>465784.1432937003</v>
      </c>
      <c r="I57" s="111">
        <v>0.11320000000000001</v>
      </c>
      <c r="J57" s="17">
        <f t="shared" si="2"/>
        <v>691679.98190800042</v>
      </c>
      <c r="K57" s="16">
        <f t="shared" si="3"/>
        <v>225895.83861430013</v>
      </c>
      <c r="L57" s="139"/>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5">
        <v>6381760.0400000066</v>
      </c>
      <c r="D58" s="94">
        <v>0</v>
      </c>
      <c r="E58" s="60">
        <v>0</v>
      </c>
      <c r="F58" s="51">
        <f t="shared" si="0"/>
        <v>6381760.0400000066</v>
      </c>
      <c r="G58" s="111">
        <v>0.11462</v>
      </c>
      <c r="H58" s="15">
        <f t="shared" si="1"/>
        <v>731477.3357848007</v>
      </c>
      <c r="I58" s="111">
        <v>9.4709999999999989E-2</v>
      </c>
      <c r="J58" s="17">
        <f t="shared" si="2"/>
        <v>604416.49338840053</v>
      </c>
      <c r="K58" s="16">
        <f t="shared" si="3"/>
        <v>-127060.84239640017</v>
      </c>
      <c r="L58" s="139"/>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8" t="s">
        <v>133</v>
      </c>
      <c r="C59" s="97">
        <f>SUM(C47:C58)</f>
        <v>74290074.040000007</v>
      </c>
      <c r="D59" s="97">
        <f>SUM(D47:D58)</f>
        <v>0</v>
      </c>
      <c r="E59" s="97">
        <f>SUM(E47:E58)</f>
        <v>0</v>
      </c>
      <c r="F59" s="97">
        <f>SUM(F47:F58)</f>
        <v>74290074.040000007</v>
      </c>
      <c r="G59" s="37"/>
      <c r="H59" s="38">
        <f>SUM(H47:H58)</f>
        <v>5735848.4403072009</v>
      </c>
      <c r="I59" s="37"/>
      <c r="J59" s="38">
        <f>SUM(J47:J58)</f>
        <v>5838984.5246105008</v>
      </c>
      <c r="K59" s="39">
        <f>SUM(K47:K58)</f>
        <v>103136.0843032992</v>
      </c>
      <c r="L59" s="139"/>
      <c r="N59" s="31"/>
      <c r="O59" s="32"/>
      <c r="P59" s="32"/>
      <c r="Q59" s="32"/>
      <c r="R59" s="32"/>
      <c r="S59" s="32"/>
      <c r="T59" s="32"/>
      <c r="U59" s="32"/>
      <c r="V59" s="32"/>
      <c r="W59" s="32"/>
    </row>
    <row r="60" spans="1:24" x14ac:dyDescent="0.25">
      <c r="G60" s="4"/>
      <c r="H60" s="4"/>
      <c r="I60" s="4"/>
      <c r="J60" s="69"/>
      <c r="K60" s="126"/>
      <c r="N60" s="29"/>
      <c r="O60" s="30"/>
      <c r="P60" s="30"/>
      <c r="Q60" s="30"/>
      <c r="R60" s="30"/>
      <c r="S60" s="30"/>
      <c r="T60" s="30"/>
      <c r="U60" s="30"/>
      <c r="V60" s="30"/>
      <c r="W60" s="30"/>
    </row>
    <row r="61" spans="1:24" x14ac:dyDescent="0.25">
      <c r="L61" s="121"/>
      <c r="N61" s="29"/>
      <c r="O61" s="30"/>
      <c r="P61" s="30"/>
      <c r="Q61" s="30"/>
      <c r="R61" s="30"/>
      <c r="S61" s="30"/>
      <c r="T61" s="30"/>
      <c r="U61" s="30"/>
      <c r="V61" s="30"/>
      <c r="W61" s="30"/>
    </row>
    <row r="62" spans="1:24" x14ac:dyDescent="0.25">
      <c r="A62" s="1" t="s">
        <v>143</v>
      </c>
      <c r="B62" s="47" t="s">
        <v>136</v>
      </c>
      <c r="C62" s="2"/>
      <c r="K62" s="115"/>
      <c r="N62" s="29"/>
      <c r="O62" s="30"/>
      <c r="P62" s="30"/>
      <c r="Q62" s="30"/>
      <c r="R62" s="30"/>
      <c r="S62" s="30"/>
      <c r="T62" s="30"/>
      <c r="U62" s="30"/>
      <c r="V62" s="30"/>
      <c r="W62" s="30"/>
    </row>
    <row r="63" spans="1:24" x14ac:dyDescent="0.25">
      <c r="B63" s="3"/>
      <c r="C63" s="2"/>
      <c r="K63" s="123"/>
      <c r="N63" s="29"/>
      <c r="O63" s="29"/>
      <c r="P63" s="29"/>
      <c r="Q63" s="29"/>
      <c r="R63" s="29"/>
      <c r="S63" s="29"/>
      <c r="T63" s="29"/>
      <c r="U63" s="29"/>
      <c r="V63" s="29"/>
      <c r="W63" s="29"/>
    </row>
    <row r="64" spans="1:24" ht="41.4" x14ac:dyDescent="0.25">
      <c r="A64" s="11"/>
      <c r="B64" s="102" t="s">
        <v>45</v>
      </c>
      <c r="C64" s="48" t="s">
        <v>67</v>
      </c>
      <c r="D64" s="48" t="s">
        <v>121</v>
      </c>
      <c r="E64" s="157" t="s">
        <v>44</v>
      </c>
      <c r="F64" s="157"/>
      <c r="G64" s="157"/>
      <c r="H64" s="157"/>
      <c r="I64" s="157"/>
      <c r="K64" s="121"/>
      <c r="O64" s="29"/>
      <c r="P64" s="29"/>
      <c r="Q64" s="29"/>
      <c r="R64" s="29"/>
      <c r="S64" s="29"/>
      <c r="T64" s="29"/>
      <c r="U64" s="29"/>
      <c r="V64" s="29"/>
      <c r="W64" s="29"/>
      <c r="X64" s="29"/>
    </row>
    <row r="65" spans="1:24" ht="30.75" customHeight="1" x14ac:dyDescent="0.25">
      <c r="A65" s="158" t="s">
        <v>134</v>
      </c>
      <c r="B65" s="159"/>
      <c r="C65" s="160"/>
      <c r="D65" s="127">
        <f>-1041033.1+806851.4</f>
        <v>-234181.69999999995</v>
      </c>
      <c r="E65" s="149"/>
      <c r="F65" s="150"/>
      <c r="G65" s="150"/>
      <c r="H65" s="150"/>
      <c r="I65" s="151"/>
      <c r="K65" s="121"/>
      <c r="O65" s="29"/>
      <c r="P65" s="29"/>
      <c r="Q65" s="29"/>
      <c r="R65" s="29"/>
      <c r="S65" s="29"/>
      <c r="T65" s="29"/>
      <c r="U65" s="29"/>
      <c r="V65" s="29"/>
      <c r="W65" s="29"/>
      <c r="X65" s="29"/>
    </row>
    <row r="66" spans="1:24" ht="27.6" x14ac:dyDescent="0.25">
      <c r="A66" s="70" t="s">
        <v>51</v>
      </c>
      <c r="B66" s="49" t="s">
        <v>62</v>
      </c>
      <c r="C66" s="112" t="s">
        <v>163</v>
      </c>
      <c r="D66" s="98">
        <v>-181486.06592034639</v>
      </c>
      <c r="E66" s="147" t="s">
        <v>164</v>
      </c>
      <c r="F66" s="147"/>
      <c r="G66" s="147"/>
      <c r="H66" s="147"/>
      <c r="I66" s="147"/>
      <c r="K66" s="121"/>
      <c r="O66" s="29"/>
      <c r="P66" s="29"/>
      <c r="Q66" s="29"/>
      <c r="R66" s="29"/>
      <c r="S66" s="29"/>
      <c r="T66" s="29"/>
      <c r="U66" s="29"/>
      <c r="V66" s="29"/>
      <c r="W66" s="29"/>
      <c r="X66" s="29"/>
    </row>
    <row r="67" spans="1:24" ht="27.6" x14ac:dyDescent="0.25">
      <c r="A67" s="70" t="s">
        <v>52</v>
      </c>
      <c r="B67" s="49" t="s">
        <v>79</v>
      </c>
      <c r="C67" s="113" t="s">
        <v>163</v>
      </c>
      <c r="D67" s="114">
        <v>148378.41885018095</v>
      </c>
      <c r="E67" s="144" t="s">
        <v>165</v>
      </c>
      <c r="F67" s="145"/>
      <c r="G67" s="145"/>
      <c r="H67" s="145"/>
      <c r="I67" s="146"/>
      <c r="J67" s="79"/>
      <c r="K67" s="122"/>
      <c r="L67" s="79"/>
      <c r="M67" s="79"/>
      <c r="N67" s="79"/>
      <c r="O67" s="79"/>
      <c r="P67" s="79"/>
      <c r="Q67" s="79"/>
    </row>
    <row r="68" spans="1:24" ht="27.6" x14ac:dyDescent="0.25">
      <c r="A68" s="70" t="s">
        <v>65</v>
      </c>
      <c r="B68" s="49" t="s">
        <v>64</v>
      </c>
      <c r="C68" s="112" t="s">
        <v>166</v>
      </c>
      <c r="D68" s="114">
        <v>0</v>
      </c>
      <c r="E68" s="147" t="s">
        <v>167</v>
      </c>
      <c r="F68" s="147"/>
      <c r="G68" s="147"/>
      <c r="H68" s="147"/>
      <c r="I68" s="147"/>
      <c r="J68" s="79"/>
      <c r="K68" s="122"/>
      <c r="L68" s="79"/>
      <c r="M68" s="79"/>
      <c r="N68" s="79"/>
      <c r="O68" s="79"/>
      <c r="P68" s="79"/>
      <c r="Q68" s="79"/>
    </row>
    <row r="69" spans="1:24" ht="27.6" x14ac:dyDescent="0.25">
      <c r="A69" s="70" t="s">
        <v>66</v>
      </c>
      <c r="B69" s="49" t="s">
        <v>63</v>
      </c>
      <c r="C69" s="113" t="s">
        <v>166</v>
      </c>
      <c r="D69" s="114">
        <v>0</v>
      </c>
      <c r="E69" s="147" t="s">
        <v>167</v>
      </c>
      <c r="F69" s="147"/>
      <c r="G69" s="147"/>
      <c r="H69" s="147"/>
      <c r="I69" s="147"/>
      <c r="J69" s="79"/>
      <c r="K69" s="125"/>
      <c r="L69" s="79"/>
      <c r="M69" s="79"/>
      <c r="N69" s="79"/>
      <c r="O69" s="79"/>
      <c r="P69" s="79"/>
      <c r="Q69" s="79"/>
    </row>
    <row r="70" spans="1:24" ht="27.6" x14ac:dyDescent="0.25">
      <c r="A70" s="70" t="s">
        <v>69</v>
      </c>
      <c r="B70" s="49" t="s">
        <v>71</v>
      </c>
      <c r="C70" s="112" t="s">
        <v>163</v>
      </c>
      <c r="D70" s="98">
        <f>76416.26-63844.19</f>
        <v>12572.069999999992</v>
      </c>
      <c r="E70" s="147"/>
      <c r="F70" s="147"/>
      <c r="G70" s="147"/>
      <c r="H70" s="147"/>
      <c r="I70" s="147"/>
      <c r="J70" s="79"/>
      <c r="K70" s="125"/>
      <c r="L70" s="79"/>
      <c r="M70" s="79"/>
      <c r="N70" s="79"/>
      <c r="O70" s="79"/>
      <c r="P70" s="79"/>
      <c r="Q70" s="79"/>
    </row>
    <row r="71" spans="1:24" ht="27.6" x14ac:dyDescent="0.25">
      <c r="A71" s="70" t="s">
        <v>70</v>
      </c>
      <c r="B71" s="49" t="s">
        <v>72</v>
      </c>
      <c r="C71" s="112" t="s">
        <v>163</v>
      </c>
      <c r="D71" s="98">
        <f>63844.19-83062.34</f>
        <v>-19218.149999999994</v>
      </c>
      <c r="E71" s="147"/>
      <c r="F71" s="147"/>
      <c r="G71" s="147"/>
      <c r="H71" s="147"/>
      <c r="I71" s="147"/>
      <c r="J71" s="79"/>
      <c r="K71" s="125"/>
      <c r="L71" s="79"/>
      <c r="M71" s="79"/>
      <c r="N71" s="79"/>
      <c r="O71" s="79"/>
      <c r="P71" s="79"/>
      <c r="Q71" s="79"/>
    </row>
    <row r="72" spans="1:24" ht="33.75" customHeight="1" x14ac:dyDescent="0.25">
      <c r="A72" s="70">
        <v>4</v>
      </c>
      <c r="B72" s="49" t="s">
        <v>68</v>
      </c>
      <c r="C72" s="112" t="s">
        <v>166</v>
      </c>
      <c r="D72" s="98">
        <v>0</v>
      </c>
      <c r="E72" s="147"/>
      <c r="F72" s="147"/>
      <c r="G72" s="147"/>
      <c r="H72" s="147"/>
      <c r="I72" s="147"/>
      <c r="J72" s="79"/>
      <c r="K72" s="125"/>
      <c r="L72" s="79"/>
      <c r="M72" s="79"/>
      <c r="N72" s="79"/>
      <c r="O72" s="79"/>
      <c r="P72" s="79"/>
      <c r="Q72" s="79"/>
    </row>
    <row r="73" spans="1:24" ht="41.4" x14ac:dyDescent="0.25">
      <c r="A73" s="70">
        <v>5</v>
      </c>
      <c r="B73" s="49" t="s">
        <v>81</v>
      </c>
      <c r="C73" s="112" t="s">
        <v>166</v>
      </c>
      <c r="D73" s="98">
        <v>0</v>
      </c>
      <c r="E73" s="147"/>
      <c r="F73" s="147"/>
      <c r="G73" s="147"/>
      <c r="H73" s="147"/>
      <c r="I73" s="147"/>
      <c r="J73" s="79"/>
      <c r="K73" s="125"/>
      <c r="L73" s="79"/>
      <c r="M73" s="79"/>
      <c r="N73" s="79"/>
      <c r="O73" s="79"/>
      <c r="P73" s="79"/>
      <c r="Q73" s="79"/>
    </row>
    <row r="74" spans="1:24" ht="27.6" x14ac:dyDescent="0.25">
      <c r="A74" s="54">
        <v>6</v>
      </c>
      <c r="B74" s="129" t="s">
        <v>137</v>
      </c>
      <c r="C74" s="112"/>
      <c r="D74" s="98"/>
      <c r="E74" s="147"/>
      <c r="F74" s="147"/>
      <c r="G74" s="147"/>
      <c r="H74" s="147"/>
      <c r="I74" s="147"/>
      <c r="K74" s="29"/>
    </row>
    <row r="75" spans="1:24" x14ac:dyDescent="0.25">
      <c r="A75" s="54">
        <v>7</v>
      </c>
      <c r="B75" s="46" t="s">
        <v>168</v>
      </c>
      <c r="C75" s="10" t="s">
        <v>163</v>
      </c>
      <c r="D75" s="98">
        <v>597818</v>
      </c>
      <c r="E75" s="147"/>
      <c r="F75" s="147"/>
      <c r="G75" s="147"/>
      <c r="H75" s="147"/>
      <c r="I75" s="147"/>
    </row>
    <row r="76" spans="1:24" x14ac:dyDescent="0.25">
      <c r="A76" s="54">
        <v>8</v>
      </c>
      <c r="B76" s="46"/>
      <c r="C76" s="10"/>
      <c r="D76" s="98"/>
      <c r="E76" s="147"/>
      <c r="F76" s="147"/>
      <c r="G76" s="147"/>
      <c r="H76" s="147"/>
      <c r="I76" s="147"/>
    </row>
    <row r="77" spans="1:24" x14ac:dyDescent="0.25">
      <c r="A77" s="54">
        <v>9</v>
      </c>
      <c r="B77" s="46"/>
      <c r="C77" s="10"/>
      <c r="D77" s="98"/>
      <c r="E77" s="144"/>
      <c r="F77" s="145"/>
      <c r="G77" s="145"/>
      <c r="H77" s="145"/>
      <c r="I77" s="146"/>
    </row>
    <row r="78" spans="1:24" x14ac:dyDescent="0.25">
      <c r="A78" s="54">
        <v>10</v>
      </c>
      <c r="B78" s="46"/>
      <c r="C78" s="10"/>
      <c r="D78" s="98"/>
      <c r="E78" s="147"/>
      <c r="F78" s="147"/>
      <c r="G78" s="147"/>
      <c r="H78" s="147"/>
      <c r="I78" s="147"/>
    </row>
    <row r="79" spans="1:24" x14ac:dyDescent="0.25">
      <c r="A79" s="1" t="s">
        <v>150</v>
      </c>
      <c r="B79" s="2" t="s">
        <v>131</v>
      </c>
      <c r="C79" s="2"/>
      <c r="D79" s="99">
        <f>SUM(D65:D78)</f>
        <v>323882.5729298346</v>
      </c>
      <c r="E79" s="25"/>
      <c r="F79" s="25"/>
      <c r="G79" s="25"/>
      <c r="H79" s="25"/>
    </row>
    <row r="80" spans="1:24" x14ac:dyDescent="0.25">
      <c r="B80" s="124" t="s">
        <v>132</v>
      </c>
      <c r="C80" s="71"/>
      <c r="D80" s="99">
        <f>K59</f>
        <v>103136.0843032992</v>
      </c>
      <c r="E80" s="25"/>
      <c r="F80" s="25"/>
      <c r="G80" s="25"/>
      <c r="H80" s="25"/>
    </row>
    <row r="81" spans="1:19" x14ac:dyDescent="0.25">
      <c r="B81" s="71" t="s">
        <v>24</v>
      </c>
      <c r="C81" s="71"/>
      <c r="D81" s="100">
        <f>D79-D80</f>
        <v>220746.4886265354</v>
      </c>
    </row>
    <row r="82" spans="1:19" ht="14.4" thickBot="1" x14ac:dyDescent="0.3">
      <c r="B82" s="135" t="s">
        <v>73</v>
      </c>
      <c r="C82" s="72"/>
      <c r="D82" s="61">
        <f>IF(ISERROR(D81/J59),0,D81/J59)</f>
        <v>3.7805630019418598E-2</v>
      </c>
      <c r="E82" s="104" t="str">
        <f>IF(AND(D82&lt;0.01,D82&gt;-0.01),"","Unresolved differences of greater than + or - 1% should be explained")</f>
        <v>Unresolved differences of greater than + or - 1% should be explained</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69"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5">
      <c r="B89" s="116"/>
      <c r="C89" s="107"/>
      <c r="D89" s="107"/>
      <c r="E89" s="108"/>
      <c r="F89" s="131">
        <f t="shared" ref="F89:F91" si="4">SUM(D89:E89)</f>
        <v>0</v>
      </c>
      <c r="G89" s="109">
        <f>F89-C89</f>
        <v>0</v>
      </c>
      <c r="H89" s="108"/>
      <c r="I89" s="105">
        <f>IF(ISERROR(G89/H89),0,G89/H89)</f>
        <v>0</v>
      </c>
      <c r="J89" s="79"/>
      <c r="K89" s="79"/>
      <c r="L89" s="35"/>
      <c r="M89" s="35"/>
      <c r="N89" s="35"/>
      <c r="O89" s="35"/>
      <c r="P89" s="35"/>
      <c r="Q89" s="35"/>
      <c r="R89" s="35"/>
      <c r="S89" s="35"/>
    </row>
    <row r="90" spans="1:19" x14ac:dyDescent="0.25">
      <c r="B90" s="116"/>
      <c r="C90" s="107"/>
      <c r="D90" s="107"/>
      <c r="E90" s="108"/>
      <c r="F90" s="131">
        <f t="shared" si="4"/>
        <v>0</v>
      </c>
      <c r="G90" s="109">
        <f>F90-C90</f>
        <v>0</v>
      </c>
      <c r="H90" s="108"/>
      <c r="I90" s="105">
        <f>IF(ISERROR(G90/H90),0,G90/H90)</f>
        <v>0</v>
      </c>
      <c r="J90" s="79"/>
      <c r="K90" s="79"/>
      <c r="L90" s="35"/>
      <c r="M90" s="35"/>
      <c r="N90" s="35"/>
      <c r="O90" s="35"/>
      <c r="P90" s="35"/>
      <c r="Q90" s="35"/>
      <c r="R90" s="35"/>
      <c r="S90" s="35"/>
    </row>
    <row r="91" spans="1:19" ht="14.4" thickBot="1" x14ac:dyDescent="0.3">
      <c r="B91" s="116"/>
      <c r="C91" s="110"/>
      <c r="D91" s="110"/>
      <c r="E91" s="110"/>
      <c r="F91" s="131">
        <f t="shared" si="4"/>
        <v>0</v>
      </c>
      <c r="G91" s="109">
        <f>F91-C91</f>
        <v>0</v>
      </c>
      <c r="H91" s="110"/>
      <c r="I91" s="106">
        <f>IF(ISERROR(G91/H91),0,G91/H91)</f>
        <v>0</v>
      </c>
      <c r="J91" s="79"/>
      <c r="K91" s="79"/>
      <c r="L91" s="35"/>
      <c r="M91" s="35"/>
      <c r="N91" s="35"/>
      <c r="O91" s="35"/>
      <c r="P91" s="35"/>
      <c r="Q91" s="35"/>
      <c r="R91" s="35"/>
      <c r="S91" s="35"/>
    </row>
    <row r="92" spans="1:19" ht="14.4" thickBot="1" x14ac:dyDescent="0.3">
      <c r="B92" s="75" t="s">
        <v>74</v>
      </c>
      <c r="C92" s="130">
        <f t="shared" ref="C92:H92" si="5">SUM(C88:C91)</f>
        <v>0</v>
      </c>
      <c r="D92" s="130">
        <f t="shared" si="5"/>
        <v>0</v>
      </c>
      <c r="E92" s="130">
        <f t="shared" si="5"/>
        <v>0</v>
      </c>
      <c r="F92" s="132">
        <f t="shared" si="5"/>
        <v>0</v>
      </c>
      <c r="G92" s="130">
        <f>SUM(G88:G91)</f>
        <v>0</v>
      </c>
      <c r="H92" s="77">
        <f t="shared" si="5"/>
        <v>0</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Cowles</cp:lastModifiedBy>
  <cp:lastPrinted>2017-07-19T17:11:44Z</cp:lastPrinted>
  <dcterms:created xsi:type="dcterms:W3CDTF">2017-05-01T19:29:01Z</dcterms:created>
  <dcterms:modified xsi:type="dcterms:W3CDTF">2017-09-18T18:17:35Z</dcterms:modified>
</cp:coreProperties>
</file>