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45"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'!$A$2:$K$107</definedName>
    <definedName name="_xlnm.Print_Area" localSheetId="0">Instructions!$A$11:$C$83</definedName>
  </definedNames>
  <calcPr calcId="145621"/>
</workbook>
</file>

<file path=xl/calcChain.xml><?xml version="1.0" encoding="utf-8"?>
<calcChain xmlns="http://schemas.openxmlformats.org/spreadsheetml/2006/main">
  <c r="D70" i="4" l="1"/>
  <c r="D79" i="4" l="1"/>
  <c r="D71" i="4" l="1"/>
  <c r="H88" i="4" l="1"/>
  <c r="E88" i="4"/>
  <c r="D88" i="4"/>
  <c r="C88" i="4"/>
  <c r="I48" i="4"/>
  <c r="I49" i="4"/>
  <c r="I50" i="4"/>
  <c r="I51" i="4"/>
  <c r="I52" i="4"/>
  <c r="I53" i="4"/>
  <c r="I54" i="4"/>
  <c r="I55" i="4"/>
  <c r="I56" i="4"/>
  <c r="I57" i="4"/>
  <c r="I58" i="4"/>
  <c r="I47" i="4"/>
  <c r="G48" i="4"/>
  <c r="G49" i="4"/>
  <c r="G50" i="4"/>
  <c r="G51" i="4"/>
  <c r="G52" i="4"/>
  <c r="G53" i="4"/>
  <c r="G54" i="4"/>
  <c r="G55" i="4"/>
  <c r="G56" i="4"/>
  <c r="G57" i="4"/>
  <c r="G58" i="4"/>
  <c r="G47" i="4"/>
  <c r="G91" i="4" l="1"/>
  <c r="G90" i="4"/>
  <c r="G89" i="4"/>
  <c r="F88" i="4"/>
  <c r="G88" i="4" s="1"/>
  <c r="F89" i="4"/>
  <c r="F90" i="4"/>
  <c r="F91" i="4"/>
  <c r="I88" i="4" l="1"/>
  <c r="G92" i="4"/>
  <c r="F47" i="4"/>
  <c r="J47" i="4" s="1"/>
  <c r="H47" i="4" l="1"/>
  <c r="K47" i="4" s="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<sst xmlns="http://schemas.openxmlformats.org/spreadsheetml/2006/main" count="212" uniqueCount="173">
  <si>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</si>
  <si>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</si>
  <si>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</si>
  <si>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</si>
  <si>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</si>
  <si>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</si>
  <si>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</si>
  <si>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</si>
  <si>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</si>
  <si>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</si>
  <si>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</si>
  <si>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</si>
  <si>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</si>
  <si>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</si>
  <si>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</si>
  <si>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</si>
  <si>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</si>
  <si>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</si>
  <si>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</si>
  <si>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</si>
  <si>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</si>
  <si>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</si>
  <si>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</si>
  <si>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</si>
  <si>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</si>
  <si>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</si>
  <si>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</si>
  <si>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</si>
  <si>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</si>
  <si>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</si>
  <si>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</si>
  <si>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</si>
  <si>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</si>
  <si>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</si>
  <si>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</si>
  <si>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</si>
  <si>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</si>
  <si>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</si>
  <si>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</si>
  <si>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</si>
  <si>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</si>
  <si>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</si>
  <si>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</si>
  <si>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</si>
  <si>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</si>
  <si>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</si>
  <si>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</si>
  <si>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</si>
  <si>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</si>
  <si>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</si>
  <si>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</si>
  <si>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</si>
  <si>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</si>
  <si>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</si>
  <si>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</si>
  <si>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</si>
  <si>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</si>
  <si>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</si>
  <si>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</si>
  <si>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</si>
  <si>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</si>
  <si>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</si>
  <si>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</si>
  <si>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</si>
  <si>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</si>
  <si>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</si>
  <si>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</si>
  <si>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</si>
  <si>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</si>
  <si>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</si>
  <si>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</si>
  <si>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</si>
  <si>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</si>
  <si>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</si>
  <si>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</si>
  <si>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</si>
  <si>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</si>
  <si>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</si>
  <si>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</si>
  <si>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</si>
  <si>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</si>
  <si>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</si>
  <si>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</si>
  <si>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</si>
  <si>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</si>
  <si>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</si>
  <si>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</si>
  <si>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</si>
  <si>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</si>
  <si>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</si>
  <si>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</si>
  <si>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</si>
  <si>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</si>
  <si>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</si>
  <si>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</si>
  <si>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</si>
  <si>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</si>
  <si>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</si>
  <si>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</si>
  <si>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</si>
  <si>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</si>
  <si>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</si>
  <si>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</si>
  <si>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</si>
  <si>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</si>
  <si>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</si>
  <si>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</si>
  <si>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</si>
  <si>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</si>
  <si>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</si>
  <si>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</si>
  <si>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</si>
  <si>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</si>
  <si>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</si>
  <si>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</si>
  <si>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</si>
  <si>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</si>
  <si>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</si>
  <si>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</si>
  <si>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</si>
  <si>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</si>
  <si>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</si>
  <si>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</si>
  <si>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</si>
  <si>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</si>
  <si>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</si>
  <si>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</si>
  <si>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</si>
  <si>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</si>
  <si>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</si>
  <si>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</si>
  <si>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</si>
  <si>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</si>
  <si>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</si>
  <si>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</si>
  <si>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</si>
  <si>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</si>
  <si>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</si>
  <si>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</si>
  <si>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</si>
  <si>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</si>
  <si>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</si>
  <si>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</si>
  <si>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</si>
  <si>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</si>
  <si>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</si>
  <si>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</si>
  <si>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</si>
  <si>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</si>
  <si>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</si>
  <si>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</si>
  <si>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</si>
  <si>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</si>
  <si>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</si>
  <si>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</si>
  <si>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</si>
  <si>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</si>
  <si>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</si>
  <si>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</si>
  <si>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</si>
  <si>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</si>
  <si>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</si>
  <si>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</si>
  <si>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t>
  </si>
  <si>
    <t>Yes</t>
  </si>
  <si>
    <t>Midland PUC did not have any Class A customers in 2016.</t>
  </si>
  <si>
    <t>IESO charges in 2016 from prior years</t>
  </si>
  <si>
    <t>Midland PUC did not have any material GA charges in 2016 from prior years</t>
  </si>
  <si>
    <t>All settlement true-up adjustments are accounted for in the appropriate calendar year. GA true-ups are done each year-end and are accrued in the current year .</t>
  </si>
  <si>
    <t>Unbilled revenue is calculated each year based on actual consumption and rates.  No adjustments to unbilled revenue are required.</t>
  </si>
  <si>
    <t>Midland PUC did not have any significant billing adjustments included in the current year GL.</t>
  </si>
  <si>
    <t>Midland PUC 2015 Long Term Load Transfers accounted for in 2016 financial statements</t>
  </si>
  <si>
    <t>Midland PUC 2016 Long Term Load Transfers accounted for in 2017 financial statements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</si>
</sst>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2" borderId="2" xfId="0" applyNumberFormat="1" applyFont="1" applyFill="1" applyBorder="1"/>
    <xf numFmtId="43" fontId="2" fillId="2" borderId="1" xfId="5" applyNumberFormat="1" applyFont="1" applyFill="1" applyBorder="1"/>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2" fillId="2" borderId="2" xfId="0" applyFont="1" applyFill="1" applyBorder="1" applyAlignment="1">
      <alignment horizontal="center"/>
    </xf>
    <xf numFmtId="0" fontId="7" fillId="2" borderId="2" xfId="0" applyFont="1" applyFill="1" applyBorder="1" applyAlignment="1">
      <alignment wrapText="1"/>
    </xf>
    <xf numFmtId="44" fontId="12" fillId="2" borderId="2" xfId="1" applyFont="1" applyFill="1" applyBorder="1"/>
    <xf numFmtId="44" fontId="7" fillId="2" borderId="2" xfId="1" applyFont="1" applyFill="1" applyBorder="1"/>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2" xfId="0" applyFont="1" applyFill="1" applyBorder="1" applyAlignment="1">
      <alignment horizontal="left" wrapText="1"/>
    </xf>
    <xf numFmtId="0" fontId="3" fillId="0" borderId="2" xfId="0" applyFont="1" applyBorder="1" applyAlignment="1">
      <alignment horizontal="center"/>
    </xf>
    <xf numFmtId="0" fontId="7"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Midland PUC</a:t>
          </a:r>
          <a:r>
            <a:rPr lang="en-CA" sz="1100" baseline="0">
              <a:solidFill>
                <a:schemeClr val="dk1"/>
              </a:solidFill>
              <a:effectLst/>
              <a:latin typeface="+mn-lt"/>
              <a:ea typeface="+mn-ea"/>
              <a:cs typeface="+mn-cs"/>
            </a:rPr>
            <a:t> bills all Non-RPP customers based on the 1st estimate  of GA provided by the IESO.  </a:t>
          </a:r>
          <a:endParaRPr lang="en-CA">
            <a:effectLst/>
          </a:endParaRPr>
        </a:p>
        <a:p>
          <a:pPr eaLnBrk="1" fontAlgn="auto" latinLnBrk="0" hangingPunct="1"/>
          <a:r>
            <a:rPr lang="en-CA" sz="1100" b="0">
              <a:solidFill>
                <a:schemeClr val="dk1"/>
              </a:solidFill>
              <a:effectLst/>
              <a:latin typeface="+mn-lt"/>
              <a:ea typeface="+mn-ea"/>
              <a:cs typeface="+mn-cs"/>
            </a:rPr>
            <a:t>Midland PUC confirms it bills customers on a calendar month basis.  Consumption for each billing</a:t>
          </a:r>
          <a:r>
            <a:rPr lang="en-CA" sz="1100" b="0" baseline="0">
              <a:solidFill>
                <a:schemeClr val="dk1"/>
              </a:solidFill>
              <a:effectLst/>
              <a:latin typeface="+mn-lt"/>
              <a:ea typeface="+mn-ea"/>
              <a:cs typeface="+mn-cs"/>
            </a:rPr>
            <a:t> cycele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a:solidFill>
                <a:schemeClr val="dk1"/>
              </a:solidFill>
              <a:effectLst/>
              <a:latin typeface="+mn-lt"/>
              <a:ea typeface="+mn-ea"/>
              <a:cs typeface="+mn-cs"/>
            </a:rPr>
            <a:t>Midland PUC creates new  GA billing rates each month in our billing system.  The monthly rates have "rate effective dates" for the each month.  This enables the proration of</a:t>
          </a:r>
          <a:r>
            <a:rPr lang="en-CA" sz="1100" b="0" baseline="0">
              <a:solidFill>
                <a:schemeClr val="dk1"/>
              </a:solidFill>
              <a:effectLst/>
              <a:latin typeface="+mn-lt"/>
              <a:ea typeface="+mn-ea"/>
              <a:cs typeface="+mn-cs"/>
            </a:rPr>
            <a:t> </a:t>
          </a:r>
          <a:r>
            <a:rPr lang="en-CA" sz="1100" b="0">
              <a:solidFill>
                <a:schemeClr val="dk1"/>
              </a:solidFill>
              <a:effectLst/>
              <a:latin typeface="+mn-lt"/>
              <a:ea typeface="+mn-ea"/>
              <a:cs typeface="+mn-cs"/>
            </a:rPr>
            <a:t>GA </a:t>
          </a:r>
          <a:r>
            <a:rPr lang="en-CA" sz="1100" b="0" baseline="0">
              <a:solidFill>
                <a:schemeClr val="dk1"/>
              </a:solidFill>
              <a:effectLst/>
              <a:latin typeface="+mn-lt"/>
              <a:ea typeface="+mn-ea"/>
              <a:cs typeface="+mn-cs"/>
            </a:rPr>
            <a:t> charges when a customer is billed over  two months (ie: consumption billed from January 15, 2016 - Feburary 10, 2016)</a:t>
          </a:r>
          <a:endParaRPr lang="en-CA">
            <a:effectLst/>
          </a:endParaRPr>
        </a:p>
        <a:p>
          <a:pPr eaLnBrk="1" fontAlgn="auto" latinLnBrk="0" hangingPunct="1"/>
          <a:r>
            <a:rPr lang="en-CA" sz="1100" b="0">
              <a:solidFill>
                <a:schemeClr val="dk1"/>
              </a:solidFill>
              <a:effectLst/>
              <a:latin typeface="+mn-lt"/>
              <a:ea typeface="+mn-ea"/>
              <a:cs typeface="+mn-cs"/>
            </a:rPr>
            <a:t>Midland PUC</a:t>
          </a:r>
          <a:r>
            <a:rPr lang="en-CA" sz="1100" b="0" baseline="0">
              <a:solidFill>
                <a:schemeClr val="dk1"/>
              </a:solidFill>
              <a:effectLst/>
              <a:latin typeface="+mn-lt"/>
              <a:ea typeface="+mn-ea"/>
              <a:cs typeface="+mn-cs"/>
            </a:rPr>
            <a:t> confirms w</a:t>
          </a:r>
          <a:r>
            <a:rPr lang="en-CA" sz="1100" b="0">
              <a:solidFill>
                <a:schemeClr val="dk1"/>
              </a:solidFill>
              <a:effectLst/>
              <a:latin typeface="+mn-lt"/>
              <a:ea typeface="+mn-ea"/>
              <a:cs typeface="+mn-cs"/>
            </a:rPr>
            <a:t>here a billing spans more than one month, the GA billing rate is prorated based on the consumption for the blended months.</a:t>
          </a:r>
          <a:endParaRPr lang="en-CA">
            <a:effectLst/>
          </a:endParaRPr>
        </a:p>
        <a:p>
          <a:pPr eaLnBrk="1" fontAlgn="auto" latinLnBrk="0" hangingPunct="1"/>
          <a:r>
            <a:rPr lang="en-CA" sz="1100" b="0">
              <a:solidFill>
                <a:schemeClr val="dk1"/>
              </a:solidFill>
              <a:effectLst/>
              <a:latin typeface="+mn-lt"/>
              <a:ea typeface="+mn-ea"/>
              <a:cs typeface="+mn-cs"/>
            </a:rPr>
            <a:t>Midland PUC confirms the GA rate is applied consistently for all billing and unbilled revenue transactions for non-RPP Class B customers in each rate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9" zoomScaleNormal="100" zoomScaleSheetLayoutView="85" workbookViewId="0">
      <selection activeCell="B28" sqref="B28:C28"/>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6" t="s">
        <v>161</v>
      </c>
    </row>
    <row r="11" spans="1:3" ht="15.75" x14ac:dyDescent="0.2">
      <c r="A11" s="43" t="s">
        <v>122</v>
      </c>
    </row>
    <row r="13" spans="1:3" ht="15.75" x14ac:dyDescent="0.2">
      <c r="A13" s="44" t="s">
        <v>31</v>
      </c>
    </row>
    <row r="14" spans="1:3" ht="34.5" customHeight="1" x14ac:dyDescent="0.2">
      <c r="A14" s="149" t="s">
        <v>154</v>
      </c>
      <c r="B14" s="149"/>
      <c r="C14" s="149"/>
    </row>
    <row r="16" spans="1:3" ht="15.75" x14ac:dyDescent="0.2">
      <c r="A16" s="44" t="s">
        <v>46</v>
      </c>
    </row>
    <row r="17" spans="1:26" x14ac:dyDescent="0.2">
      <c r="A17" s="42" t="s">
        <v>47</v>
      </c>
    </row>
    <row r="18" spans="1:26" ht="33" customHeight="1" x14ac:dyDescent="0.2">
      <c r="A18" s="150" t="s">
        <v>85</v>
      </c>
      <c r="B18" s="150"/>
      <c r="C18" s="150"/>
    </row>
    <row r="20" spans="1:26" x14ac:dyDescent="0.2">
      <c r="A20" s="42">
        <v>1</v>
      </c>
      <c r="B20" s="152" t="s">
        <v>140</v>
      </c>
      <c r="C20" s="152"/>
    </row>
    <row r="21" spans="1:26" x14ac:dyDescent="0.2">
      <c r="B21" s="132"/>
      <c r="C21" s="132"/>
    </row>
    <row r="23" spans="1:26" ht="31.5" customHeight="1" x14ac:dyDescent="0.2">
      <c r="A23" s="42">
        <v>2</v>
      </c>
      <c r="B23" s="149" t="s">
        <v>86</v>
      </c>
      <c r="C23" s="149"/>
    </row>
    <row r="24" spans="1:26" x14ac:dyDescent="0.2">
      <c r="B24" s="131"/>
      <c r="C24" s="131"/>
    </row>
    <row r="26" spans="1:26" x14ac:dyDescent="0.2">
      <c r="A26" s="42">
        <v>3</v>
      </c>
      <c r="B26" s="151" t="s">
        <v>109</v>
      </c>
      <c r="C26" s="151"/>
    </row>
    <row r="27" spans="1:26" ht="32.25" customHeight="1" x14ac:dyDescent="0.2">
      <c r="B27" s="149" t="s">
        <v>117</v>
      </c>
      <c r="C27" s="149"/>
    </row>
    <row r="28" spans="1:26" ht="63" customHeight="1" x14ac:dyDescent="0.2">
      <c r="B28" s="149" t="s">
        <v>129</v>
      </c>
      <c r="C28" s="14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9" t="s">
        <v>118</v>
      </c>
      <c r="C29" s="14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9" t="s">
        <v>155</v>
      </c>
      <c r="B33" s="149"/>
      <c r="C33" s="149"/>
    </row>
    <row r="34" spans="1:3" x14ac:dyDescent="0.2">
      <c r="B34" s="131"/>
      <c r="C34" s="131"/>
    </row>
    <row r="35" spans="1:3" x14ac:dyDescent="0.2">
      <c r="B35" s="85"/>
    </row>
    <row r="36" spans="1:3" x14ac:dyDescent="0.2">
      <c r="A36" s="42">
        <v>4</v>
      </c>
      <c r="B36" s="151" t="s">
        <v>141</v>
      </c>
      <c r="C36" s="151"/>
    </row>
    <row r="37" spans="1:3" ht="78.75" customHeight="1" x14ac:dyDescent="0.2">
      <c r="B37" s="149" t="s">
        <v>142</v>
      </c>
      <c r="C37" s="149"/>
    </row>
    <row r="38" spans="1:3" ht="65.25" customHeight="1" x14ac:dyDescent="0.2">
      <c r="B38" s="149" t="s">
        <v>124</v>
      </c>
      <c r="C38" s="149"/>
    </row>
    <row r="39" spans="1:3" ht="31.5" customHeight="1" x14ac:dyDescent="0.2">
      <c r="B39" s="149" t="s">
        <v>123</v>
      </c>
      <c r="C39" s="149"/>
    </row>
    <row r="40" spans="1:3" ht="30" customHeight="1" x14ac:dyDescent="0.2">
      <c r="B40" s="149" t="s">
        <v>125</v>
      </c>
      <c r="C40" s="149"/>
    </row>
    <row r="41" spans="1:3" x14ac:dyDescent="0.2">
      <c r="B41" s="131"/>
      <c r="C41" s="131"/>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9" t="s">
        <v>135</v>
      </c>
      <c r="C49" s="149"/>
    </row>
    <row r="51" spans="2:3" ht="30" customHeight="1" x14ac:dyDescent="0.2">
      <c r="B51" s="149" t="s">
        <v>120</v>
      </c>
      <c r="C51" s="149"/>
    </row>
    <row r="52" spans="2:3" ht="30" customHeight="1" x14ac:dyDescent="0.2">
      <c r="B52" s="149" t="s">
        <v>88</v>
      </c>
      <c r="C52" s="149"/>
    </row>
    <row r="53" spans="2:3" x14ac:dyDescent="0.2">
      <c r="B53" s="131"/>
      <c r="C53" s="131"/>
    </row>
    <row r="54" spans="2:3" x14ac:dyDescent="0.2">
      <c r="B54" s="134"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1"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1" t="s">
        <v>144</v>
      </c>
    </row>
    <row r="69" spans="1:3" ht="30" x14ac:dyDescent="0.2">
      <c r="B69" s="93"/>
      <c r="C69" s="131" t="s">
        <v>145</v>
      </c>
    </row>
    <row r="70" spans="1:3" x14ac:dyDescent="0.2">
      <c r="B70" s="93" t="s">
        <v>106</v>
      </c>
      <c r="C70" s="40" t="s">
        <v>105</v>
      </c>
    </row>
    <row r="71" spans="1:3" ht="30" x14ac:dyDescent="0.2">
      <c r="B71" s="93"/>
      <c r="C71" s="131" t="s">
        <v>107</v>
      </c>
    </row>
    <row r="72" spans="1:3" x14ac:dyDescent="0.2">
      <c r="B72" s="93" t="s">
        <v>146</v>
      </c>
      <c r="C72" s="131" t="s">
        <v>137</v>
      </c>
    </row>
    <row r="73" spans="1:3" ht="45" x14ac:dyDescent="0.2">
      <c r="B73" s="93"/>
      <c r="C73" s="131" t="s">
        <v>148</v>
      </c>
    </row>
    <row r="74" spans="1:3" x14ac:dyDescent="0.2">
      <c r="B74" s="93" t="s">
        <v>147</v>
      </c>
      <c r="C74" s="131" t="s">
        <v>149</v>
      </c>
    </row>
    <row r="75" spans="1:3" ht="30" x14ac:dyDescent="0.2">
      <c r="B75" s="93"/>
      <c r="C75" s="131" t="s">
        <v>127</v>
      </c>
    </row>
    <row r="76" spans="1:3" x14ac:dyDescent="0.2">
      <c r="B76" s="93"/>
      <c r="C76" s="131"/>
    </row>
    <row r="77" spans="1:3" x14ac:dyDescent="0.2">
      <c r="A77" s="42">
        <v>6</v>
      </c>
      <c r="B77" s="135" t="s">
        <v>151</v>
      </c>
      <c r="C77" s="131"/>
    </row>
    <row r="78" spans="1:3" ht="59.25" customHeight="1" x14ac:dyDescent="0.2">
      <c r="B78" s="150" t="s">
        <v>152</v>
      </c>
      <c r="C78" s="150"/>
    </row>
    <row r="79" spans="1:3" x14ac:dyDescent="0.2">
      <c r="B79" s="87"/>
      <c r="C79" s="131"/>
    </row>
    <row r="81" spans="1:3" ht="30.75" customHeight="1" x14ac:dyDescent="0.2">
      <c r="A81" s="42">
        <v>7</v>
      </c>
      <c r="B81" s="149" t="s">
        <v>153</v>
      </c>
      <c r="C81" s="149"/>
    </row>
    <row r="82" spans="1:3" x14ac:dyDescent="0.2">
      <c r="B82" s="131"/>
      <c r="C82" s="131"/>
    </row>
    <row r="83" spans="1:3" ht="15.75" customHeight="1" x14ac:dyDescent="0.2">
      <c r="B83" s="152" t="s">
        <v>108</v>
      </c>
      <c r="C83" s="15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view="pageBreakPreview" topLeftCell="B67" zoomScaleNormal="100" zoomScaleSheetLayoutView="100" workbookViewId="0">
      <selection activeCell="D72" sqref="D72"/>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62" t="s">
        <v>25</v>
      </c>
      <c r="C21" s="162"/>
      <c r="D21" s="24">
        <v>2016</v>
      </c>
      <c r="E21" s="163"/>
      <c r="F21" s="164"/>
      <c r="G21" s="79"/>
      <c r="H21" s="79"/>
      <c r="I21" s="79"/>
      <c r="J21" s="79"/>
      <c r="K21" s="79"/>
      <c r="L21" s="79"/>
      <c r="M21" s="79"/>
      <c r="N21" s="79"/>
      <c r="O21" s="79"/>
      <c r="P21" s="79"/>
      <c r="Q21" s="79"/>
    </row>
    <row r="22" spans="1:24" ht="14.45" thickBot="1" x14ac:dyDescent="0.3">
      <c r="A22" s="4"/>
      <c r="B22" s="5" t="s">
        <v>3</v>
      </c>
      <c r="C22" s="5" t="s">
        <v>2</v>
      </c>
      <c r="D22" s="115">
        <f>D23+D24</f>
        <v>185746175.50999999</v>
      </c>
      <c r="E22" s="6" t="s">
        <v>0</v>
      </c>
      <c r="F22" s="7">
        <v>1</v>
      </c>
      <c r="G22" s="79"/>
      <c r="H22" s="79"/>
      <c r="I22" s="79"/>
      <c r="J22" s="79"/>
      <c r="K22" s="79"/>
      <c r="L22" s="79"/>
      <c r="M22" s="79"/>
      <c r="N22" s="79"/>
      <c r="O22" s="79"/>
      <c r="P22" s="79"/>
      <c r="Q22" s="79"/>
    </row>
    <row r="23" spans="1:24" ht="13.9" x14ac:dyDescent="0.25">
      <c r="B23" s="5" t="s">
        <v>7</v>
      </c>
      <c r="C23" s="5" t="s">
        <v>1</v>
      </c>
      <c r="D23" s="116">
        <v>70193574.090000004</v>
      </c>
      <c r="E23" s="6" t="s">
        <v>0</v>
      </c>
      <c r="F23" s="8">
        <f>IFERROR(D23/$D$22,0)</f>
        <v>0.37790050803076158</v>
      </c>
    </row>
    <row r="24" spans="1:24" ht="14.45" thickBot="1" x14ac:dyDescent="0.3">
      <c r="B24" s="5" t="s">
        <v>8</v>
      </c>
      <c r="C24" s="5" t="s">
        <v>6</v>
      </c>
      <c r="D24" s="115">
        <f>D25+D26</f>
        <v>115552601.42</v>
      </c>
      <c r="E24" s="6" t="s">
        <v>0</v>
      </c>
      <c r="F24" s="8">
        <f>IFERROR(D24/$D$22,0)</f>
        <v>0.62209949196923853</v>
      </c>
    </row>
    <row r="25" spans="1:24" ht="13.9" x14ac:dyDescent="0.25">
      <c r="B25" s="5" t="s">
        <v>9</v>
      </c>
      <c r="C25" s="5" t="s">
        <v>4</v>
      </c>
      <c r="D25" s="116"/>
      <c r="E25" s="6" t="s">
        <v>0</v>
      </c>
      <c r="F25" s="8">
        <f>IFERROR(D25/$D$22,0)</f>
        <v>0</v>
      </c>
    </row>
    <row r="26" spans="1:24" ht="13.9" x14ac:dyDescent="0.25">
      <c r="B26" s="5" t="s">
        <v>61</v>
      </c>
      <c r="C26" s="5" t="s">
        <v>5</v>
      </c>
      <c r="D26" s="117">
        <v>115552601.42</v>
      </c>
      <c r="E26" s="6" t="s">
        <v>0</v>
      </c>
      <c r="F26" s="8">
        <f>IFERROR(D26/$D$22,0)</f>
        <v>0.62209949196923853</v>
      </c>
      <c r="G26" s="29"/>
      <c r="H26" s="29"/>
    </row>
    <row r="27" spans="1:24" ht="34.5" customHeight="1" x14ac:dyDescent="0.25">
      <c r="B27" s="165" t="s">
        <v>77</v>
      </c>
      <c r="C27" s="165"/>
      <c r="D27" s="165"/>
      <c r="E27" s="165"/>
      <c r="F27" s="165"/>
      <c r="G27" s="166"/>
      <c r="H27" s="166"/>
    </row>
    <row r="28" spans="1:24" x14ac:dyDescent="0.2">
      <c r="D28" s="118"/>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5">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54">
        <v>2016</v>
      </c>
      <c r="P45" s="154"/>
      <c r="Q45" s="154"/>
      <c r="R45" s="154">
        <v>2015</v>
      </c>
      <c r="S45" s="154"/>
      <c r="T45" s="154"/>
      <c r="U45" s="154">
        <v>2014</v>
      </c>
      <c r="V45" s="154"/>
      <c r="W45" s="154"/>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0" t="s">
        <v>26</v>
      </c>
      <c r="P46" s="100" t="s">
        <v>27</v>
      </c>
      <c r="Q46" s="100" t="s">
        <v>28</v>
      </c>
      <c r="R46" s="100" t="s">
        <v>26</v>
      </c>
      <c r="S46" s="100" t="s">
        <v>27</v>
      </c>
      <c r="T46" s="100" t="s">
        <v>28</v>
      </c>
      <c r="U46" s="100" t="s">
        <v>26</v>
      </c>
      <c r="V46" s="100" t="s">
        <v>27</v>
      </c>
      <c r="W46" s="100" t="s">
        <v>28</v>
      </c>
    </row>
    <row r="47" spans="1:23" x14ac:dyDescent="0.2">
      <c r="B47" s="13" t="s">
        <v>10</v>
      </c>
      <c r="C47" s="138">
        <v>10808340.560000001</v>
      </c>
      <c r="D47" s="94"/>
      <c r="E47" s="60"/>
      <c r="F47" s="51">
        <f>C47-D47+E47</f>
        <v>10808340.560000001</v>
      </c>
      <c r="G47" s="110">
        <f>+O47</f>
        <v>8.4229999999999999E-2</v>
      </c>
      <c r="H47" s="15">
        <f>F47*G47</f>
        <v>910386.52536880004</v>
      </c>
      <c r="I47" s="110">
        <f>+Q47</f>
        <v>9.1789999999999997E-2</v>
      </c>
      <c r="J47" s="17">
        <f>F47*I47</f>
        <v>992097.58000239998</v>
      </c>
      <c r="K47" s="16">
        <f>J47-H47</f>
        <v>81711.054633599939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138">
        <v>10179305.59</v>
      </c>
      <c r="D48" s="94"/>
      <c r="E48" s="60"/>
      <c r="F48" s="51">
        <f t="shared" ref="F48:F58" si="0">C48-D48+E48</f>
        <v>10179305.59</v>
      </c>
      <c r="G48" s="137">
        <f t="shared" ref="G48:G58" si="1">+O48</f>
        <v>0.10384</v>
      </c>
      <c r="H48" s="15">
        <f t="shared" ref="H48:H58" si="2">F48*G48</f>
        <v>1057019.0924656</v>
      </c>
      <c r="I48" s="137">
        <f t="shared" ref="I48:I58" si="3">+Q48</f>
        <v>9.851E-2</v>
      </c>
      <c r="J48" s="17">
        <f t="shared" ref="J48:J58" si="4">F48*I48</f>
        <v>1002763.3936709</v>
      </c>
      <c r="K48" s="16">
        <f t="shared" ref="K48:K58" si="5">J48-H48</f>
        <v>-54255.698794699972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138">
        <v>10507752.130000001</v>
      </c>
      <c r="D49" s="94"/>
      <c r="E49" s="60"/>
      <c r="F49" s="51">
        <f t="shared" si="0"/>
        <v>10507752.130000001</v>
      </c>
      <c r="G49" s="137">
        <f t="shared" si="1"/>
        <v>9.0219999999999995E-2</v>
      </c>
      <c r="H49" s="15">
        <f t="shared" si="2"/>
        <v>948009.3971686</v>
      </c>
      <c r="I49" s="137">
        <f t="shared" si="3"/>
        <v>0.1061</v>
      </c>
      <c r="J49" s="17">
        <f t="shared" si="4"/>
        <v>1114872.5009930001</v>
      </c>
      <c r="K49" s="16">
        <f t="shared" si="5"/>
        <v>166863.10382440011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138">
        <v>9770433.3699999992</v>
      </c>
      <c r="D50" s="94"/>
      <c r="E50" s="60"/>
      <c r="F50" s="51">
        <f t="shared" si="0"/>
        <v>9770433.3699999992</v>
      </c>
      <c r="G50" s="137">
        <f t="shared" si="1"/>
        <v>0.12114999999999999</v>
      </c>
      <c r="H50" s="15">
        <f t="shared" si="2"/>
        <v>1183688.0027754998</v>
      </c>
      <c r="I50" s="137">
        <f t="shared" si="3"/>
        <v>0.11132</v>
      </c>
      <c r="J50" s="17">
        <f t="shared" si="4"/>
        <v>1087644.6427483999</v>
      </c>
      <c r="K50" s="16">
        <f t="shared" si="5"/>
        <v>-96043.36002709996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138">
        <v>9975408.4299999997</v>
      </c>
      <c r="D51" s="94"/>
      <c r="E51" s="60"/>
      <c r="F51" s="51">
        <f t="shared" si="0"/>
        <v>9975408.4299999997</v>
      </c>
      <c r="G51" s="137">
        <f t="shared" si="1"/>
        <v>0.10405</v>
      </c>
      <c r="H51" s="15">
        <f t="shared" si="2"/>
        <v>1037941.2471415</v>
      </c>
      <c r="I51" s="137">
        <f t="shared" si="3"/>
        <v>0.10749</v>
      </c>
      <c r="J51" s="17">
        <f t="shared" si="4"/>
        <v>1072256.6521407</v>
      </c>
      <c r="K51" s="16">
        <f t="shared" si="5"/>
        <v>34315.404999200022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138">
        <v>10357519.59</v>
      </c>
      <c r="D52" s="94"/>
      <c r="E52" s="60"/>
      <c r="F52" s="51">
        <f t="shared" si="0"/>
        <v>10357519.59</v>
      </c>
      <c r="G52" s="137">
        <f t="shared" si="1"/>
        <v>0.11650000000000001</v>
      </c>
      <c r="H52" s="15">
        <f t="shared" si="2"/>
        <v>1206651.032235</v>
      </c>
      <c r="I52" s="137">
        <f t="shared" si="3"/>
        <v>9.5449999999999993E-2</v>
      </c>
      <c r="J52" s="17">
        <f t="shared" si="4"/>
        <v>988625.2448654999</v>
      </c>
      <c r="K52" s="16">
        <f t="shared" si="5"/>
        <v>-218025.78736950015</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138">
        <v>10789097.67</v>
      </c>
      <c r="D53" s="94"/>
      <c r="E53" s="60"/>
      <c r="F53" s="51">
        <f t="shared" si="0"/>
        <v>10789097.67</v>
      </c>
      <c r="G53" s="137">
        <f t="shared" si="1"/>
        <v>7.6670000000000002E-2</v>
      </c>
      <c r="H53" s="15">
        <f t="shared" si="2"/>
        <v>827200.11835890007</v>
      </c>
      <c r="I53" s="137">
        <f t="shared" si="3"/>
        <v>8.3059999999999995E-2</v>
      </c>
      <c r="J53" s="17">
        <f t="shared" si="4"/>
        <v>896142.4524701999</v>
      </c>
      <c r="K53" s="16">
        <f t="shared" si="5"/>
        <v>68942.334111299831</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138">
        <v>11337362.779999999</v>
      </c>
      <c r="D54" s="94"/>
      <c r="E54" s="60"/>
      <c r="F54" s="51">
        <f t="shared" si="0"/>
        <v>11337362.779999999</v>
      </c>
      <c r="G54" s="137">
        <f t="shared" si="1"/>
        <v>8.5690000000000002E-2</v>
      </c>
      <c r="H54" s="15">
        <f t="shared" si="2"/>
        <v>971498.61661819997</v>
      </c>
      <c r="I54" s="137">
        <f t="shared" si="3"/>
        <v>7.1029999999999996E-2</v>
      </c>
      <c r="J54" s="17">
        <f t="shared" si="4"/>
        <v>805292.87826339994</v>
      </c>
      <c r="K54" s="16">
        <f t="shared" si="5"/>
        <v>-166205.73835480004</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138">
        <v>10295822.01</v>
      </c>
      <c r="D55" s="94"/>
      <c r="E55" s="60"/>
      <c r="F55" s="51">
        <f t="shared" si="0"/>
        <v>10295822.01</v>
      </c>
      <c r="G55" s="137">
        <f t="shared" si="1"/>
        <v>7.0599999999999996E-2</v>
      </c>
      <c r="H55" s="15">
        <f t="shared" si="2"/>
        <v>726885.03390599997</v>
      </c>
      <c r="I55" s="137">
        <f t="shared" si="3"/>
        <v>9.5310000000000006E-2</v>
      </c>
      <c r="J55" s="17">
        <f t="shared" si="4"/>
        <v>981294.79577309999</v>
      </c>
      <c r="K55" s="16">
        <f t="shared" si="5"/>
        <v>254409.76186710002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138">
        <v>9851540.7400000002</v>
      </c>
      <c r="D56" s="94"/>
      <c r="E56" s="60"/>
      <c r="F56" s="51">
        <f t="shared" si="0"/>
        <v>9851540.7400000002</v>
      </c>
      <c r="G56" s="137">
        <f t="shared" si="1"/>
        <v>9.7199999999999995E-2</v>
      </c>
      <c r="H56" s="15">
        <f t="shared" si="2"/>
        <v>957569.75992799993</v>
      </c>
      <c r="I56" s="137">
        <f t="shared" si="3"/>
        <v>0.11226</v>
      </c>
      <c r="J56" s="17">
        <f t="shared" si="4"/>
        <v>1105933.9634724001</v>
      </c>
      <c r="K56" s="16">
        <f t="shared" si="5"/>
        <v>148364.20354440017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138">
        <v>9856322.6199999992</v>
      </c>
      <c r="D57" s="94"/>
      <c r="E57" s="60"/>
      <c r="F57" s="51">
        <f t="shared" si="0"/>
        <v>9856322.6199999992</v>
      </c>
      <c r="G57" s="137">
        <f t="shared" si="1"/>
        <v>0.12271</v>
      </c>
      <c r="H57" s="15">
        <f t="shared" si="2"/>
        <v>1209469.3487002</v>
      </c>
      <c r="I57" s="137">
        <f t="shared" si="3"/>
        <v>0.11108999999999999</v>
      </c>
      <c r="J57" s="17">
        <f t="shared" si="4"/>
        <v>1094938.8798558</v>
      </c>
      <c r="K57" s="16">
        <f t="shared" si="5"/>
        <v>-114530.46884440002</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138">
        <v>9366974.3399999999</v>
      </c>
      <c r="D58" s="94"/>
      <c r="E58" s="60"/>
      <c r="F58" s="51">
        <f t="shared" si="0"/>
        <v>9366974.3399999999</v>
      </c>
      <c r="G58" s="137">
        <f t="shared" si="1"/>
        <v>0.10594000000000001</v>
      </c>
      <c r="H58" s="15">
        <f t="shared" si="2"/>
        <v>992337.26157960005</v>
      </c>
      <c r="I58" s="137">
        <f t="shared" si="3"/>
        <v>8.7080000000000005E-2</v>
      </c>
      <c r="J58" s="17">
        <f t="shared" si="4"/>
        <v>815676.12552720006</v>
      </c>
      <c r="K58" s="16">
        <f t="shared" si="5"/>
        <v>-176661.13605239999</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6" t="s">
        <v>133</v>
      </c>
      <c r="C59" s="96">
        <f>SUM(C47:C58)</f>
        <v>123095879.83000001</v>
      </c>
      <c r="D59" s="96">
        <f>SUM(D47:D58)</f>
        <v>0</v>
      </c>
      <c r="E59" s="96">
        <f>SUM(E47:E58)</f>
        <v>0</v>
      </c>
      <c r="F59" s="96">
        <f>SUM(F47:F58)</f>
        <v>123095879.83000001</v>
      </c>
      <c r="G59" s="37"/>
      <c r="H59" s="38">
        <f>SUM(H47:H58)</f>
        <v>12028655.436245898</v>
      </c>
      <c r="I59" s="37"/>
      <c r="J59" s="38">
        <f>SUM(J47:J58)</f>
        <v>11957539.109782999</v>
      </c>
      <c r="K59" s="39">
        <f>SUM(K47:K58)</f>
        <v>-71116.326462900033</v>
      </c>
      <c r="N59" s="31"/>
      <c r="O59" s="32"/>
      <c r="P59" s="32"/>
      <c r="Q59" s="32"/>
      <c r="R59" s="32"/>
      <c r="S59" s="32"/>
      <c r="T59" s="32"/>
      <c r="U59" s="32"/>
      <c r="V59" s="32"/>
      <c r="W59" s="32"/>
    </row>
    <row r="60" spans="1:24" x14ac:dyDescent="0.2">
      <c r="G60" s="4"/>
      <c r="H60" s="4"/>
      <c r="I60" s="4"/>
      <c r="J60" s="69"/>
      <c r="K60" s="124"/>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3"/>
      <c r="N62" s="29"/>
      <c r="O62" s="30"/>
      <c r="P62" s="30"/>
      <c r="Q62" s="30"/>
      <c r="R62" s="30"/>
      <c r="S62" s="30"/>
      <c r="T62" s="30"/>
      <c r="U62" s="30"/>
      <c r="V62" s="30"/>
      <c r="W62" s="30"/>
    </row>
    <row r="63" spans="1:24" ht="15" x14ac:dyDescent="0.25">
      <c r="B63" s="3"/>
      <c r="C63" s="2"/>
      <c r="K63" s="121"/>
      <c r="N63" s="29"/>
      <c r="O63" s="29"/>
      <c r="P63" s="29"/>
      <c r="Q63" s="29"/>
      <c r="R63" s="29"/>
      <c r="S63" s="29"/>
      <c r="T63" s="29"/>
      <c r="U63" s="29"/>
      <c r="V63" s="29"/>
      <c r="W63" s="29"/>
    </row>
    <row r="64" spans="1:24" ht="45" x14ac:dyDescent="0.25">
      <c r="A64" s="11"/>
      <c r="B64" s="101" t="s">
        <v>45</v>
      </c>
      <c r="C64" s="48" t="s">
        <v>67</v>
      </c>
      <c r="D64" s="48" t="s">
        <v>121</v>
      </c>
      <c r="E64" s="167" t="s">
        <v>44</v>
      </c>
      <c r="F64" s="167"/>
      <c r="G64" s="167"/>
      <c r="H64" s="167"/>
      <c r="I64" s="167"/>
      <c r="K64" s="119"/>
      <c r="O64" s="29"/>
      <c r="P64" s="29"/>
      <c r="Q64" s="29"/>
      <c r="R64" s="29"/>
      <c r="S64" s="29"/>
      <c r="T64" s="29"/>
      <c r="U64" s="29"/>
      <c r="V64" s="29"/>
      <c r="W64" s="29"/>
      <c r="X64" s="29"/>
    </row>
    <row r="65" spans="1:24" ht="30.75" customHeight="1" x14ac:dyDescent="0.25">
      <c r="A65" s="168" t="s">
        <v>134</v>
      </c>
      <c r="B65" s="169"/>
      <c r="C65" s="170"/>
      <c r="D65" s="125">
        <v>-31110</v>
      </c>
      <c r="E65" s="159"/>
      <c r="F65" s="160"/>
      <c r="G65" s="160"/>
      <c r="H65" s="160"/>
      <c r="I65" s="161"/>
      <c r="K65" s="119"/>
      <c r="O65" s="29"/>
      <c r="P65" s="29"/>
      <c r="Q65" s="29"/>
      <c r="R65" s="29"/>
      <c r="S65" s="29"/>
      <c r="T65" s="29"/>
      <c r="U65" s="29"/>
      <c r="V65" s="29"/>
      <c r="W65" s="29"/>
      <c r="X65" s="29"/>
    </row>
    <row r="66" spans="1:24" ht="28.5" x14ac:dyDescent="0.2">
      <c r="A66" s="70" t="s">
        <v>51</v>
      </c>
      <c r="B66" s="49" t="s">
        <v>62</v>
      </c>
      <c r="C66" s="139" t="s">
        <v>163</v>
      </c>
      <c r="D66" s="97"/>
      <c r="E66" s="153" t="s">
        <v>168</v>
      </c>
      <c r="F66" s="153"/>
      <c r="G66" s="153"/>
      <c r="H66" s="153"/>
      <c r="I66" s="153"/>
      <c r="K66" s="119"/>
      <c r="O66" s="29"/>
      <c r="P66" s="29"/>
      <c r="Q66" s="29"/>
      <c r="R66" s="29"/>
      <c r="S66" s="29"/>
      <c r="T66" s="29"/>
      <c r="U66" s="29"/>
      <c r="V66" s="29"/>
      <c r="W66" s="29"/>
      <c r="X66" s="29"/>
    </row>
    <row r="67" spans="1:24" ht="28.5" customHeight="1" x14ac:dyDescent="0.2">
      <c r="A67" s="70" t="s">
        <v>52</v>
      </c>
      <c r="B67" s="49" t="s">
        <v>79</v>
      </c>
      <c r="C67" s="140" t="s">
        <v>163</v>
      </c>
      <c r="D67" s="112"/>
      <c r="E67" s="153" t="s">
        <v>168</v>
      </c>
      <c r="F67" s="153"/>
      <c r="G67" s="153"/>
      <c r="H67" s="153"/>
      <c r="I67" s="153"/>
      <c r="J67" s="79"/>
      <c r="K67" s="120"/>
      <c r="L67" s="79"/>
      <c r="M67" s="79"/>
      <c r="N67" s="79"/>
      <c r="O67" s="79"/>
      <c r="P67" s="79"/>
      <c r="Q67" s="79"/>
    </row>
    <row r="68" spans="1:24" ht="28.5" x14ac:dyDescent="0.2">
      <c r="A68" s="70" t="s">
        <v>65</v>
      </c>
      <c r="B68" s="49" t="s">
        <v>64</v>
      </c>
      <c r="C68" s="141" t="s">
        <v>163</v>
      </c>
      <c r="D68" s="112"/>
      <c r="E68" s="153" t="s">
        <v>169</v>
      </c>
      <c r="F68" s="153"/>
      <c r="G68" s="153"/>
      <c r="H68" s="153"/>
      <c r="I68" s="153"/>
      <c r="J68" s="79"/>
      <c r="K68" s="120"/>
      <c r="L68" s="79"/>
      <c r="M68" s="79"/>
      <c r="N68" s="79"/>
      <c r="O68" s="79"/>
      <c r="P68" s="79"/>
      <c r="Q68" s="79"/>
    </row>
    <row r="69" spans="1:24" ht="28.5" x14ac:dyDescent="0.2">
      <c r="A69" s="70" t="s">
        <v>66</v>
      </c>
      <c r="B69" s="49" t="s">
        <v>63</v>
      </c>
      <c r="C69" s="142" t="s">
        <v>163</v>
      </c>
      <c r="D69" s="112"/>
      <c r="E69" s="153" t="s">
        <v>169</v>
      </c>
      <c r="F69" s="153"/>
      <c r="G69" s="153"/>
      <c r="H69" s="153"/>
      <c r="I69" s="153"/>
      <c r="J69" s="79"/>
      <c r="K69" s="123"/>
      <c r="L69" s="79"/>
      <c r="M69" s="79"/>
      <c r="N69" s="79"/>
      <c r="O69" s="79"/>
      <c r="P69" s="79"/>
      <c r="Q69" s="79"/>
    </row>
    <row r="70" spans="1:24" ht="28.5" customHeight="1" x14ac:dyDescent="0.2">
      <c r="A70" s="70" t="s">
        <v>69</v>
      </c>
      <c r="B70" s="49" t="s">
        <v>71</v>
      </c>
      <c r="C70" s="143" t="s">
        <v>164</v>
      </c>
      <c r="D70" s="148">
        <f>-14421.83+5617.13</f>
        <v>-8804.7000000000007</v>
      </c>
      <c r="E70" s="155" t="s">
        <v>171</v>
      </c>
      <c r="F70" s="155"/>
      <c r="G70" s="155"/>
      <c r="H70" s="155"/>
      <c r="I70" s="155"/>
      <c r="J70" s="79"/>
      <c r="K70" s="123"/>
      <c r="L70" s="79"/>
      <c r="M70" s="79"/>
      <c r="N70" s="79"/>
      <c r="O70" s="79"/>
      <c r="P70" s="79"/>
      <c r="Q70" s="79"/>
    </row>
    <row r="71" spans="1:24" ht="28.5" customHeight="1" x14ac:dyDescent="0.2">
      <c r="A71" s="70" t="s">
        <v>70</v>
      </c>
      <c r="B71" s="49" t="s">
        <v>72</v>
      </c>
      <c r="C71" s="144" t="s">
        <v>164</v>
      </c>
      <c r="D71" s="148">
        <f>-17202.01+7701.28</f>
        <v>-9500.73</v>
      </c>
      <c r="E71" s="155" t="s">
        <v>172</v>
      </c>
      <c r="F71" s="155"/>
      <c r="G71" s="155"/>
      <c r="H71" s="155"/>
      <c r="I71" s="155"/>
      <c r="J71" s="79"/>
      <c r="K71" s="123"/>
      <c r="L71" s="79"/>
      <c r="M71" s="79"/>
      <c r="N71" s="79"/>
      <c r="O71" s="79"/>
      <c r="P71" s="79"/>
      <c r="Q71" s="79"/>
    </row>
    <row r="72" spans="1:24" ht="33.75" customHeight="1" x14ac:dyDescent="0.2">
      <c r="A72" s="70">
        <v>4</v>
      </c>
      <c r="B72" s="49" t="s">
        <v>68</v>
      </c>
      <c r="C72" s="145" t="s">
        <v>163</v>
      </c>
      <c r="D72" s="147"/>
      <c r="E72" s="153" t="s">
        <v>165</v>
      </c>
      <c r="F72" s="153"/>
      <c r="G72" s="153"/>
      <c r="H72" s="153"/>
      <c r="I72" s="153"/>
      <c r="J72" s="79"/>
      <c r="K72" s="123"/>
      <c r="L72" s="79"/>
      <c r="M72" s="79"/>
      <c r="N72" s="79"/>
      <c r="O72" s="79"/>
      <c r="P72" s="79"/>
      <c r="Q72" s="79"/>
    </row>
    <row r="73" spans="1:24" ht="42.75" x14ac:dyDescent="0.2">
      <c r="A73" s="70">
        <v>5</v>
      </c>
      <c r="B73" s="49" t="s">
        <v>81</v>
      </c>
      <c r="C73" s="111" t="s">
        <v>163</v>
      </c>
      <c r="D73" s="97"/>
      <c r="E73" s="153" t="s">
        <v>170</v>
      </c>
      <c r="F73" s="153"/>
      <c r="G73" s="153"/>
      <c r="H73" s="153"/>
      <c r="I73" s="153"/>
      <c r="J73" s="79"/>
      <c r="K73" s="123"/>
      <c r="L73" s="79"/>
      <c r="M73" s="79"/>
      <c r="N73" s="79"/>
      <c r="O73" s="79"/>
      <c r="P73" s="79"/>
      <c r="Q73" s="79"/>
    </row>
    <row r="74" spans="1:24" ht="28.5" x14ac:dyDescent="0.2">
      <c r="A74" s="54">
        <v>6</v>
      </c>
      <c r="B74" s="127" t="s">
        <v>137</v>
      </c>
      <c r="C74" s="111" t="s">
        <v>163</v>
      </c>
      <c r="D74" s="97"/>
      <c r="E74" s="153"/>
      <c r="F74" s="153"/>
      <c r="G74" s="153"/>
      <c r="H74" s="153"/>
      <c r="I74" s="153"/>
      <c r="K74" s="29"/>
    </row>
    <row r="75" spans="1:24" x14ac:dyDescent="0.2">
      <c r="A75" s="54">
        <v>7</v>
      </c>
      <c r="B75" s="146" t="s">
        <v>166</v>
      </c>
      <c r="C75" s="145" t="s">
        <v>163</v>
      </c>
      <c r="D75" s="97"/>
      <c r="E75" s="155" t="s">
        <v>167</v>
      </c>
      <c r="F75" s="155"/>
      <c r="G75" s="155"/>
      <c r="H75" s="155"/>
      <c r="I75" s="155"/>
    </row>
    <row r="76" spans="1:24" x14ac:dyDescent="0.2">
      <c r="A76" s="54">
        <v>8</v>
      </c>
      <c r="B76" s="46"/>
      <c r="C76" s="10"/>
      <c r="D76" s="97"/>
      <c r="E76" s="153"/>
      <c r="F76" s="153"/>
      <c r="G76" s="153"/>
      <c r="H76" s="153"/>
      <c r="I76" s="153"/>
    </row>
    <row r="77" spans="1:24" x14ac:dyDescent="0.2">
      <c r="A77" s="54">
        <v>9</v>
      </c>
      <c r="B77" s="46"/>
      <c r="C77" s="10"/>
      <c r="D77" s="97"/>
      <c r="E77" s="156"/>
      <c r="F77" s="157"/>
      <c r="G77" s="157"/>
      <c r="H77" s="157"/>
      <c r="I77" s="158"/>
    </row>
    <row r="78" spans="1:24" x14ac:dyDescent="0.2">
      <c r="A78" s="54">
        <v>10</v>
      </c>
      <c r="B78" s="46"/>
      <c r="C78" s="10"/>
      <c r="D78" s="97"/>
      <c r="E78" s="153"/>
      <c r="F78" s="153"/>
      <c r="G78" s="153"/>
      <c r="H78" s="153"/>
      <c r="I78" s="153"/>
    </row>
    <row r="79" spans="1:24" ht="15" x14ac:dyDescent="0.25">
      <c r="A79" s="1" t="s">
        <v>150</v>
      </c>
      <c r="B79" s="2" t="s">
        <v>131</v>
      </c>
      <c r="C79" s="2"/>
      <c r="D79" s="98">
        <f>SUM(D65:D78)</f>
        <v>-49415.429999999993</v>
      </c>
      <c r="E79" s="25"/>
      <c r="F79" s="25"/>
      <c r="G79" s="25"/>
      <c r="H79" s="25"/>
    </row>
    <row r="80" spans="1:24" ht="15" x14ac:dyDescent="0.25">
      <c r="B80" s="122" t="s">
        <v>132</v>
      </c>
      <c r="C80" s="71"/>
      <c r="D80" s="98">
        <f>K59</f>
        <v>-71116.326462900033</v>
      </c>
      <c r="E80" s="25"/>
      <c r="F80" s="25"/>
      <c r="G80" s="25"/>
      <c r="H80" s="25"/>
    </row>
    <row r="81" spans="1:19" ht="15" x14ac:dyDescent="0.25">
      <c r="B81" s="71" t="s">
        <v>24</v>
      </c>
      <c r="C81" s="71"/>
      <c r="D81" s="99">
        <f>D79-D80</f>
        <v>21700.89646290004</v>
      </c>
    </row>
    <row r="82" spans="1:19" ht="15.75" thickBot="1" x14ac:dyDescent="0.3">
      <c r="B82" s="133" t="s">
        <v>73</v>
      </c>
      <c r="C82" s="72"/>
      <c r="D82" s="61">
        <f>IF(ISERROR(D81/J59),0,D81/J59)</f>
        <v>1.8148296454364562E-3</v>
      </c>
      <c r="E82" s="103"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2"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4">
        <v>2016</v>
      </c>
      <c r="C88" s="106">
        <f>+K59</f>
        <v>-71116.326462900033</v>
      </c>
      <c r="D88" s="106">
        <f>+D65</f>
        <v>-31110</v>
      </c>
      <c r="E88" s="107">
        <f>SUM(D66:D78)</f>
        <v>-18305.43</v>
      </c>
      <c r="F88" s="129">
        <f>SUM(D88:E88)</f>
        <v>-49415.43</v>
      </c>
      <c r="G88" s="108">
        <f>F88-C88</f>
        <v>21700.896462900033</v>
      </c>
      <c r="H88" s="107">
        <f>+J59</f>
        <v>11957539.109782999</v>
      </c>
      <c r="I88" s="104">
        <f>IF(ISERROR(G88/H88),0,G88/H88)</f>
        <v>1.8148296454364558E-3</v>
      </c>
      <c r="J88" s="79"/>
      <c r="K88" s="79"/>
      <c r="L88" s="35"/>
      <c r="M88" s="35"/>
      <c r="N88" s="35"/>
      <c r="O88" s="35"/>
      <c r="P88" s="35"/>
      <c r="Q88" s="35"/>
      <c r="R88" s="35"/>
      <c r="S88" s="35"/>
    </row>
    <row r="89" spans="1:19" x14ac:dyDescent="0.2">
      <c r="B89" s="114"/>
      <c r="C89" s="106"/>
      <c r="D89" s="106"/>
      <c r="E89" s="107"/>
      <c r="F89" s="129">
        <f t="shared" ref="F89:F91" si="6">SUM(D89:E89)</f>
        <v>0</v>
      </c>
      <c r="G89" s="108">
        <f>F89-C89</f>
        <v>0</v>
      </c>
      <c r="H89" s="107"/>
      <c r="I89" s="104">
        <f>IF(ISERROR(G89/H89),0,G89/H89)</f>
        <v>0</v>
      </c>
      <c r="J89" s="79"/>
      <c r="K89" s="79"/>
      <c r="L89" s="35"/>
      <c r="M89" s="35"/>
      <c r="N89" s="35"/>
      <c r="O89" s="35"/>
      <c r="P89" s="35"/>
      <c r="Q89" s="35"/>
      <c r="R89" s="35"/>
      <c r="S89" s="35"/>
    </row>
    <row r="90" spans="1:19" x14ac:dyDescent="0.2">
      <c r="B90" s="114"/>
      <c r="C90" s="106"/>
      <c r="D90" s="106"/>
      <c r="E90" s="107"/>
      <c r="F90" s="129">
        <f t="shared" si="6"/>
        <v>0</v>
      </c>
      <c r="G90" s="108">
        <f>F90-C90</f>
        <v>0</v>
      </c>
      <c r="H90" s="107"/>
      <c r="I90" s="104">
        <f>IF(ISERROR(G90/H90),0,G90/H90)</f>
        <v>0</v>
      </c>
      <c r="J90" s="79"/>
      <c r="K90" s="79"/>
      <c r="L90" s="35"/>
      <c r="M90" s="35"/>
      <c r="N90" s="35"/>
      <c r="O90" s="35"/>
      <c r="P90" s="35"/>
      <c r="Q90" s="35"/>
      <c r="R90" s="35"/>
      <c r="S90" s="35"/>
    </row>
    <row r="91" spans="1:19" ht="15" thickBot="1" x14ac:dyDescent="0.25">
      <c r="B91" s="114"/>
      <c r="C91" s="109"/>
      <c r="D91" s="109"/>
      <c r="E91" s="109"/>
      <c r="F91" s="129">
        <f t="shared" si="6"/>
        <v>0</v>
      </c>
      <c r="G91" s="108">
        <f>F91-C91</f>
        <v>0</v>
      </c>
      <c r="H91" s="109"/>
      <c r="I91" s="105">
        <f>IF(ISERROR(G91/H91),0,G91/H91)</f>
        <v>0</v>
      </c>
      <c r="J91" s="79"/>
      <c r="K91" s="79"/>
      <c r="L91" s="35"/>
      <c r="M91" s="35"/>
      <c r="N91" s="35"/>
      <c r="O91" s="35"/>
      <c r="P91" s="35"/>
      <c r="Q91" s="35"/>
      <c r="R91" s="35"/>
      <c r="S91" s="35"/>
    </row>
    <row r="92" spans="1:19" ht="15.75" thickBot="1" x14ac:dyDescent="0.3">
      <c r="B92" s="75" t="s">
        <v>74</v>
      </c>
      <c r="C92" s="128">
        <f t="shared" ref="C92:H92" si="7">SUM(C88:C91)</f>
        <v>-71116.326462900033</v>
      </c>
      <c r="D92" s="128">
        <f t="shared" si="7"/>
        <v>-31110</v>
      </c>
      <c r="E92" s="128">
        <f t="shared" si="7"/>
        <v>-18305.43</v>
      </c>
      <c r="F92" s="130">
        <f t="shared" si="7"/>
        <v>-49415.43</v>
      </c>
      <c r="G92" s="128">
        <f>SUM(G88:G91)</f>
        <v>21700.896462900033</v>
      </c>
      <c r="H92" s="77">
        <f t="shared" si="7"/>
        <v>11957539.109782999</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U45:W45"/>
    <mergeCell ref="E65:I65"/>
    <mergeCell ref="B21:C21"/>
    <mergeCell ref="E21:F21"/>
    <mergeCell ref="B27:H27"/>
    <mergeCell ref="O45:Q45"/>
    <mergeCell ref="E64:I64"/>
    <mergeCell ref="A65:C65"/>
    <mergeCell ref="E78:I78"/>
    <mergeCell ref="E73:I73"/>
    <mergeCell ref="E74:I74"/>
    <mergeCell ref="E76:I76"/>
    <mergeCell ref="R45:T45"/>
    <mergeCell ref="E68:I68"/>
    <mergeCell ref="E69:I69"/>
    <mergeCell ref="E66:I66"/>
    <mergeCell ref="E67:I67"/>
    <mergeCell ref="E70:I70"/>
    <mergeCell ref="E71:I71"/>
    <mergeCell ref="E72:I72"/>
    <mergeCell ref="E75:I75"/>
    <mergeCell ref="E77:I7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2" orientation="landscape" cellComments="asDisplayed" r:id="rId1"/>
  <rowBreaks count="1" manualBreakCount="1">
    <brk id="6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Christine Bell</cp:lastModifiedBy>
  <cp:lastPrinted>2017-09-08T19:13:08Z</cp:lastPrinted>
  <dcterms:created xsi:type="dcterms:W3CDTF">2017-05-01T19:29:01Z</dcterms:created>
  <dcterms:modified xsi:type="dcterms:W3CDTF">2017-09-25T14:16:31Z</dcterms:modified>
</cp:coreProperties>
</file>