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05" windowWidth="19410" windowHeight="11460" activeTab="2"/>
  </bookViews>
  <sheets>
    <sheet name="Instructions" sheetId="2" r:id="rId1"/>
    <sheet name="GA Analysis 2016 " sheetId="4" r:id="rId2"/>
    <sheet name="GA Analysis 2015" sheetId="6" r:id="rId3"/>
  </sheets>
  <definedNames>
    <definedName name="GARate" localSheetId="2">#REF!</definedName>
    <definedName name="GARate" localSheetId="1">#REF!</definedName>
    <definedName name="GARate">#REF!</definedName>
    <definedName name="_xlnm.Print_Area" localSheetId="2">'GA Analysis 2015'!$A$3:$K$107</definedName>
    <definedName name="_xlnm.Print_Area" localSheetId="1">'GA Analysis 2016 '!$A$1:$K$106</definedName>
    <definedName name="_xlnm.Print_Area" localSheetId="0">Instructions!$A$11:$C$83</definedName>
  </definedNames>
  <calcPr calcId="145621"/>
</workbook>
</file>

<file path=xl/calcChain.xml><?xml version="1.0" encoding="utf-8"?>
<calcChain xmlns="http://schemas.openxmlformats.org/spreadsheetml/2006/main">
  <c r="H89" i="4" l="1"/>
  <c r="E89" i="4"/>
  <c r="D89" i="4"/>
  <c r="C89" i="4"/>
  <c r="E88" i="4"/>
  <c r="H88" i="4"/>
  <c r="C88" i="4"/>
  <c r="D88" i="4"/>
  <c r="D79" i="4"/>
  <c r="D71" i="4"/>
  <c r="D70" i="4"/>
  <c r="D71" i="6"/>
  <c r="D66" i="4"/>
  <c r="E47" i="6" l="1"/>
  <c r="E57" i="4" l="1"/>
  <c r="E56" i="4"/>
  <c r="E55" i="4"/>
  <c r="E54" i="4"/>
  <c r="E53" i="4"/>
  <c r="E52" i="4"/>
  <c r="E51" i="4"/>
  <c r="E50" i="4"/>
  <c r="E49" i="4"/>
  <c r="E48" i="4"/>
  <c r="E47" i="4"/>
  <c r="E57" i="6"/>
  <c r="E56" i="6"/>
  <c r="E55" i="6"/>
  <c r="E54" i="6"/>
  <c r="E53" i="6"/>
  <c r="E52" i="6"/>
  <c r="E51" i="6"/>
  <c r="E50" i="6"/>
  <c r="E49" i="6"/>
  <c r="E48" i="6"/>
  <c r="H92" i="6" l="1"/>
  <c r="E92" i="6"/>
  <c r="D92" i="6"/>
  <c r="C92" i="6"/>
  <c r="G91" i="6"/>
  <c r="I91" i="6" s="1"/>
  <c r="F91" i="6"/>
  <c r="F90" i="6"/>
  <c r="G90" i="6" s="1"/>
  <c r="I90" i="6" s="1"/>
  <c r="F89" i="6"/>
  <c r="F92" i="6" s="1"/>
  <c r="F88" i="6"/>
  <c r="G88" i="6" s="1"/>
  <c r="D79" i="6"/>
  <c r="E59" i="6"/>
  <c r="D59" i="6"/>
  <c r="C59" i="6"/>
  <c r="F58" i="6"/>
  <c r="H58" i="6" s="1"/>
  <c r="F57" i="6"/>
  <c r="H57" i="6" s="1"/>
  <c r="F56" i="6"/>
  <c r="H56" i="6" s="1"/>
  <c r="F55" i="6"/>
  <c r="H55" i="6" s="1"/>
  <c r="F54" i="6"/>
  <c r="H54" i="6" s="1"/>
  <c r="F53" i="6"/>
  <c r="H53" i="6" s="1"/>
  <c r="F52" i="6"/>
  <c r="H52" i="6" s="1"/>
  <c r="F51" i="6"/>
  <c r="H51" i="6" s="1"/>
  <c r="F50" i="6"/>
  <c r="H50" i="6" s="1"/>
  <c r="F49" i="6"/>
  <c r="H49" i="6" s="1"/>
  <c r="F48" i="6"/>
  <c r="H48" i="6" s="1"/>
  <c r="F47" i="6"/>
  <c r="H47" i="6" s="1"/>
  <c r="D24" i="6"/>
  <c r="D22" i="6" s="1"/>
  <c r="F23" i="6" s="1"/>
  <c r="J51" i="6" l="1"/>
  <c r="K51" i="6" s="1"/>
  <c r="J53" i="6"/>
  <c r="K53" i="6" s="1"/>
  <c r="J55" i="6"/>
  <c r="K55" i="6" s="1"/>
  <c r="J49" i="6"/>
  <c r="K49" i="6" s="1"/>
  <c r="J57" i="6"/>
  <c r="K57" i="6" s="1"/>
  <c r="J47" i="6"/>
  <c r="K47" i="6" s="1"/>
  <c r="J48" i="6"/>
  <c r="J50" i="6"/>
  <c r="K50" i="6" s="1"/>
  <c r="J52" i="6"/>
  <c r="J54" i="6"/>
  <c r="K54" i="6" s="1"/>
  <c r="J56" i="6"/>
  <c r="K56" i="6" s="1"/>
  <c r="J58" i="6"/>
  <c r="K58" i="6" s="1"/>
  <c r="F59" i="6"/>
  <c r="F24" i="6"/>
  <c r="K48" i="6"/>
  <c r="K52" i="6"/>
  <c r="H59" i="6"/>
  <c r="G92" i="6"/>
  <c r="I88" i="6"/>
  <c r="F26" i="6"/>
  <c r="G89" i="6"/>
  <c r="I89" i="6" s="1"/>
  <c r="F25" i="6"/>
  <c r="D24" i="4"/>
  <c r="D22" i="4" s="1"/>
  <c r="F23" i="4" s="1"/>
  <c r="J59" i="6" l="1"/>
  <c r="K59" i="6"/>
  <c r="D80" i="6" s="1"/>
  <c r="D81" i="6" s="1"/>
  <c r="G91" i="4"/>
  <c r="F88" i="4"/>
  <c r="G88" i="4" s="1"/>
  <c r="F89" i="4"/>
  <c r="G89" i="4" s="1"/>
  <c r="F90" i="4"/>
  <c r="G90" i="4" s="1"/>
  <c r="F91" i="4"/>
  <c r="D82" i="6" l="1"/>
  <c r="E82" i="6" s="1"/>
  <c r="I88" i="4"/>
  <c r="G92" i="4"/>
  <c r="F47" i="4"/>
  <c r="J47" i="4" s="1"/>
  <c r="H47" i="4" l="1"/>
  <c r="K47" i="4" s="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F24" i="4" s="1"/>
  <c r="H48" i="4"/>
  <c r="K48" i="4" s="1"/>
  <c r="K57" i="4"/>
  <c r="F25" i="4" l="1"/>
  <c r="F26" i="4"/>
  <c r="J59" i="4"/>
  <c r="H59" i="4"/>
  <c r="K59" i="4"/>
  <c r="C92" i="4"/>
  <c r="D80" i="4" l="1"/>
  <c r="D81" i="4" s="1"/>
  <c r="H92" i="4"/>
  <c r="E92" i="4" l="1"/>
  <c r="D82" i="4" l="1"/>
  <c r="E82" i="4" s="1"/>
</calcChain>
</file>

<file path=xl/sharedStrings.xml><?xml version="1.0" encoding="utf-8"?>
<sst xmlns="http://schemas.openxmlformats.org/spreadsheetml/2006/main" count="343" uniqueCount="167">
  <si>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</si>
  <si>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</si>
  <si>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</si>
  <si>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</si>
  <si>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</si>
  <si>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</si>
  <si>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</si>
  <si>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</si>
  <si>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</si>
  <si>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</si>
  <si>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</si>
  <si>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</si>
  <si>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</si>
  <si>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</si>
  <si>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</si>
  <si>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</si>
  <si>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</si>
  <si>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</si>
  <si>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</si>
  <si>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</si>
  <si>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</si>
  <si>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</si>
  <si>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</si>
  <si>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</si>
  <si>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</si>
  <si>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</si>
  <si>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</si>
  <si>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</si>
  <si>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</si>
  <si>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</si>
  <si>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</si>
  <si>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</si>
  <si>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</si>
  <si>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</si>
  <si>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</si>
  <si>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</si>
  <si>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</si>
  <si>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</si>
  <si>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</si>
  <si>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</si>
  <si>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</si>
  <si>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</si>
  <si>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</si>
  <si>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</si>
  <si>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</si>
  <si>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</si>
  <si>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</si>
  <si>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</si>
  <si>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</si>
  <si>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</si>
  <si>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</si>
  <si>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</si>
  <si>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</si>
  <si>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</si>
  <si>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</si>
  <si>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</si>
  <si>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</si>
  <si>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</si>
  <si>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</si>
  <si>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</si>
  <si>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</si>
  <si>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</si>
  <si>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</si>
  <si>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</si>
  <si>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</si>
  <si>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</si>
  <si>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</si>
  <si>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</si>
  <si>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</si>
  <si>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</si>
  <si>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</si>
  <si>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</si>
  <si>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</si>
  <si>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</si>
  <si>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</si>
  <si>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</si>
  <si>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</si>
  <si>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</si>
  <si>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</si>
  <si>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</si>
  <si>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</si>
  <si>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</si>
  <si>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</si>
  <si>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</si>
  <si>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</si>
  <si>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</si>
  <si>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</si>
  <si>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</si>
  <si>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</si>
  <si>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</si>
  <si>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</si>
  <si>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</si>
  <si>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</si>
  <si>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</si>
  <si>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</si>
  <si>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</si>
  <si>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</si>
  <si>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</si>
  <si>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</si>
  <si>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</si>
  <si>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</si>
  <si>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</si>
  <si>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</si>
  <si>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</si>
  <si>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</si>
  <si>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</si>
  <si>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</si>
  <si>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</si>
  <si>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</si>
  <si>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</si>
  <si>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</si>
  <si>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</si>
  <si>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</si>
  <si>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</si>
  <si>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</si>
  <si>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</si>
  <si>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</si>
  <si>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</si>
  <si>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</si>
  <si>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</si>
  <si>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</si>
  <si>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</si>
  <si>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</si>
  <si>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</si>
  <si>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</si>
  <si>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</si>
  <si>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</si>
  <si>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</si>
  <si>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</si>
  <si>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</si>
  <si>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</si>
  <si>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</si>
  <si>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</si>
  <si>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</si>
  <si>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</si>
  <si>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</si>
  <si>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</si>
  <si>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</si>
  <si>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</si>
  <si>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</si>
  <si>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</si>
  <si>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</si>
  <si>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</si>
  <si>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</si>
  <si>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</si>
  <si>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</si>
  <si>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</si>
  <si>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</si>
  <si>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</si>
  <si>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</si>
  <si>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</si>
  <si>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</si>
  <si>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</si>
  <si>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</si>
  <si>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</si>
  <si>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</si>
  <si>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</si>
  <si>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</si>
  <si>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</si>
  <si>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</si>
  <si>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</si>
  <si>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</si>
  <si>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</si>
  <si>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</si>
  <si>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End of year Unbilled based on actuals</t>
  </si>
  <si>
    <t>Y</t>
  </si>
  <si>
    <t>Included in actual unbilled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</si>
</sst>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_);_(* \(#,##0.00\);_(* &quot;-&quot;??_);_(@_)"/>
  </numFmts>
  <fonts count="3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xf numFmtId="0" fontId="17" fillId="0" borderId="26" applyNumberFormat="0" applyFill="0" applyAlignment="0" applyProtection="0"/>
    <xf numFmtId="0" fontId="18" fillId="0" borderId="27" applyNumberFormat="0" applyFill="0" applyAlignment="0" applyProtection="0"/>
    <xf numFmtId="0" fontId="19" fillId="0" borderId="28"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29" applyNumberFormat="0" applyAlignment="0" applyProtection="0"/>
    <xf numFmtId="0" fontId="24" fillId="9" borderId="30" applyNumberFormat="0" applyAlignment="0" applyProtection="0"/>
    <xf numFmtId="0" fontId="25" fillId="9" borderId="29" applyNumberFormat="0" applyAlignment="0" applyProtection="0"/>
    <xf numFmtId="0" fontId="26" fillId="0" borderId="31" applyNumberFormat="0" applyFill="0" applyAlignment="0" applyProtection="0"/>
    <xf numFmtId="0" fontId="27" fillId="10" borderId="32" applyNumberFormat="0" applyAlignment="0" applyProtection="0"/>
    <xf numFmtId="0" fontId="28" fillId="0" borderId="0" applyNumberFormat="0" applyFill="0" applyBorder="0" applyAlignment="0" applyProtection="0"/>
    <xf numFmtId="0" fontId="1" fillId="11" borderId="33" applyNumberFormat="0" applyFont="0" applyAlignment="0" applyProtection="0"/>
    <xf numFmtId="0" fontId="29" fillId="0" borderId="0" applyNumberFormat="0" applyFill="0" applyBorder="0" applyAlignment="0" applyProtection="0"/>
    <xf numFmtId="0" fontId="30" fillId="0" borderId="34" applyNumberFormat="0" applyFill="0" applyAlignment="0" applyProtection="0"/>
    <xf numFmtId="0" fontId="3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1" fillId="35" borderId="0" applyNumberFormat="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167" fontId="2" fillId="0" borderId="0" xfId="0" applyNumberFormat="1" applyFont="1"/>
    <xf numFmtId="43" fontId="2" fillId="0" borderId="0" xfId="0" applyNumberFormat="1" applyFont="1"/>
    <xf numFmtId="43" fontId="7" fillId="0" borderId="0" xfId="5" applyFont="1" applyFill="1"/>
    <xf numFmtId="43" fontId="2" fillId="0" borderId="0" xfId="5" applyFont="1" applyFill="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4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5" builtinId="3"/>
    <cellStyle name="Comma 2" xfId="48"/>
    <cellStyle name="Comma 3" xfId="47"/>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te" xfId="20" builtinId="10" customBuiltin="1"/>
    <cellStyle name="Output" xfId="15" builtinId="21" customBuiltin="1"/>
    <cellStyle name="Percent" xfId="4" builtinId="5"/>
    <cellStyle name="Percent 2" xfId="3"/>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FF00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41</xdr:row>
      <xdr:rowOff>59531</xdr:rowOff>
    </xdr:to>
    <xdr:sp macro="" textlink="">
      <xdr:nvSpPr>
        <xdr:cNvPr id="2" name="TextBox 1"/>
        <xdr:cNvSpPr txBox="1"/>
      </xdr:nvSpPr>
      <xdr:spPr>
        <a:xfrm>
          <a:off x="747713" y="6324599"/>
          <a:ext cx="12203906" cy="1545432"/>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HHHI</a:t>
          </a:r>
          <a:r>
            <a:rPr lang="en-CA" sz="1100" baseline="0">
              <a:latin typeface="Arial" panose="020B0604020202020204" pitchFamily="34" charset="0"/>
              <a:cs typeface="Arial" panose="020B0604020202020204" pitchFamily="34" charset="0"/>
            </a:rPr>
            <a:t> utilizes only the 1st estimate for all GA calculations including customer bills and unbilled accruals.</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HHHI's billing system records the  Daily Consumption and Daily rate  for each day.   The Daily Cost is calculated  multiplying the Daily Consumption by the Daily Rate .  When billing, the system  calculates  an  avearage GA charge  using the following  formula:</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 Average ((A - B) / (C - D))</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where: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A = Cumulative cost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B = Cumulative cost from start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C = Cumulative consumption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D = Cumulative consumption from start read date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105</xdr:row>
      <xdr:rowOff>95250</xdr:rowOff>
    </xdr:to>
    <xdr:sp macro="" textlink="">
      <xdr:nvSpPr>
        <xdr:cNvPr id="3" name="TextBox 2"/>
        <xdr:cNvSpPr txBox="1"/>
      </xdr:nvSpPr>
      <xdr:spPr>
        <a:xfrm>
          <a:off x="723900" y="22993350"/>
          <a:ext cx="12144375" cy="17811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8</xdr:row>
      <xdr:rowOff>83344</xdr:rowOff>
    </xdr:to>
    <xdr:sp macro="" textlink="">
      <xdr:nvSpPr>
        <xdr:cNvPr id="8" name="TextBox 7"/>
        <xdr:cNvSpPr txBox="1"/>
      </xdr:nvSpPr>
      <xdr:spPr>
        <a:xfrm>
          <a:off x="9913144" y="423863"/>
          <a:ext cx="3067050" cy="108823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41</xdr:row>
      <xdr:rowOff>59531</xdr:rowOff>
    </xdr:to>
    <xdr:sp macro="" textlink="">
      <xdr:nvSpPr>
        <xdr:cNvPr id="2" name="TextBox 1"/>
        <xdr:cNvSpPr txBox="1"/>
      </xdr:nvSpPr>
      <xdr:spPr>
        <a:xfrm>
          <a:off x="742950" y="6362699"/>
          <a:ext cx="12182475" cy="155495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HHHI</a:t>
          </a:r>
          <a:r>
            <a:rPr lang="en-CA" sz="1100" baseline="0">
              <a:latin typeface="Arial" panose="020B0604020202020204" pitchFamily="34" charset="0"/>
              <a:cs typeface="Arial" panose="020B0604020202020204" pitchFamily="34" charset="0"/>
            </a:rPr>
            <a:t> utilizes only the 1st estimate for all GA calculations including customer bills and unbilled accruals.</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HHHI's billing system records the  Daily Consumption and Daily rate  for each day.   The Daily Cost is calculated  multiplying the Daily Consumption by the Daily Rate .  When billing, the system  calculates  an  avearage GA charge  using the following  formula:</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 Average ((A - B) / (C - D))</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where: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A = Cumulative cost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B = Cumulative cost from start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C = Cumulative consumption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D = Cumulative consumption from start read date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8</xdr:row>
      <xdr:rowOff>83344</xdr:rowOff>
    </xdr:to>
    <xdr:sp macro="" textlink="">
      <xdr:nvSpPr>
        <xdr:cNvPr id="8" name="TextBox 7"/>
        <xdr:cNvSpPr txBox="1"/>
      </xdr:nvSpPr>
      <xdr:spPr>
        <a:xfrm>
          <a:off x="9896475" y="428625"/>
          <a:ext cx="3057525" cy="110251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6" t="s">
        <v>154</v>
      </c>
      <c r="B14" s="146"/>
      <c r="C14" s="146"/>
    </row>
    <row r="16" spans="1:3" ht="15.75" x14ac:dyDescent="0.2">
      <c r="A16" s="44" t="s">
        <v>46</v>
      </c>
    </row>
    <row r="17" spans="1:26" x14ac:dyDescent="0.2">
      <c r="A17" s="42" t="s">
        <v>47</v>
      </c>
    </row>
    <row r="18" spans="1:26" ht="33" customHeight="1" x14ac:dyDescent="0.2">
      <c r="A18" s="148" t="s">
        <v>85</v>
      </c>
      <c r="B18" s="148"/>
      <c r="C18" s="148"/>
    </row>
    <row r="20" spans="1:26" x14ac:dyDescent="0.2">
      <c r="A20" s="42">
        <v>1</v>
      </c>
      <c r="B20" s="145" t="s">
        <v>140</v>
      </c>
      <c r="C20" s="145"/>
    </row>
    <row r="21" spans="1:26" x14ac:dyDescent="0.2">
      <c r="B21" s="134"/>
      <c r="C21" s="134"/>
    </row>
    <row r="23" spans="1:26" ht="31.5" customHeight="1" x14ac:dyDescent="0.2">
      <c r="A23" s="42">
        <v>2</v>
      </c>
      <c r="B23" s="146" t="s">
        <v>86</v>
      </c>
      <c r="C23" s="146"/>
    </row>
    <row r="24" spans="1:26" x14ac:dyDescent="0.2">
      <c r="B24" s="133"/>
      <c r="C24" s="133"/>
    </row>
    <row r="26" spans="1:26" x14ac:dyDescent="0.2">
      <c r="A26" s="42">
        <v>3</v>
      </c>
      <c r="B26" s="147" t="s">
        <v>109</v>
      </c>
      <c r="C26" s="147"/>
    </row>
    <row r="27" spans="1:26" ht="32.25" customHeight="1" x14ac:dyDescent="0.2">
      <c r="B27" s="146" t="s">
        <v>117</v>
      </c>
      <c r="C27" s="146"/>
    </row>
    <row r="28" spans="1:26" ht="63" customHeight="1" x14ac:dyDescent="0.2">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6" t="s">
        <v>155</v>
      </c>
      <c r="B33" s="146"/>
      <c r="C33" s="146"/>
    </row>
    <row r="34" spans="1:3" x14ac:dyDescent="0.2">
      <c r="B34" s="133"/>
      <c r="C34" s="133"/>
    </row>
    <row r="35" spans="1:3" x14ac:dyDescent="0.2">
      <c r="B35" s="85"/>
    </row>
    <row r="36" spans="1:3" x14ac:dyDescent="0.2">
      <c r="A36" s="42">
        <v>4</v>
      </c>
      <c r="B36" s="147" t="s">
        <v>141</v>
      </c>
      <c r="C36" s="147"/>
    </row>
    <row r="37" spans="1:3" ht="78.75" customHeight="1" x14ac:dyDescent="0.2">
      <c r="B37" s="146" t="s">
        <v>142</v>
      </c>
      <c r="C37" s="146"/>
    </row>
    <row r="38" spans="1:3" ht="65.25" customHeight="1" x14ac:dyDescent="0.2">
      <c r="B38" s="146" t="s">
        <v>124</v>
      </c>
      <c r="C38" s="146"/>
    </row>
    <row r="39" spans="1:3" ht="31.5" customHeight="1" x14ac:dyDescent="0.2">
      <c r="B39" s="146" t="s">
        <v>123</v>
      </c>
      <c r="C39" s="146"/>
    </row>
    <row r="40" spans="1:3" ht="30" customHeight="1" x14ac:dyDescent="0.2">
      <c r="B40" s="146" t="s">
        <v>125</v>
      </c>
      <c r="C40" s="146"/>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6" t="s">
        <v>135</v>
      </c>
      <c r="C49" s="146"/>
    </row>
    <row r="51" spans="2:3" ht="30" customHeight="1" x14ac:dyDescent="0.2">
      <c r="B51" s="146" t="s">
        <v>120</v>
      </c>
      <c r="C51" s="146"/>
    </row>
    <row r="52" spans="2:3" ht="30" customHeight="1" x14ac:dyDescent="0.2">
      <c r="B52" s="146" t="s">
        <v>88</v>
      </c>
      <c r="C52" s="146"/>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8" t="s">
        <v>152</v>
      </c>
      <c r="C78" s="148"/>
    </row>
    <row r="79" spans="1:3" x14ac:dyDescent="0.2">
      <c r="B79" s="87"/>
      <c r="C79" s="133"/>
    </row>
    <row r="81" spans="1:3" ht="30.75" customHeight="1" x14ac:dyDescent="0.2">
      <c r="A81" s="42">
        <v>7</v>
      </c>
      <c r="B81" s="146" t="s">
        <v>153</v>
      </c>
      <c r="C81" s="146"/>
    </row>
    <row r="82" spans="1:3" x14ac:dyDescent="0.2">
      <c r="B82" s="133"/>
      <c r="C82" s="133"/>
    </row>
    <row r="83" spans="1:3" ht="15.75" customHeight="1" x14ac:dyDescent="0.2">
      <c r="B83" s="145" t="s">
        <v>108</v>
      </c>
      <c r="C83" s="145"/>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opLeftCell="B28" zoomScale="80" zoomScaleNormal="80" zoomScaleSheetLayoutView="100" workbookViewId="0">
      <selection activeCell="E80" sqref="E80"/>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6.57031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4" t="s">
        <v>25</v>
      </c>
      <c r="C21" s="154"/>
      <c r="D21" s="24">
        <v>2016</v>
      </c>
      <c r="E21" s="155"/>
      <c r="F21" s="156"/>
      <c r="G21" s="79"/>
      <c r="H21" s="79"/>
      <c r="I21" s="79"/>
      <c r="J21" s="79"/>
      <c r="K21" s="79"/>
      <c r="L21" s="79"/>
      <c r="M21" s="79"/>
      <c r="N21" s="79"/>
    </row>
    <row r="22" spans="1:24" ht="15" thickBot="1" x14ac:dyDescent="0.25">
      <c r="A22" s="4"/>
      <c r="B22" s="5" t="s">
        <v>3</v>
      </c>
      <c r="C22" s="5" t="s">
        <v>2</v>
      </c>
      <c r="D22" s="117">
        <f>D23+D24</f>
        <v>499114960</v>
      </c>
      <c r="E22" s="6" t="s">
        <v>0</v>
      </c>
      <c r="F22" s="7">
        <v>1</v>
      </c>
      <c r="G22" s="79"/>
      <c r="H22" s="79"/>
      <c r="I22" s="79"/>
      <c r="J22" s="79"/>
      <c r="K22" s="79"/>
      <c r="L22" s="79"/>
      <c r="M22" s="79"/>
      <c r="N22" s="79"/>
    </row>
    <row r="23" spans="1:24" x14ac:dyDescent="0.2">
      <c r="B23" s="5" t="s">
        <v>7</v>
      </c>
      <c r="C23" s="5" t="s">
        <v>1</v>
      </c>
      <c r="D23" s="118">
        <v>254257373</v>
      </c>
      <c r="E23" s="6" t="s">
        <v>0</v>
      </c>
      <c r="F23" s="8">
        <f>IFERROR(D23/$D$22,0)</f>
        <v>0.509416453876678</v>
      </c>
    </row>
    <row r="24" spans="1:24" ht="15" thickBot="1" x14ac:dyDescent="0.25">
      <c r="B24" s="5" t="s">
        <v>8</v>
      </c>
      <c r="C24" s="5" t="s">
        <v>6</v>
      </c>
      <c r="D24" s="117">
        <f>D25+D26</f>
        <v>244857587</v>
      </c>
      <c r="E24" s="6" t="s">
        <v>0</v>
      </c>
      <c r="F24" s="8">
        <f>IFERROR(D24/$D$22,0)</f>
        <v>0.49058354612332195</v>
      </c>
    </row>
    <row r="25" spans="1:24" x14ac:dyDescent="0.2">
      <c r="B25" s="5" t="s">
        <v>9</v>
      </c>
      <c r="C25" s="5" t="s">
        <v>4</v>
      </c>
      <c r="D25" s="118">
        <v>11953174</v>
      </c>
      <c r="E25" s="6" t="s">
        <v>0</v>
      </c>
      <c r="F25" s="8">
        <f>IFERROR(D25/$D$22,0)</f>
        <v>2.3948739184255267E-2</v>
      </c>
    </row>
    <row r="26" spans="1:24" x14ac:dyDescent="0.2">
      <c r="B26" s="5" t="s">
        <v>61</v>
      </c>
      <c r="C26" s="5" t="s">
        <v>5</v>
      </c>
      <c r="D26" s="119">
        <v>232904413</v>
      </c>
      <c r="E26" s="6" t="s">
        <v>0</v>
      </c>
      <c r="F26" s="8">
        <f>IFERROR(D26/$D$22,0)</f>
        <v>0.46663480693906673</v>
      </c>
    </row>
    <row r="27" spans="1:24" ht="34.5" customHeight="1" x14ac:dyDescent="0.2">
      <c r="B27" s="157" t="s">
        <v>77</v>
      </c>
      <c r="C27" s="157"/>
      <c r="D27" s="157"/>
      <c r="E27" s="157"/>
      <c r="F27" s="157"/>
      <c r="G27" s="158"/>
      <c r="H27" s="158"/>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9">
        <v>2016</v>
      </c>
      <c r="P45" s="149"/>
      <c r="Q45" s="149"/>
      <c r="R45" s="149">
        <v>2015</v>
      </c>
      <c r="S45" s="149"/>
      <c r="T45" s="149"/>
      <c r="U45" s="149">
        <v>2014</v>
      </c>
      <c r="V45" s="149"/>
      <c r="W45" s="149"/>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18032123</v>
      </c>
      <c r="D47" s="94">
        <v>23874381</v>
      </c>
      <c r="E47" s="60">
        <f>D48</f>
        <v>21854027</v>
      </c>
      <c r="F47" s="51">
        <f>C47-D47+E47</f>
        <v>16011769</v>
      </c>
      <c r="G47" s="111">
        <v>8.4229999999999999E-2</v>
      </c>
      <c r="H47" s="15">
        <f>F47*G47</f>
        <v>1348671.30287</v>
      </c>
      <c r="I47" s="111">
        <v>9.1789999999999997E-2</v>
      </c>
      <c r="J47" s="17">
        <f>F47*I47</f>
        <v>1469720.27651</v>
      </c>
      <c r="K47" s="16">
        <f>J47-H47</f>
        <v>121048.97363999998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20774510</v>
      </c>
      <c r="D48" s="94">
        <v>21854027</v>
      </c>
      <c r="E48" s="60">
        <f t="shared" ref="E48:E57" si="0">D49</f>
        <v>24045148</v>
      </c>
      <c r="F48" s="51">
        <f t="shared" ref="F48:F58" si="1">C48-D48+E48</f>
        <v>22965631</v>
      </c>
      <c r="G48" s="111">
        <v>0.10384</v>
      </c>
      <c r="H48" s="15">
        <f t="shared" ref="H48:H58" si="2">F48*G48</f>
        <v>2384751.12304</v>
      </c>
      <c r="I48" s="111">
        <v>9.851E-2</v>
      </c>
      <c r="J48" s="17">
        <f t="shared" ref="J48:J58" si="3">F48*I48</f>
        <v>2262344.30981</v>
      </c>
      <c r="K48" s="16">
        <f t="shared" ref="K48:K58" si="4">J48-H48</f>
        <v>-122406.81322999997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19250943</v>
      </c>
      <c r="D49" s="94">
        <v>24045148</v>
      </c>
      <c r="E49" s="60">
        <f t="shared" si="0"/>
        <v>21241509</v>
      </c>
      <c r="F49" s="51">
        <f t="shared" si="1"/>
        <v>16447304</v>
      </c>
      <c r="G49" s="111">
        <v>9.0219999999999995E-2</v>
      </c>
      <c r="H49" s="15">
        <f t="shared" si="2"/>
        <v>1483875.76688</v>
      </c>
      <c r="I49" s="111">
        <v>0.1061</v>
      </c>
      <c r="J49" s="17">
        <f t="shared" si="3"/>
        <v>1745058.9543999999</v>
      </c>
      <c r="K49" s="16">
        <f t="shared" si="4"/>
        <v>261183.18751999992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19330472</v>
      </c>
      <c r="D50" s="94">
        <v>21241509</v>
      </c>
      <c r="E50" s="60">
        <f t="shared" si="0"/>
        <v>22013059</v>
      </c>
      <c r="F50" s="51">
        <f t="shared" si="1"/>
        <v>20102022</v>
      </c>
      <c r="G50" s="111">
        <v>0.12114999999999999</v>
      </c>
      <c r="H50" s="15">
        <f t="shared" si="2"/>
        <v>2435359.9652999998</v>
      </c>
      <c r="I50" s="111">
        <v>0.11132</v>
      </c>
      <c r="J50" s="17">
        <f t="shared" si="3"/>
        <v>2237757.08904</v>
      </c>
      <c r="K50" s="16">
        <f t="shared" si="4"/>
        <v>-197602.87625999982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19425775</v>
      </c>
      <c r="D51" s="94">
        <v>22013059</v>
      </c>
      <c r="E51" s="60">
        <f t="shared" si="0"/>
        <v>24092407</v>
      </c>
      <c r="F51" s="51">
        <f t="shared" si="1"/>
        <v>21505123</v>
      </c>
      <c r="G51" s="111">
        <v>0.10405</v>
      </c>
      <c r="H51" s="15">
        <f t="shared" si="2"/>
        <v>2237608.0481500002</v>
      </c>
      <c r="I51" s="111">
        <v>0.10749</v>
      </c>
      <c r="J51" s="17">
        <f t="shared" si="3"/>
        <v>2311585.6712699998</v>
      </c>
      <c r="K51" s="16">
        <f t="shared" si="4"/>
        <v>73977.623119999655</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20708199</v>
      </c>
      <c r="D52" s="94">
        <v>24092407</v>
      </c>
      <c r="E52" s="60">
        <f t="shared" si="0"/>
        <v>24286295</v>
      </c>
      <c r="F52" s="51">
        <f t="shared" si="1"/>
        <v>20902087</v>
      </c>
      <c r="G52" s="111">
        <v>0.11650000000000001</v>
      </c>
      <c r="H52" s="15">
        <f t="shared" si="2"/>
        <v>2435093.1355000003</v>
      </c>
      <c r="I52" s="111">
        <v>9.5449999999999993E-2</v>
      </c>
      <c r="J52" s="17">
        <f t="shared" si="3"/>
        <v>1995104.2041499999</v>
      </c>
      <c r="K52" s="16">
        <f t="shared" si="4"/>
        <v>-439988.93135000044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18660512</v>
      </c>
      <c r="D53" s="94">
        <v>24286295</v>
      </c>
      <c r="E53" s="60">
        <f t="shared" si="0"/>
        <v>22515704</v>
      </c>
      <c r="F53" s="51">
        <f t="shared" si="1"/>
        <v>16889921</v>
      </c>
      <c r="G53" s="111">
        <v>7.6670000000000002E-2</v>
      </c>
      <c r="H53" s="15">
        <f t="shared" si="2"/>
        <v>1294950.2430700001</v>
      </c>
      <c r="I53" s="111">
        <v>8.3059999999999995E-2</v>
      </c>
      <c r="J53" s="17">
        <f t="shared" si="3"/>
        <v>1402876.8382599999</v>
      </c>
      <c r="K53" s="16">
        <f t="shared" si="4"/>
        <v>107926.59518999979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23308740</v>
      </c>
      <c r="D54" s="94">
        <v>22515704</v>
      </c>
      <c r="E54" s="60">
        <f t="shared" si="0"/>
        <v>27037418</v>
      </c>
      <c r="F54" s="51">
        <f t="shared" si="1"/>
        <v>27830454</v>
      </c>
      <c r="G54" s="111">
        <v>8.5690000000000002E-2</v>
      </c>
      <c r="H54" s="15">
        <f t="shared" si="2"/>
        <v>2384791.6032600002</v>
      </c>
      <c r="I54" s="111">
        <v>7.1029999999999996E-2</v>
      </c>
      <c r="J54" s="17">
        <f t="shared" si="3"/>
        <v>1976797.1476199999</v>
      </c>
      <c r="K54" s="16">
        <f t="shared" si="4"/>
        <v>-407994.45564000029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19643677</v>
      </c>
      <c r="D55" s="94">
        <v>27037418</v>
      </c>
      <c r="E55" s="60">
        <f t="shared" si="0"/>
        <v>23217332</v>
      </c>
      <c r="F55" s="51">
        <f t="shared" si="1"/>
        <v>15823591</v>
      </c>
      <c r="G55" s="111">
        <v>7.0599999999999996E-2</v>
      </c>
      <c r="H55" s="15">
        <f t="shared" si="2"/>
        <v>1117145.5245999999</v>
      </c>
      <c r="I55" s="111">
        <v>9.5310000000000006E-2</v>
      </c>
      <c r="J55" s="17">
        <f t="shared" si="3"/>
        <v>1508146.4582100001</v>
      </c>
      <c r="K55" s="16">
        <f t="shared" si="4"/>
        <v>391000.93361000018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21438617</v>
      </c>
      <c r="D56" s="94">
        <v>23217332</v>
      </c>
      <c r="E56" s="60">
        <f t="shared" si="0"/>
        <v>25077985</v>
      </c>
      <c r="F56" s="51">
        <f t="shared" si="1"/>
        <v>23299270</v>
      </c>
      <c r="G56" s="111">
        <v>9.7199999999999995E-2</v>
      </c>
      <c r="H56" s="15">
        <f t="shared" si="2"/>
        <v>2264689.0439999998</v>
      </c>
      <c r="I56" s="111">
        <v>0.11226</v>
      </c>
      <c r="J56" s="17">
        <f t="shared" si="3"/>
        <v>2615576.0501999999</v>
      </c>
      <c r="K56" s="16">
        <f t="shared" si="4"/>
        <v>350887.00620000018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19438238</v>
      </c>
      <c r="D57" s="94">
        <v>25077985</v>
      </c>
      <c r="E57" s="60">
        <f t="shared" si="0"/>
        <v>22849035</v>
      </c>
      <c r="F57" s="51">
        <f t="shared" si="1"/>
        <v>17209288</v>
      </c>
      <c r="G57" s="111">
        <v>0.12271</v>
      </c>
      <c r="H57" s="15">
        <f t="shared" si="2"/>
        <v>2111751.7304799999</v>
      </c>
      <c r="I57" s="111">
        <v>0.11108999999999999</v>
      </c>
      <c r="J57" s="17">
        <f t="shared" si="3"/>
        <v>1911779.8039199999</v>
      </c>
      <c r="K57" s="16">
        <f t="shared" si="4"/>
        <v>-199971.92656000005</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19037444</v>
      </c>
      <c r="D58" s="94">
        <v>22849035</v>
      </c>
      <c r="E58" s="60">
        <v>22939519</v>
      </c>
      <c r="F58" s="51">
        <f t="shared" si="1"/>
        <v>19127928</v>
      </c>
      <c r="G58" s="111">
        <v>0.10594000000000001</v>
      </c>
      <c r="H58" s="15">
        <f t="shared" si="2"/>
        <v>2026412.6923200001</v>
      </c>
      <c r="I58" s="111">
        <v>8.7080000000000005E-2</v>
      </c>
      <c r="J58" s="17">
        <f t="shared" si="3"/>
        <v>1665659.9702400002</v>
      </c>
      <c r="K58" s="16">
        <f t="shared" si="4"/>
        <v>-360752.72207999998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239049250</v>
      </c>
      <c r="D59" s="97">
        <f>SUM(D47:D58)</f>
        <v>282104300</v>
      </c>
      <c r="E59" s="97">
        <f>SUM(E47:E58)</f>
        <v>281169438</v>
      </c>
      <c r="F59" s="97">
        <f>SUM(F47:F58)</f>
        <v>238114388</v>
      </c>
      <c r="G59" s="37"/>
      <c r="H59" s="38">
        <f>SUM(H47:H58)</f>
        <v>23525100.179469999</v>
      </c>
      <c r="I59" s="37"/>
      <c r="J59" s="38">
        <f>SUM(J47:J58)</f>
        <v>23102406.773630001</v>
      </c>
      <c r="K59" s="39">
        <f>SUM(K47:K58)</f>
        <v>-422693.40584000084</v>
      </c>
      <c r="N59" s="31"/>
      <c r="O59" s="32"/>
      <c r="P59" s="32"/>
      <c r="Q59" s="32"/>
      <c r="R59" s="32"/>
      <c r="S59" s="32"/>
      <c r="T59" s="32"/>
      <c r="U59" s="32"/>
      <c r="V59" s="32"/>
      <c r="W59" s="32"/>
    </row>
    <row r="60" spans="1:24" x14ac:dyDescent="0.2">
      <c r="C60" s="14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9" t="s">
        <v>44</v>
      </c>
      <c r="F64" s="159"/>
      <c r="G64" s="159"/>
      <c r="H64" s="159"/>
      <c r="I64" s="159"/>
      <c r="K64" s="121"/>
      <c r="O64" s="29"/>
      <c r="P64" s="29"/>
      <c r="Q64" s="29"/>
      <c r="R64" s="29"/>
      <c r="S64" s="29"/>
      <c r="T64" s="29"/>
      <c r="U64" s="29"/>
      <c r="V64" s="29"/>
      <c r="W64" s="29"/>
      <c r="X64" s="29"/>
    </row>
    <row r="65" spans="1:24" ht="30.75" customHeight="1" x14ac:dyDescent="0.25">
      <c r="A65" s="163" t="s">
        <v>134</v>
      </c>
      <c r="B65" s="164"/>
      <c r="C65" s="165"/>
      <c r="D65" s="127">
        <v>-547036</v>
      </c>
      <c r="E65" s="150"/>
      <c r="F65" s="151"/>
      <c r="G65" s="151"/>
      <c r="H65" s="151"/>
      <c r="I65" s="152"/>
      <c r="K65" s="121"/>
      <c r="M65" s="121"/>
      <c r="O65" s="29"/>
      <c r="P65" s="29"/>
      <c r="Q65" s="29"/>
      <c r="R65" s="29"/>
      <c r="S65" s="29"/>
      <c r="T65" s="29"/>
      <c r="U65" s="29"/>
      <c r="V65" s="29"/>
      <c r="W65" s="29"/>
      <c r="X65" s="29"/>
    </row>
    <row r="66" spans="1:24" ht="28.5" x14ac:dyDescent="0.2">
      <c r="A66" s="70" t="s">
        <v>51</v>
      </c>
      <c r="B66" s="49" t="s">
        <v>62</v>
      </c>
      <c r="C66" s="112" t="s">
        <v>165</v>
      </c>
      <c r="D66" s="98">
        <f>-'GA Analysis 2015'!D67</f>
        <v>8314.26</v>
      </c>
      <c r="E66" s="153"/>
      <c r="F66" s="153"/>
      <c r="G66" s="153"/>
      <c r="H66" s="153"/>
      <c r="I66" s="153"/>
      <c r="K66" s="121"/>
      <c r="O66" s="29"/>
      <c r="P66" s="29"/>
      <c r="Q66" s="29"/>
      <c r="R66" s="29"/>
      <c r="S66" s="29"/>
      <c r="T66" s="29"/>
      <c r="U66" s="29"/>
      <c r="V66" s="29"/>
      <c r="W66" s="29"/>
      <c r="X66" s="29"/>
    </row>
    <row r="67" spans="1:24" ht="28.5" x14ac:dyDescent="0.2">
      <c r="A67" s="70" t="s">
        <v>52</v>
      </c>
      <c r="B67" s="49" t="s">
        <v>79</v>
      </c>
      <c r="C67" s="113" t="s">
        <v>165</v>
      </c>
      <c r="D67" s="114">
        <v>-14541.21</v>
      </c>
      <c r="E67" s="160"/>
      <c r="F67" s="161"/>
      <c r="G67" s="161"/>
      <c r="H67" s="161"/>
      <c r="I67" s="162"/>
      <c r="J67" s="79"/>
      <c r="K67" s="122"/>
      <c r="L67" s="79"/>
      <c r="M67" s="79"/>
      <c r="N67" s="79"/>
      <c r="O67" s="79"/>
      <c r="P67" s="79"/>
      <c r="Q67" s="79"/>
    </row>
    <row r="68" spans="1:24" ht="28.5" x14ac:dyDescent="0.2">
      <c r="A68" s="70" t="s">
        <v>65</v>
      </c>
      <c r="B68" s="49" t="s">
        <v>64</v>
      </c>
      <c r="C68" s="112" t="s">
        <v>163</v>
      </c>
      <c r="D68" s="114"/>
      <c r="E68" s="153" t="s">
        <v>164</v>
      </c>
      <c r="F68" s="153"/>
      <c r="G68" s="153"/>
      <c r="H68" s="153"/>
      <c r="I68" s="153"/>
      <c r="J68" s="79"/>
      <c r="K68" s="122"/>
      <c r="L68" s="79"/>
      <c r="M68" s="79"/>
      <c r="N68" s="79"/>
      <c r="O68" s="79"/>
      <c r="P68" s="79"/>
      <c r="Q68" s="79"/>
    </row>
    <row r="69" spans="1:24" ht="28.5" x14ac:dyDescent="0.2">
      <c r="A69" s="70" t="s">
        <v>66</v>
      </c>
      <c r="B69" s="49" t="s">
        <v>63</v>
      </c>
      <c r="C69" s="113" t="s">
        <v>163</v>
      </c>
      <c r="D69" s="114"/>
      <c r="E69" s="160" t="s">
        <v>164</v>
      </c>
      <c r="F69" s="161"/>
      <c r="G69" s="161"/>
      <c r="H69" s="161"/>
      <c r="I69" s="162"/>
      <c r="J69" s="79"/>
      <c r="K69" s="125"/>
      <c r="L69" s="79"/>
      <c r="M69" s="79"/>
      <c r="N69" s="79"/>
      <c r="O69" s="79"/>
      <c r="P69" s="79"/>
      <c r="Q69" s="79"/>
    </row>
    <row r="70" spans="1:24" ht="28.5" x14ac:dyDescent="0.2">
      <c r="A70" s="70" t="s">
        <v>69</v>
      </c>
      <c r="B70" s="49" t="s">
        <v>71</v>
      </c>
      <c r="C70" s="112" t="s">
        <v>165</v>
      </c>
      <c r="D70" s="98">
        <f>-'GA Analysis 2015'!D71</f>
        <v>16452.540000000008</v>
      </c>
      <c r="E70" s="153"/>
      <c r="F70" s="153"/>
      <c r="G70" s="153"/>
      <c r="H70" s="153"/>
      <c r="I70" s="153"/>
      <c r="J70" s="79"/>
      <c r="K70" s="125"/>
      <c r="L70" s="79"/>
      <c r="M70" s="79"/>
      <c r="N70" s="79"/>
      <c r="O70" s="79"/>
      <c r="P70" s="79"/>
      <c r="Q70" s="79"/>
    </row>
    <row r="71" spans="1:24" ht="28.5" x14ac:dyDescent="0.2">
      <c r="A71" s="70" t="s">
        <v>70</v>
      </c>
      <c r="B71" s="49" t="s">
        <v>72</v>
      </c>
      <c r="C71" s="112" t="s">
        <v>165</v>
      </c>
      <c r="D71" s="98">
        <f>-212456.65+182255.05</f>
        <v>-30201.600000000006</v>
      </c>
      <c r="E71" s="153"/>
      <c r="F71" s="153"/>
      <c r="G71" s="153"/>
      <c r="H71" s="153"/>
      <c r="I71" s="153"/>
      <c r="J71" s="79"/>
      <c r="K71" s="125"/>
      <c r="L71" s="79"/>
      <c r="M71" s="79"/>
      <c r="N71" s="79"/>
      <c r="O71" s="79"/>
      <c r="P71" s="79"/>
      <c r="Q71" s="79"/>
    </row>
    <row r="72" spans="1:24" ht="33.75" customHeight="1" x14ac:dyDescent="0.2">
      <c r="A72" s="70">
        <v>4</v>
      </c>
      <c r="B72" s="49" t="s">
        <v>68</v>
      </c>
      <c r="C72" s="112" t="s">
        <v>163</v>
      </c>
      <c r="D72" s="98"/>
      <c r="E72" s="153" t="s">
        <v>166</v>
      </c>
      <c r="F72" s="153"/>
      <c r="G72" s="153"/>
      <c r="H72" s="153"/>
      <c r="I72" s="153"/>
      <c r="J72" s="79"/>
      <c r="K72" s="125"/>
      <c r="L72" s="79"/>
      <c r="M72" s="79"/>
      <c r="N72" s="79"/>
      <c r="O72" s="79"/>
      <c r="P72" s="79"/>
      <c r="Q72" s="79"/>
    </row>
    <row r="73" spans="1:24" ht="42.75" x14ac:dyDescent="0.2">
      <c r="A73" s="70">
        <v>5</v>
      </c>
      <c r="B73" s="49" t="s">
        <v>81</v>
      </c>
      <c r="C73" s="112" t="s">
        <v>163</v>
      </c>
      <c r="D73" s="98"/>
      <c r="E73" s="153"/>
      <c r="F73" s="153"/>
      <c r="G73" s="153"/>
      <c r="H73" s="153"/>
      <c r="I73" s="153"/>
      <c r="J73" s="79"/>
      <c r="K73" s="125"/>
      <c r="L73" s="79"/>
      <c r="M73" s="79"/>
      <c r="N73" s="79"/>
      <c r="O73" s="79"/>
      <c r="P73" s="79"/>
      <c r="Q73" s="79"/>
    </row>
    <row r="74" spans="1:24" ht="28.5" x14ac:dyDescent="0.2">
      <c r="A74" s="54">
        <v>6</v>
      </c>
      <c r="B74" s="129" t="s">
        <v>137</v>
      </c>
      <c r="C74" s="112" t="s">
        <v>163</v>
      </c>
      <c r="D74" s="98"/>
      <c r="E74" s="153"/>
      <c r="F74" s="153"/>
      <c r="G74" s="153"/>
      <c r="H74" s="153"/>
      <c r="I74" s="153"/>
      <c r="K74" s="29"/>
    </row>
    <row r="75" spans="1:24" ht="44.25" customHeight="1" x14ac:dyDescent="0.2">
      <c r="A75" s="54">
        <v>7</v>
      </c>
      <c r="B75" s="46"/>
      <c r="C75" s="112"/>
      <c r="D75" s="98"/>
      <c r="E75" s="153"/>
      <c r="F75" s="153"/>
      <c r="G75" s="153"/>
      <c r="H75" s="153"/>
      <c r="I75" s="153"/>
    </row>
    <row r="76" spans="1:24" x14ac:dyDescent="0.2">
      <c r="A76" s="54">
        <v>8</v>
      </c>
      <c r="B76" s="46"/>
      <c r="C76" s="10"/>
      <c r="D76" s="98"/>
      <c r="E76" s="153"/>
      <c r="F76" s="153"/>
      <c r="G76" s="153"/>
      <c r="H76" s="153"/>
      <c r="I76" s="153"/>
    </row>
    <row r="77" spans="1:24" x14ac:dyDescent="0.2">
      <c r="A77" s="54">
        <v>9</v>
      </c>
      <c r="B77" s="46"/>
      <c r="C77" s="10"/>
      <c r="D77" s="98"/>
      <c r="E77" s="160"/>
      <c r="F77" s="161"/>
      <c r="G77" s="161"/>
      <c r="H77" s="161"/>
      <c r="I77" s="162"/>
    </row>
    <row r="78" spans="1:24" x14ac:dyDescent="0.2">
      <c r="A78" s="54">
        <v>10</v>
      </c>
      <c r="B78" s="46"/>
      <c r="C78" s="10"/>
      <c r="D78" s="98"/>
      <c r="E78" s="153"/>
      <c r="F78" s="153"/>
      <c r="G78" s="153"/>
      <c r="H78" s="153"/>
      <c r="I78" s="153"/>
    </row>
    <row r="79" spans="1:24" ht="15" x14ac:dyDescent="0.25">
      <c r="A79" s="1" t="s">
        <v>150</v>
      </c>
      <c r="B79" s="2" t="s">
        <v>131</v>
      </c>
      <c r="C79" s="2"/>
      <c r="D79" s="99">
        <f>SUM(D65:D78)</f>
        <v>-567012.00999999989</v>
      </c>
      <c r="E79" s="25"/>
      <c r="F79" s="25"/>
      <c r="G79" s="25"/>
      <c r="H79" s="25"/>
    </row>
    <row r="80" spans="1:24" ht="15" x14ac:dyDescent="0.25">
      <c r="B80" s="124" t="s">
        <v>132</v>
      </c>
      <c r="C80" s="71"/>
      <c r="D80" s="99">
        <f>K59</f>
        <v>-422693.40584000084</v>
      </c>
      <c r="E80" s="25"/>
      <c r="F80" s="25"/>
      <c r="G80" s="25"/>
      <c r="H80" s="25"/>
    </row>
    <row r="81" spans="1:19" ht="15" x14ac:dyDescent="0.25">
      <c r="B81" s="71" t="s">
        <v>24</v>
      </c>
      <c r="C81" s="71"/>
      <c r="D81" s="100">
        <f>D79-D80</f>
        <v>-144318.60415999906</v>
      </c>
    </row>
    <row r="82" spans="1:19" ht="15.75" thickBot="1" x14ac:dyDescent="0.3">
      <c r="B82" s="135" t="s">
        <v>73</v>
      </c>
      <c r="C82" s="72"/>
      <c r="D82" s="61">
        <f>IF(ISERROR(D81/J59),0,D81/J59)</f>
        <v>-6.2469077604819087E-3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2015</v>
      </c>
      <c r="C88" s="107">
        <f>'GA Analysis 2015'!K59</f>
        <v>272948.66044000071</v>
      </c>
      <c r="D88" s="107">
        <f>'GA Analysis 2015'!D65</f>
        <v>319559</v>
      </c>
      <c r="E88" s="108">
        <f>SUM('GA Analysis 2015'!D66:D78)</f>
        <v>-24766.80000000001</v>
      </c>
      <c r="F88" s="131">
        <f>SUM(D88:E88)</f>
        <v>294792.2</v>
      </c>
      <c r="G88" s="109">
        <f>F88-C88</f>
        <v>21843.539559999306</v>
      </c>
      <c r="H88" s="108">
        <f>'GA Analysis 2015'!J59</f>
        <v>19598220.349010002</v>
      </c>
      <c r="I88" s="105">
        <f>IF(ISERROR(G88/H88),0,G88/H88)</f>
        <v>1.1145675051613922E-3</v>
      </c>
      <c r="J88" s="79"/>
      <c r="K88" s="79"/>
      <c r="L88" s="35"/>
      <c r="M88" s="35"/>
      <c r="N88" s="35"/>
      <c r="O88" s="35"/>
      <c r="P88" s="35"/>
      <c r="Q88" s="35"/>
      <c r="R88" s="35"/>
      <c r="S88" s="35"/>
    </row>
    <row r="89" spans="1:19" x14ac:dyDescent="0.2">
      <c r="B89" s="116">
        <v>2016</v>
      </c>
      <c r="C89" s="107">
        <f>K59</f>
        <v>-422693.40584000084</v>
      </c>
      <c r="D89" s="107">
        <f>D65</f>
        <v>-547036</v>
      </c>
      <c r="E89" s="108">
        <f>SUM(D66:D75)</f>
        <v>-19976.009999999995</v>
      </c>
      <c r="F89" s="131">
        <f t="shared" ref="F89:F91" si="5">SUM(D89:E89)</f>
        <v>-567012.01</v>
      </c>
      <c r="G89" s="109">
        <f>F89-C89</f>
        <v>-144318.60415999917</v>
      </c>
      <c r="H89" s="108">
        <f>J59</f>
        <v>23102406.773630001</v>
      </c>
      <c r="I89" s="105">
        <f>IF(ISERROR(G89/H89),0,G89/H89)</f>
        <v>-6.246907760481913E-3</v>
      </c>
      <c r="J89" s="79"/>
      <c r="K89" s="79"/>
      <c r="L89" s="35"/>
      <c r="M89" s="35"/>
      <c r="N89" s="35"/>
      <c r="O89" s="35"/>
      <c r="P89" s="35"/>
      <c r="Q89" s="35"/>
      <c r="R89" s="35"/>
      <c r="S89" s="35"/>
    </row>
    <row r="90" spans="1:19" x14ac:dyDescent="0.2">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6">SUM(C88:C91)</f>
        <v>-149744.74540000013</v>
      </c>
      <c r="D92" s="130">
        <f t="shared" si="6"/>
        <v>-227477</v>
      </c>
      <c r="E92" s="130">
        <f t="shared" si="6"/>
        <v>-44742.810000000005</v>
      </c>
      <c r="F92" s="132">
        <f t="shared" si="6"/>
        <v>-272219.81</v>
      </c>
      <c r="G92" s="130">
        <f>SUM(G88:G91)</f>
        <v>-122475.06459999987</v>
      </c>
      <c r="H92" s="77">
        <f t="shared" si="6"/>
        <v>42700627.122639999</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37" zoomScale="80" zoomScaleNormal="80" zoomScaleSheetLayoutView="80" workbookViewId="0">
      <selection activeCell="D66" sqref="D66"/>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5.140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4" t="s">
        <v>25</v>
      </c>
      <c r="C21" s="154"/>
      <c r="D21" s="24">
        <v>2015</v>
      </c>
      <c r="E21" s="155"/>
      <c r="F21" s="156"/>
      <c r="G21" s="79"/>
      <c r="H21" s="79"/>
      <c r="I21" s="79"/>
      <c r="J21" s="79"/>
      <c r="K21" s="79"/>
      <c r="L21" s="79"/>
      <c r="M21" s="79"/>
      <c r="N21" s="79"/>
    </row>
    <row r="22" spans="1:24" ht="15" thickBot="1" x14ac:dyDescent="0.25">
      <c r="A22" s="4"/>
      <c r="B22" s="5" t="s">
        <v>3</v>
      </c>
      <c r="C22" s="5" t="s">
        <v>2</v>
      </c>
      <c r="D22" s="117">
        <f>D23+D24</f>
        <v>505936613</v>
      </c>
      <c r="E22" s="6" t="s">
        <v>0</v>
      </c>
      <c r="F22" s="7">
        <v>1</v>
      </c>
      <c r="G22" s="79"/>
      <c r="H22" s="79"/>
      <c r="I22" s="79"/>
      <c r="J22" s="79"/>
      <c r="K22" s="79"/>
      <c r="L22" s="79"/>
      <c r="M22" s="79"/>
      <c r="N22" s="79"/>
    </row>
    <row r="23" spans="1:24" x14ac:dyDescent="0.2">
      <c r="B23" s="5" t="s">
        <v>7</v>
      </c>
      <c r="C23" s="5" t="s">
        <v>1</v>
      </c>
      <c r="D23" s="118">
        <v>251255643</v>
      </c>
      <c r="E23" s="6" t="s">
        <v>0</v>
      </c>
      <c r="F23" s="8">
        <f>IFERROR(D23/$D$22,0)</f>
        <v>0.49661486546734662</v>
      </c>
      <c r="H23" s="142"/>
    </row>
    <row r="24" spans="1:24" ht="15" thickBot="1" x14ac:dyDescent="0.25">
      <c r="B24" s="5" t="s">
        <v>8</v>
      </c>
      <c r="C24" s="5" t="s">
        <v>6</v>
      </c>
      <c r="D24" s="117">
        <f>D25+D26</f>
        <v>254680970</v>
      </c>
      <c r="E24" s="6" t="s">
        <v>0</v>
      </c>
      <c r="F24" s="8">
        <f>IFERROR(D24/$D$22,0)</f>
        <v>0.50338513453265343</v>
      </c>
    </row>
    <row r="25" spans="1:24" x14ac:dyDescent="0.2">
      <c r="B25" s="5" t="s">
        <v>9</v>
      </c>
      <c r="C25" s="5" t="s">
        <v>4</v>
      </c>
      <c r="D25" s="118">
        <v>7012274</v>
      </c>
      <c r="E25" s="6" t="s">
        <v>0</v>
      </c>
      <c r="F25" s="8">
        <f>IFERROR(D25/$D$22,0)</f>
        <v>1.385998526262024E-2</v>
      </c>
      <c r="I25" s="115"/>
    </row>
    <row r="26" spans="1:24" x14ac:dyDescent="0.2">
      <c r="B26" s="5" t="s">
        <v>61</v>
      </c>
      <c r="C26" s="5" t="s">
        <v>5</v>
      </c>
      <c r="D26" s="119">
        <v>247668696</v>
      </c>
      <c r="E26" s="6" t="s">
        <v>0</v>
      </c>
      <c r="F26" s="8">
        <f>IFERROR(D26/$D$22,0)</f>
        <v>0.48952514927003316</v>
      </c>
      <c r="I26" s="115"/>
    </row>
    <row r="27" spans="1:24" ht="34.5" customHeight="1" x14ac:dyDescent="0.2">
      <c r="B27" s="157" t="s">
        <v>77</v>
      </c>
      <c r="C27" s="157"/>
      <c r="D27" s="157"/>
      <c r="E27" s="157"/>
      <c r="F27" s="157"/>
      <c r="G27" s="158"/>
      <c r="H27" s="158"/>
      <c r="I27" s="115"/>
    </row>
    <row r="28" spans="1:24" x14ac:dyDescent="0.2">
      <c r="D28" s="120"/>
      <c r="E28" s="35"/>
      <c r="F28" s="35"/>
      <c r="G28" s="35"/>
      <c r="I28" s="115"/>
    </row>
    <row r="29" spans="1:24" ht="15" x14ac:dyDescent="0.25">
      <c r="A29" s="1" t="s">
        <v>35</v>
      </c>
      <c r="B29" s="3" t="s">
        <v>41</v>
      </c>
      <c r="I29" s="115"/>
    </row>
    <row r="30" spans="1:24" ht="15" x14ac:dyDescent="0.25">
      <c r="B30" s="3"/>
      <c r="I30" s="115"/>
    </row>
    <row r="31" spans="1:24" ht="15" x14ac:dyDescent="0.25">
      <c r="B31" s="2" t="s">
        <v>22</v>
      </c>
      <c r="C31" s="52" t="s">
        <v>162</v>
      </c>
      <c r="E31" s="79"/>
      <c r="F31" s="35"/>
      <c r="G31" s="35"/>
      <c r="H31" s="35"/>
      <c r="I31" s="144"/>
      <c r="J31" s="35"/>
      <c r="K31" s="35"/>
    </row>
    <row r="32" spans="1:24" x14ac:dyDescent="0.2">
      <c r="E32" s="79"/>
      <c r="F32" s="35"/>
      <c r="G32" s="35"/>
      <c r="H32" s="35"/>
      <c r="I32" s="144"/>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9">
        <v>2016</v>
      </c>
      <c r="P45" s="149"/>
      <c r="Q45" s="149"/>
      <c r="R45" s="149">
        <v>2015</v>
      </c>
      <c r="S45" s="149"/>
      <c r="T45" s="149"/>
      <c r="U45" s="149">
        <v>2014</v>
      </c>
      <c r="V45" s="149"/>
      <c r="W45" s="149"/>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22128332</v>
      </c>
      <c r="D47" s="94">
        <v>26616216</v>
      </c>
      <c r="E47" s="60">
        <f>D48</f>
        <v>25454557</v>
      </c>
      <c r="F47" s="51">
        <f>C47-D47+E47</f>
        <v>20966673</v>
      </c>
      <c r="G47" s="111">
        <v>5.5489999999999998E-2</v>
      </c>
      <c r="H47" s="15">
        <f>F47*G47</f>
        <v>1163440.6847699999</v>
      </c>
      <c r="I47" s="111">
        <v>5.0680000000000003E-2</v>
      </c>
      <c r="J47" s="17">
        <f>F47*I47</f>
        <v>1062590.9876399999</v>
      </c>
      <c r="K47" s="16">
        <f>J47-H47</f>
        <v>-100849.69712999999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22750623</v>
      </c>
      <c r="D48" s="94">
        <v>25454557</v>
      </c>
      <c r="E48" s="60">
        <f t="shared" ref="E48:E57" si="0">D49</f>
        <v>25454557</v>
      </c>
      <c r="F48" s="51">
        <f t="shared" ref="F48:F58" si="1">C48-D48+E48</f>
        <v>22750623</v>
      </c>
      <c r="G48" s="111">
        <v>6.9809999999999997E-2</v>
      </c>
      <c r="H48" s="15">
        <f t="shared" ref="H48:H58" si="2">F48*G48</f>
        <v>1588220.9916299998</v>
      </c>
      <c r="I48" s="111">
        <v>3.9609999999999999E-2</v>
      </c>
      <c r="J48" s="17">
        <f t="shared" ref="J48:J58" si="3">F48*I48</f>
        <v>901152.17703000002</v>
      </c>
      <c r="K48" s="16">
        <f t="shared" ref="K48:K58" si="4">J48-H48</f>
        <v>-687068.81459999981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20856975</v>
      </c>
      <c r="D49" s="94">
        <v>25454557</v>
      </c>
      <c r="E49" s="60">
        <f t="shared" si="0"/>
        <v>23288231</v>
      </c>
      <c r="F49" s="51">
        <f t="shared" si="1"/>
        <v>18690649</v>
      </c>
      <c r="G49" s="111">
        <v>3.6040000000000003E-2</v>
      </c>
      <c r="H49" s="15">
        <f t="shared" si="2"/>
        <v>673610.98996000004</v>
      </c>
      <c r="I49" s="111">
        <v>6.2899999999999998E-2</v>
      </c>
      <c r="J49" s="17">
        <f t="shared" si="3"/>
        <v>1175641.8221</v>
      </c>
      <c r="K49" s="16">
        <f t="shared" si="4"/>
        <v>502030.83213999995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22568958</v>
      </c>
      <c r="D50" s="94">
        <v>23288231</v>
      </c>
      <c r="E50" s="60">
        <f t="shared" si="0"/>
        <v>24143556</v>
      </c>
      <c r="F50" s="51">
        <f t="shared" si="1"/>
        <v>23424283</v>
      </c>
      <c r="G50" s="111">
        <v>6.7049999999999998E-2</v>
      </c>
      <c r="H50" s="15">
        <f t="shared" si="2"/>
        <v>1570598.17515</v>
      </c>
      <c r="I50" s="111">
        <v>9.5590000000000008E-2</v>
      </c>
      <c r="J50" s="17">
        <f t="shared" si="3"/>
        <v>2239127.2119700001</v>
      </c>
      <c r="K50" s="16">
        <f t="shared" si="4"/>
        <v>668529.03682000004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20527522</v>
      </c>
      <c r="D51" s="94">
        <v>24143556</v>
      </c>
      <c r="E51" s="60">
        <f t="shared" si="0"/>
        <v>22640929</v>
      </c>
      <c r="F51" s="51">
        <f t="shared" si="1"/>
        <v>19024895</v>
      </c>
      <c r="G51" s="111">
        <v>9.4159999999999994E-2</v>
      </c>
      <c r="H51" s="15">
        <f t="shared" si="2"/>
        <v>1791384.1131999998</v>
      </c>
      <c r="I51" s="111">
        <v>9.6680000000000002E-2</v>
      </c>
      <c r="J51" s="17">
        <f t="shared" si="3"/>
        <v>1839326.8486000001</v>
      </c>
      <c r="K51" s="16">
        <f t="shared" si="4"/>
        <v>47942.735400000354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21642876</v>
      </c>
      <c r="D52" s="94">
        <v>22640929</v>
      </c>
      <c r="E52" s="60">
        <f t="shared" si="0"/>
        <v>23745808</v>
      </c>
      <c r="F52" s="51">
        <f t="shared" si="1"/>
        <v>22747755</v>
      </c>
      <c r="G52" s="111">
        <v>9.2280000000000001E-2</v>
      </c>
      <c r="H52" s="15">
        <f t="shared" si="2"/>
        <v>2099162.8314</v>
      </c>
      <c r="I52" s="111">
        <v>9.5400000000000013E-2</v>
      </c>
      <c r="J52" s="17">
        <f t="shared" si="3"/>
        <v>2170135.8270000005</v>
      </c>
      <c r="K52" s="16">
        <f t="shared" si="4"/>
        <v>70972.99560000049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22309517</v>
      </c>
      <c r="D53" s="94">
        <v>23745808</v>
      </c>
      <c r="E53" s="60">
        <f t="shared" si="0"/>
        <v>24235781</v>
      </c>
      <c r="F53" s="51">
        <f t="shared" si="1"/>
        <v>22799490</v>
      </c>
      <c r="G53" s="111">
        <v>8.8880000000000001E-2</v>
      </c>
      <c r="H53" s="15">
        <f t="shared" si="2"/>
        <v>2026418.6712</v>
      </c>
      <c r="I53" s="111">
        <v>7.8829999999999997E-2</v>
      </c>
      <c r="J53" s="17">
        <f t="shared" si="3"/>
        <v>1797283.7966999998</v>
      </c>
      <c r="K53" s="16">
        <f t="shared" si="4"/>
        <v>-229134.87450000015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20208273</v>
      </c>
      <c r="D54" s="94">
        <v>24235781</v>
      </c>
      <c r="E54" s="60">
        <f t="shared" si="0"/>
        <v>24306987</v>
      </c>
      <c r="F54" s="51">
        <f t="shared" si="1"/>
        <v>20279479</v>
      </c>
      <c r="G54" s="111">
        <v>8.8050000000000003E-2</v>
      </c>
      <c r="H54" s="15">
        <f t="shared" si="2"/>
        <v>1785608.12595</v>
      </c>
      <c r="I54" s="111">
        <v>8.0099999999999991E-2</v>
      </c>
      <c r="J54" s="17">
        <f t="shared" si="3"/>
        <v>1624386.2678999999</v>
      </c>
      <c r="K54" s="16">
        <f t="shared" si="4"/>
        <v>-161221.85805000016</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21276724</v>
      </c>
      <c r="D55" s="94">
        <v>24306987</v>
      </c>
      <c r="E55" s="60">
        <f t="shared" si="0"/>
        <v>24520873</v>
      </c>
      <c r="F55" s="51">
        <f t="shared" si="1"/>
        <v>21490610</v>
      </c>
      <c r="G55" s="111">
        <v>8.2699999999999996E-2</v>
      </c>
      <c r="H55" s="15">
        <f t="shared" si="2"/>
        <v>1777273.4469999999</v>
      </c>
      <c r="I55" s="111">
        <v>6.7030000000000006E-2</v>
      </c>
      <c r="J55" s="17">
        <f t="shared" si="3"/>
        <v>1440515.5883000002</v>
      </c>
      <c r="K55" s="16">
        <f t="shared" si="4"/>
        <v>-336757.85869999975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21862110</v>
      </c>
      <c r="D56" s="94">
        <v>24520873</v>
      </c>
      <c r="E56" s="60">
        <f t="shared" si="0"/>
        <v>25445847</v>
      </c>
      <c r="F56" s="51">
        <f t="shared" si="1"/>
        <v>22787084</v>
      </c>
      <c r="G56" s="111">
        <v>6.3710000000000003E-2</v>
      </c>
      <c r="H56" s="15">
        <f t="shared" si="2"/>
        <v>1451765.12164</v>
      </c>
      <c r="I56" s="111">
        <v>7.5439999999999993E-2</v>
      </c>
      <c r="J56" s="17">
        <f t="shared" si="3"/>
        <v>1719057.6169599998</v>
      </c>
      <c r="K56" s="16">
        <f t="shared" si="4"/>
        <v>267292.49531999975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18920079</v>
      </c>
      <c r="D57" s="94">
        <v>25445847</v>
      </c>
      <c r="E57" s="60">
        <f t="shared" si="0"/>
        <v>22885063</v>
      </c>
      <c r="F57" s="51">
        <f t="shared" si="1"/>
        <v>16359295</v>
      </c>
      <c r="G57" s="111">
        <v>7.6230000000000006E-2</v>
      </c>
      <c r="H57" s="15">
        <f t="shared" si="2"/>
        <v>1247069.0578500002</v>
      </c>
      <c r="I57" s="111">
        <v>0.11320000000000001</v>
      </c>
      <c r="J57" s="17">
        <f t="shared" si="3"/>
        <v>1851872.1940000001</v>
      </c>
      <c r="K57" s="16">
        <f t="shared" si="4"/>
        <v>604803.13614999992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17774593</v>
      </c>
      <c r="D58" s="94">
        <v>22885063</v>
      </c>
      <c r="E58" s="60">
        <v>23874381</v>
      </c>
      <c r="F58" s="51">
        <f t="shared" si="1"/>
        <v>18763911</v>
      </c>
      <c r="G58" s="111">
        <v>0.11462</v>
      </c>
      <c r="H58" s="15">
        <f t="shared" si="2"/>
        <v>2150719.4788199998</v>
      </c>
      <c r="I58" s="111">
        <v>9.4709999999999989E-2</v>
      </c>
      <c r="J58" s="17">
        <f t="shared" si="3"/>
        <v>1777130.0108099999</v>
      </c>
      <c r="K58" s="16">
        <f t="shared" si="4"/>
        <v>-373589.46800999995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252826582</v>
      </c>
      <c r="D59" s="97">
        <f>SUM(D47:D58)</f>
        <v>292738405</v>
      </c>
      <c r="E59" s="97">
        <f>SUM(E47:E58)</f>
        <v>289996570</v>
      </c>
      <c r="F59" s="97">
        <f>SUM(F47:F58)</f>
        <v>250084747</v>
      </c>
      <c r="G59" s="37"/>
      <c r="H59" s="38">
        <f>SUM(H47:H58)</f>
        <v>19325271.68857</v>
      </c>
      <c r="I59" s="37"/>
      <c r="J59" s="38">
        <f>SUM(J47:J58)</f>
        <v>19598220.349010002</v>
      </c>
      <c r="K59" s="39">
        <f>SUM(K47:K58)</f>
        <v>272948.66044000071</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E61" s="141"/>
      <c r="G61" s="115"/>
      <c r="I61" s="142"/>
      <c r="J61" s="14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39" t="s">
        <v>45</v>
      </c>
      <c r="C64" s="48" t="s">
        <v>67</v>
      </c>
      <c r="D64" s="48" t="s">
        <v>121</v>
      </c>
      <c r="E64" s="159" t="s">
        <v>44</v>
      </c>
      <c r="F64" s="159"/>
      <c r="G64" s="159"/>
      <c r="H64" s="159"/>
      <c r="I64" s="159"/>
      <c r="K64" s="121"/>
      <c r="O64" s="29"/>
      <c r="P64" s="29"/>
      <c r="Q64" s="29"/>
      <c r="R64" s="29"/>
      <c r="S64" s="29"/>
      <c r="T64" s="29"/>
      <c r="U64" s="29"/>
      <c r="V64" s="29"/>
      <c r="W64" s="29"/>
      <c r="X64" s="29"/>
    </row>
    <row r="65" spans="1:24" ht="30.75" customHeight="1" x14ac:dyDescent="0.25">
      <c r="A65" s="163" t="s">
        <v>134</v>
      </c>
      <c r="B65" s="164"/>
      <c r="C65" s="165"/>
      <c r="D65" s="127">
        <v>319559</v>
      </c>
      <c r="E65" s="150"/>
      <c r="F65" s="151"/>
      <c r="G65" s="151"/>
      <c r="H65" s="151"/>
      <c r="I65" s="152"/>
      <c r="K65" s="121"/>
      <c r="O65" s="29"/>
      <c r="P65" s="29"/>
      <c r="Q65" s="29"/>
      <c r="R65" s="29"/>
      <c r="S65" s="29"/>
      <c r="T65" s="29"/>
      <c r="U65" s="29"/>
      <c r="V65" s="29"/>
      <c r="W65" s="29"/>
      <c r="X65" s="29"/>
    </row>
    <row r="66" spans="1:24" ht="28.5" x14ac:dyDescent="0.2">
      <c r="A66" s="70" t="s">
        <v>51</v>
      </c>
      <c r="B66" s="49" t="s">
        <v>62</v>
      </c>
      <c r="C66" s="112" t="s">
        <v>163</v>
      </c>
      <c r="D66" s="98"/>
      <c r="E66" s="153"/>
      <c r="F66" s="153"/>
      <c r="G66" s="153"/>
      <c r="H66" s="153"/>
      <c r="I66" s="153"/>
      <c r="K66" s="121"/>
      <c r="O66" s="29"/>
      <c r="P66" s="29"/>
      <c r="Q66" s="29"/>
      <c r="R66" s="29"/>
      <c r="S66" s="29"/>
      <c r="T66" s="29"/>
      <c r="U66" s="29"/>
      <c r="V66" s="29"/>
      <c r="W66" s="29"/>
      <c r="X66" s="29"/>
    </row>
    <row r="67" spans="1:24" ht="28.5" x14ac:dyDescent="0.2">
      <c r="A67" s="70" t="s">
        <v>52</v>
      </c>
      <c r="B67" s="49" t="s">
        <v>79</v>
      </c>
      <c r="C67" s="113" t="s">
        <v>165</v>
      </c>
      <c r="D67" s="114">
        <v>-8314.26</v>
      </c>
      <c r="E67" s="160"/>
      <c r="F67" s="161"/>
      <c r="G67" s="161"/>
      <c r="H67" s="161"/>
      <c r="I67" s="162"/>
      <c r="J67" s="79"/>
      <c r="K67" s="122"/>
      <c r="L67" s="79"/>
      <c r="M67" s="79"/>
      <c r="N67" s="79"/>
      <c r="O67" s="79"/>
      <c r="P67" s="79"/>
      <c r="Q67" s="79"/>
    </row>
    <row r="68" spans="1:24" ht="28.5" x14ac:dyDescent="0.2">
      <c r="A68" s="70" t="s">
        <v>65</v>
      </c>
      <c r="B68" s="49" t="s">
        <v>64</v>
      </c>
      <c r="C68" s="112" t="s">
        <v>163</v>
      </c>
      <c r="D68" s="114"/>
      <c r="E68" s="153" t="s">
        <v>164</v>
      </c>
      <c r="F68" s="153"/>
      <c r="G68" s="153"/>
      <c r="H68" s="153"/>
      <c r="I68" s="153"/>
      <c r="J68" s="79"/>
      <c r="K68" s="122"/>
      <c r="L68" s="79"/>
      <c r="M68" s="143"/>
      <c r="N68" s="79"/>
      <c r="O68" s="79"/>
      <c r="P68" s="79"/>
      <c r="Q68" s="79"/>
    </row>
    <row r="69" spans="1:24" ht="28.5" x14ac:dyDescent="0.2">
      <c r="A69" s="70" t="s">
        <v>66</v>
      </c>
      <c r="B69" s="49" t="s">
        <v>63</v>
      </c>
      <c r="C69" s="113" t="s">
        <v>163</v>
      </c>
      <c r="D69" s="114"/>
      <c r="E69" s="160" t="s">
        <v>164</v>
      </c>
      <c r="F69" s="161"/>
      <c r="G69" s="161"/>
      <c r="H69" s="161"/>
      <c r="I69" s="162"/>
      <c r="J69" s="79"/>
      <c r="K69" s="125"/>
      <c r="L69" s="79"/>
      <c r="M69" s="79"/>
      <c r="N69" s="79"/>
      <c r="O69" s="79"/>
      <c r="P69" s="79"/>
      <c r="Q69" s="79"/>
    </row>
    <row r="70" spans="1:24" ht="28.5" x14ac:dyDescent="0.2">
      <c r="A70" s="70" t="s">
        <v>69</v>
      </c>
      <c r="B70" s="49" t="s">
        <v>71</v>
      </c>
      <c r="C70" s="112" t="s">
        <v>163</v>
      </c>
      <c r="D70" s="98"/>
      <c r="E70" s="153"/>
      <c r="F70" s="153"/>
      <c r="G70" s="153"/>
      <c r="H70" s="153"/>
      <c r="I70" s="153"/>
      <c r="J70" s="79"/>
      <c r="K70" s="125"/>
      <c r="L70" s="79"/>
      <c r="M70" s="79"/>
      <c r="N70" s="79"/>
      <c r="O70" s="79"/>
      <c r="P70" s="79"/>
      <c r="Q70" s="79"/>
    </row>
    <row r="71" spans="1:24" ht="28.5" x14ac:dyDescent="0.2">
      <c r="A71" s="70" t="s">
        <v>70</v>
      </c>
      <c r="B71" s="49" t="s">
        <v>72</v>
      </c>
      <c r="C71" s="112" t="s">
        <v>165</v>
      </c>
      <c r="D71" s="98">
        <f>-169363+152910.46</f>
        <v>-16452.540000000008</v>
      </c>
      <c r="E71" s="153"/>
      <c r="F71" s="153"/>
      <c r="G71" s="153"/>
      <c r="H71" s="153"/>
      <c r="I71" s="153"/>
      <c r="J71" s="79"/>
      <c r="K71" s="125"/>
      <c r="L71" s="79"/>
      <c r="M71" s="79"/>
      <c r="N71" s="79"/>
      <c r="O71" s="79"/>
      <c r="P71" s="79"/>
      <c r="Q71" s="79"/>
    </row>
    <row r="72" spans="1:24" ht="33.75" customHeight="1" x14ac:dyDescent="0.2">
      <c r="A72" s="70">
        <v>4</v>
      </c>
      <c r="B72" s="49" t="s">
        <v>68</v>
      </c>
      <c r="C72" s="112" t="s">
        <v>163</v>
      </c>
      <c r="D72" s="98"/>
      <c r="E72" s="153" t="s">
        <v>166</v>
      </c>
      <c r="F72" s="153"/>
      <c r="G72" s="153"/>
      <c r="H72" s="153"/>
      <c r="I72" s="153"/>
      <c r="J72" s="79"/>
      <c r="K72" s="125"/>
      <c r="L72" s="79"/>
      <c r="M72" s="79"/>
      <c r="N72" s="79"/>
      <c r="O72" s="79"/>
      <c r="P72" s="79"/>
      <c r="Q72" s="79"/>
    </row>
    <row r="73" spans="1:24" ht="42.75" x14ac:dyDescent="0.2">
      <c r="A73" s="70">
        <v>5</v>
      </c>
      <c r="B73" s="49" t="s">
        <v>81</v>
      </c>
      <c r="C73" s="112" t="s">
        <v>163</v>
      </c>
      <c r="D73" s="98"/>
      <c r="E73" s="153"/>
      <c r="F73" s="153"/>
      <c r="G73" s="153"/>
      <c r="H73" s="153"/>
      <c r="I73" s="153"/>
      <c r="J73" s="79"/>
      <c r="K73" s="125"/>
      <c r="L73" s="79"/>
      <c r="M73" s="79"/>
      <c r="N73" s="79"/>
      <c r="O73" s="79"/>
      <c r="P73" s="79"/>
      <c r="Q73" s="79"/>
    </row>
    <row r="74" spans="1:24" ht="28.5" x14ac:dyDescent="0.2">
      <c r="A74" s="54">
        <v>6</v>
      </c>
      <c r="B74" s="129" t="s">
        <v>137</v>
      </c>
      <c r="C74" s="112" t="s">
        <v>163</v>
      </c>
      <c r="D74" s="98"/>
      <c r="E74" s="153"/>
      <c r="F74" s="153"/>
      <c r="G74" s="153"/>
      <c r="H74" s="153"/>
      <c r="I74" s="153"/>
      <c r="K74" s="29"/>
    </row>
    <row r="75" spans="1:24" x14ac:dyDescent="0.2">
      <c r="A75" s="54">
        <v>7</v>
      </c>
      <c r="B75" s="46"/>
      <c r="C75" s="10"/>
      <c r="D75" s="98"/>
      <c r="E75" s="153"/>
      <c r="F75" s="153"/>
      <c r="G75" s="153"/>
      <c r="H75" s="153"/>
      <c r="I75" s="153"/>
    </row>
    <row r="76" spans="1:24" x14ac:dyDescent="0.2">
      <c r="A76" s="54">
        <v>8</v>
      </c>
      <c r="B76" s="46"/>
      <c r="C76" s="10"/>
      <c r="D76" s="98"/>
      <c r="E76" s="153"/>
      <c r="F76" s="153"/>
      <c r="G76" s="153"/>
      <c r="H76" s="153"/>
      <c r="I76" s="153"/>
    </row>
    <row r="77" spans="1:24" x14ac:dyDescent="0.2">
      <c r="A77" s="54">
        <v>9</v>
      </c>
      <c r="B77" s="46"/>
      <c r="C77" s="10"/>
      <c r="D77" s="98"/>
      <c r="E77" s="160"/>
      <c r="F77" s="161"/>
      <c r="G77" s="161"/>
      <c r="H77" s="161"/>
      <c r="I77" s="162"/>
    </row>
    <row r="78" spans="1:24" x14ac:dyDescent="0.2">
      <c r="A78" s="54">
        <v>10</v>
      </c>
      <c r="B78" s="46"/>
      <c r="C78" s="10"/>
      <c r="D78" s="98"/>
      <c r="E78" s="153"/>
      <c r="F78" s="153"/>
      <c r="G78" s="153"/>
      <c r="H78" s="153"/>
      <c r="I78" s="153"/>
    </row>
    <row r="79" spans="1:24" ht="15" x14ac:dyDescent="0.25">
      <c r="A79" s="1" t="s">
        <v>150</v>
      </c>
      <c r="B79" s="2" t="s">
        <v>131</v>
      </c>
      <c r="C79" s="2"/>
      <c r="D79" s="99">
        <f>SUM(D65:D78)</f>
        <v>294792.19999999995</v>
      </c>
      <c r="E79" s="25"/>
      <c r="F79" s="25"/>
      <c r="G79" s="25"/>
      <c r="H79" s="25"/>
    </row>
    <row r="80" spans="1:24" ht="15" x14ac:dyDescent="0.25">
      <c r="B80" s="124" t="s">
        <v>132</v>
      </c>
      <c r="C80" s="71"/>
      <c r="D80" s="99">
        <f>K59</f>
        <v>272948.66044000071</v>
      </c>
      <c r="E80" s="25"/>
      <c r="F80" s="25"/>
      <c r="G80" s="25"/>
      <c r="H80" s="25"/>
    </row>
    <row r="81" spans="1:19" ht="15" x14ac:dyDescent="0.25">
      <c r="B81" s="71" t="s">
        <v>24</v>
      </c>
      <c r="C81" s="71"/>
      <c r="D81" s="100">
        <f>D79-D80</f>
        <v>21843.539559999248</v>
      </c>
    </row>
    <row r="82" spans="1:19" ht="15.75" thickBot="1" x14ac:dyDescent="0.3">
      <c r="B82" s="135" t="s">
        <v>73</v>
      </c>
      <c r="C82" s="72"/>
      <c r="D82" s="61">
        <f>IF(ISERROR(D81/J59),0,D81/J59)</f>
        <v>1.1145675051613892E-3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40"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5">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6">SUM(C88:C91)</f>
        <v>0</v>
      </c>
      <c r="D92" s="130">
        <f t="shared" si="6"/>
        <v>0</v>
      </c>
      <c r="E92" s="130">
        <f t="shared" si="6"/>
        <v>0</v>
      </c>
      <c r="F92" s="132">
        <f t="shared" si="6"/>
        <v>0</v>
      </c>
      <c r="G92" s="130">
        <f>SUM(G88:G91)</f>
        <v>0</v>
      </c>
      <c r="H92" s="77">
        <f t="shared" si="6"/>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2016 </vt:lpstr>
      <vt:lpstr>GA Analysis 2015</vt:lpstr>
      <vt:lpstr>'GA Analysis 2015'!Print_Area</vt:lpstr>
      <vt:lpstr>'GA Analysis 2016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Tracy Rehberg-Rawlingson</cp:lastModifiedBy>
  <cp:lastPrinted>2017-09-22T18:12:35Z</cp:lastPrinted>
  <dcterms:created xsi:type="dcterms:W3CDTF">2017-05-01T19:29:01Z</dcterms:created>
  <dcterms:modified xsi:type="dcterms:W3CDTF">2017-09-22T18:12:38Z</dcterms:modified>
</cp:coreProperties>
</file>