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4915" windowHeight="12075" activeTab="1"/>
  </bookViews>
  <sheets>
    <sheet name="Instructions" sheetId="1" r:id="rId1"/>
    <sheet name="GA Analysis " sheetId="2" r:id="rId2"/>
  </sheets>
  <externalReferences>
    <externalReference r:id="rId3"/>
    <externalReference r:id="rId4"/>
    <externalReference r:id="rId5"/>
    <externalReference r:id="rId6"/>
    <externalReference r:id="rId7"/>
  </externalReference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45621"/>
</workbook>
</file>

<file path=xl/calcChain.xml><?xml version="1.0" encoding="utf-8"?>
<calcChain xmlns="http://schemas.openxmlformats.org/spreadsheetml/2006/main">
  <c r="H92" i="2" l="1"/>
  <c r="E92" i="2"/>
  <c r="D92" i="2"/>
  <c r="C92" i="2"/>
  <c r="G91" i="2"/>
  <c r="I91" i="2" s="1"/>
  <c r="F91" i="2"/>
  <c r="F90" i="2"/>
  <c r="G90" i="2" s="1"/>
  <c r="I90" i="2" s="1"/>
  <c r="F89" i="2"/>
  <c r="G89" i="2" s="1"/>
  <c r="I89" i="2" s="1"/>
  <c r="F88" i="2"/>
  <c r="G88" i="2" s="1"/>
  <c r="D76" i="2"/>
  <c r="D75" i="2"/>
  <c r="D67" i="2"/>
  <c r="D66" i="2"/>
  <c r="D65" i="2"/>
  <c r="D79" i="2" s="1"/>
  <c r="I58" i="2"/>
  <c r="G58" i="2"/>
  <c r="E58" i="2"/>
  <c r="D58" i="2"/>
  <c r="C58" i="2"/>
  <c r="I57" i="2"/>
  <c r="G57" i="2"/>
  <c r="E57" i="2"/>
  <c r="D57" i="2"/>
  <c r="C57" i="2"/>
  <c r="I56" i="2"/>
  <c r="G56" i="2"/>
  <c r="E56" i="2"/>
  <c r="D56" i="2"/>
  <c r="C56" i="2"/>
  <c r="F56" i="2" s="1"/>
  <c r="J56" i="2" s="1"/>
  <c r="I55" i="2"/>
  <c r="G55" i="2"/>
  <c r="E55" i="2"/>
  <c r="D55" i="2"/>
  <c r="C55" i="2"/>
  <c r="I54" i="2"/>
  <c r="G54" i="2"/>
  <c r="E54" i="2"/>
  <c r="D54" i="2"/>
  <c r="C54" i="2"/>
  <c r="I53" i="2"/>
  <c r="G53" i="2"/>
  <c r="E53" i="2"/>
  <c r="D53" i="2"/>
  <c r="C53" i="2"/>
  <c r="I52" i="2"/>
  <c r="G52" i="2"/>
  <c r="E52" i="2"/>
  <c r="D52" i="2"/>
  <c r="C52" i="2"/>
  <c r="F52" i="2" s="1"/>
  <c r="H52" i="2" s="1"/>
  <c r="I51" i="2"/>
  <c r="G51" i="2"/>
  <c r="E51" i="2"/>
  <c r="D51" i="2"/>
  <c r="C51" i="2"/>
  <c r="I50" i="2"/>
  <c r="G50" i="2"/>
  <c r="E50" i="2"/>
  <c r="D50" i="2"/>
  <c r="C50" i="2"/>
  <c r="I49" i="2"/>
  <c r="G49" i="2"/>
  <c r="E49" i="2"/>
  <c r="D49" i="2"/>
  <c r="C49" i="2"/>
  <c r="F49" i="2" s="1"/>
  <c r="I48" i="2"/>
  <c r="G48" i="2"/>
  <c r="E48" i="2"/>
  <c r="D48" i="2"/>
  <c r="C48" i="2"/>
  <c r="F48" i="2" s="1"/>
  <c r="H48" i="2" s="1"/>
  <c r="I47" i="2"/>
  <c r="G47" i="2"/>
  <c r="E47" i="2"/>
  <c r="D47" i="2"/>
  <c r="C47" i="2"/>
  <c r="N41" i="2"/>
  <c r="D26" i="2"/>
  <c r="D25" i="2"/>
  <c r="D24" i="2" s="1"/>
  <c r="D23" i="2"/>
  <c r="D59" i="2" l="1"/>
  <c r="F50" i="2"/>
  <c r="J50" i="2" s="1"/>
  <c r="K50" i="2" s="1"/>
  <c r="F51" i="2"/>
  <c r="J51" i="2" s="1"/>
  <c r="F53" i="2"/>
  <c r="F54" i="2"/>
  <c r="E59" i="2"/>
  <c r="F55" i="2"/>
  <c r="J55" i="2" s="1"/>
  <c r="F57" i="2"/>
  <c r="F58" i="2"/>
  <c r="F47" i="2"/>
  <c r="F59" i="2" s="1"/>
  <c r="H50" i="2"/>
  <c r="H53" i="2"/>
  <c r="J53" i="2"/>
  <c r="H54" i="2"/>
  <c r="J54" i="2"/>
  <c r="F26" i="2"/>
  <c r="H57" i="2"/>
  <c r="J57" i="2"/>
  <c r="H58" i="2"/>
  <c r="J58" i="2"/>
  <c r="K58" i="2" s="1"/>
  <c r="H49" i="2"/>
  <c r="J49" i="2"/>
  <c r="H55" i="2"/>
  <c r="D22" i="2"/>
  <c r="J47" i="2"/>
  <c r="H47" i="2"/>
  <c r="I88" i="2"/>
  <c r="G92" i="2"/>
  <c r="J48" i="2"/>
  <c r="K48" i="2" s="1"/>
  <c r="F92" i="2"/>
  <c r="J52" i="2"/>
  <c r="K52" i="2" s="1"/>
  <c r="H56" i="2"/>
  <c r="K56" i="2" s="1"/>
  <c r="C59" i="2"/>
  <c r="H59" i="2" l="1"/>
  <c r="K53" i="2"/>
  <c r="H51" i="2"/>
  <c r="K51" i="2" s="1"/>
  <c r="K55" i="2"/>
  <c r="K47" i="2"/>
  <c r="J59" i="2"/>
  <c r="F25" i="2"/>
  <c r="F23" i="2"/>
  <c r="K49" i="2"/>
  <c r="K57" i="2"/>
  <c r="K54" i="2"/>
  <c r="F24" i="2"/>
  <c r="K59" i="2" l="1"/>
  <c r="D80" i="2" s="1"/>
  <c r="D81" i="2" s="1"/>
  <c r="D82" i="2" s="1"/>
  <c r="E82" i="2" s="1"/>
</calcChain>
</file>

<file path=xl/sharedStrings.xml><?xml version="1.0" encoding="utf-8"?>
<sst xmlns="http://schemas.openxmlformats.org/spreadsheetml/2006/main" count="205" uniqueCount="173">
  <si>
    <t>version 1.4</t>
  </si>
  <si>
    <t>Instructions on Account 1589 RSVA - Global Adjustment (GA) Analysis Workform</t>
  </si>
  <si>
    <t xml:space="preserve">Purpose: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</si>
  <si>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</si>
  <si>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Notes to GA Analysis:</t>
  </si>
  <si>
    <t>Refer to the GA Analysis Tab to complete the below steps.</t>
  </si>
  <si>
    <t>Note that this is a generic analysis template, utilities may need to alter the analysis as needed for their specific circumstances. Any alternations to the analysis must be clearly disclosed and explained.</t>
  </si>
  <si>
    <t>Indicate which years the balance requested for disposition pertains to (e.g. 2016, or 2016 and 2015)</t>
  </si>
  <si>
    <t>Complete the Consumption Data Table for consumption (unadjusted for the loss factor) for each year that is being requested for disposition. The data should agree to the RRR data reported, where applicable (i.e. Total Metered excluding WMP, RPP and non-RPP).</t>
  </si>
  <si>
    <t xml:space="preserve">GA Billing Rate </t>
  </si>
  <si>
    <t xml:space="preserve"> • Indicate the GA rate that is used to bill customers (also used for unbilled revenue) in the drop down box. Note that the “Other” rate is to represent a combination of the first estimate, second estimate and/or actual rate.</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</si>
  <si>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</si>
  <si>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 Where a distributor does not apply the same GA rate to all non-RPP Class B customers, the distributor must adapt the GA Analysis for this and breakdown the monthly non-RPP Class B volumes for each GA rate that was applied.</t>
  </si>
  <si>
    <t>*O.Reg 429/04, section 16(3)</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</si>
  <si>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</si>
  <si>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</si>
  <si>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</si>
  <si>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</si>
  <si>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</si>
  <si>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</si>
  <si>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Column F :</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</si>
  <si>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</si>
  <si>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Column G, H :</t>
  </si>
  <si>
    <t>Prior month unbilled consumption is to be deducted and current month unbilled consumption is to be added. Note that monthly non-RPP Class B unbilled consumption may not be readily available and may require estimates or allocations to be done.</t>
  </si>
  <si>
    <t>Column J :</t>
  </si>
  <si>
    <t xml:space="preserve">Fill in the GA rate billed by linking the cells to the applicable cells in the GA Rates Per IESO Website Table. </t>
  </si>
  <si>
    <t xml:space="preserve">Column L: </t>
  </si>
  <si>
    <t>Fill in the actual GA rate paid by linking the cells to the applicable cells in the GA Rates Per IESO Website Table.</t>
  </si>
  <si>
    <t>Reconciling Items</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</si>
  <si>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</si>
  <si>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The purpose of this section is to ensure that reconciling items have been appropriately factored into the GA Analysis. Reconciling items must be considered for each year requested for disposition. </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</si>
  <si>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</si>
  <si>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</si>
  <si>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</si>
  <si>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</si>
  <si>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</si>
  <si>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 xml:space="preserve">a.    Prior year impacts should be removed, </t>
  </si>
  <si>
    <t>b.    Current year impacts should be added.</t>
  </si>
  <si>
    <t>2)</t>
  </si>
  <si>
    <t xml:space="preserve">Unbilled revenue differences between the unbilled and actual billed amounts, which could relate to rate used or consumption volumes </t>
  </si>
  <si>
    <t xml:space="preserve">Analyses may have to be performed to identify the portion of the billed amounts that corresponded to the amount that was unbilled and recorded in the general ledger.  </t>
  </si>
  <si>
    <t xml:space="preserve">a.    Prior year end unbilled revenue differences should be removed, </t>
  </si>
  <si>
    <t>b.    Current year end unbilled revenue differences should be added.</t>
  </si>
  <si>
    <t xml:space="preserve">3) </t>
  </si>
  <si>
    <t xml:space="preserve">Accrual to actual differences in long term load transfers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</si>
  <si>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</si>
  <si>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</si>
  <si>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b.    Current year end differences should be added.</t>
  </si>
  <si>
    <t>4)</t>
  </si>
  <si>
    <t xml:space="preserve">GA balances pertaining to Class A customers must be excluded from the GA balance as the GA balance should only relate to Class B.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</si>
  <si>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</si>
  <si>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</si>
  <si>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5)</t>
  </si>
  <si>
    <t>Significant prior period billing adjustments</t>
  </si>
  <si>
    <t>Cancel and rebills for billing adjustments may be recorded in the current year revenue GL balance but would not be included in the current year consumption charged by the IESO.</t>
  </si>
  <si>
    <t>6)</t>
  </si>
  <si>
    <t>Differences in GA IESO posted rate and rate charged on IESO invoice</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</si>
  <si>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</si>
  <si>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7-10)</t>
  </si>
  <si>
    <t>Any other items that cause differences between the expected GA amount and the GA recorded in the general ledger.</t>
  </si>
  <si>
    <t>Any remaining unreconciled balance that is greater than +/- 1% of the GA payments to the IESO annually must be analyzed and investigated to identify any additional reconciling items or to identify corrections to the balance requested for disposition.</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</si>
  <si>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</si>
  <si>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</si>
  <si>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</si>
  <si>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Please provide any additional details in the Additional Notes and Comments textbox.</t>
  </si>
  <si>
    <t>Account 1589 Global Adjustment (GA) Analysis Workform</t>
  </si>
  <si>
    <t>Input cells</t>
  </si>
  <si>
    <t>Drop down cells</t>
  </si>
  <si>
    <t>Note 1</t>
  </si>
  <si>
    <t>Year(s) Requested for Disposition</t>
  </si>
  <si>
    <t>Note 2</t>
  </si>
  <si>
    <t>Consumption Data Excluding for Loss Factor (Data to agree with RRR as applicable)</t>
  </si>
  <si>
    <t>Year</t>
  </si>
  <si>
    <t>Total Metered excluding WMP</t>
  </si>
  <si>
    <t>C = A+B</t>
  </si>
  <si>
    <t>kWh</t>
  </si>
  <si>
    <t xml:space="preserve">RPP </t>
  </si>
  <si>
    <t>A</t>
  </si>
  <si>
    <t>Non RPP</t>
  </si>
  <si>
    <t>B = D+E</t>
  </si>
  <si>
    <t>Non-RPP Class A</t>
  </si>
  <si>
    <t>D</t>
  </si>
  <si>
    <r>
      <t>Non-RPP Class B</t>
    </r>
    <r>
      <rPr>
        <sz val="11"/>
        <color rgb="FFFF0000"/>
        <rFont val="Arial"/>
        <family val="2"/>
      </rPr>
      <t>*</t>
    </r>
  </si>
  <si>
    <t>E</t>
  </si>
  <si>
    <t>*Non-RPP Class B consumption reported in this table is not expected to directly agree with the Non-RPP Class B Including Loss Adjusted Billed Consumption in the GA Analysis of Expected Balance table below.  The difference should be equal to the loss factor.</t>
  </si>
  <si>
    <t>Note 3</t>
  </si>
  <si>
    <t>GA Billing Rate</t>
  </si>
  <si>
    <t xml:space="preserve">GA is billed on the </t>
  </si>
  <si>
    <t>1st Estimate</t>
  </si>
  <si>
    <t>GA Billing Rate Description</t>
  </si>
  <si>
    <t>Note 4</t>
  </si>
  <si>
    <t>GA Rates per IESO website</t>
  </si>
  <si>
    <t>Calendar Month</t>
  </si>
  <si>
    <t>Non-RPP Class B Including Loss Factor Billed Consumption (kWh)</t>
  </si>
  <si>
    <t>Deduct Previous Month Unbilled Loss Adjusted Consumption (kWh)</t>
  </si>
  <si>
    <t>Add Current Month Unbilled Loss Adjusted Consumption (kWh)</t>
  </si>
  <si>
    <t>Non-RPP Class B Including Loss Adjusted Consumption, Adjusted for Unbilled (kWh)</t>
  </si>
  <si>
    <t>GA Rate Billed  ($/kWh)</t>
  </si>
  <si>
    <t>$ Consumption at GA Rate Billed</t>
  </si>
  <si>
    <t>GA Actual Rate Paid ($/kWh)</t>
  </si>
  <si>
    <t>$ Consumption at Actual Rate Paid</t>
  </si>
  <si>
    <t>Expected GA Variance ($)</t>
  </si>
  <si>
    <t>F</t>
  </si>
  <si>
    <t>G</t>
  </si>
  <si>
    <t>H</t>
  </si>
  <si>
    <t>I = F-G+H</t>
  </si>
  <si>
    <t>J</t>
  </si>
  <si>
    <t>K = I*J</t>
  </si>
  <si>
    <t>L</t>
  </si>
  <si>
    <t>M = I*L</t>
  </si>
  <si>
    <t>=M-K</t>
  </si>
  <si>
    <t>($/kWh)</t>
  </si>
  <si>
    <t>First Estimate</t>
  </si>
  <si>
    <t>Second Estimate</t>
  </si>
  <si>
    <t>Actual</t>
  </si>
  <si>
    <t>January</t>
  </si>
  <si>
    <t>February</t>
  </si>
  <si>
    <t>March</t>
  </si>
  <si>
    <t>April</t>
  </si>
  <si>
    <t>May</t>
  </si>
  <si>
    <t>June</t>
  </si>
  <si>
    <t>July</t>
  </si>
  <si>
    <t>August</t>
  </si>
  <si>
    <t>September</t>
  </si>
  <si>
    <t>October</t>
  </si>
  <si>
    <t xml:space="preserve">November </t>
  </si>
  <si>
    <t>December</t>
  </si>
  <si>
    <t>Net Change in Expected GA Balance in the Year (i.e. Transactions in the Year)</t>
  </si>
  <si>
    <t xml:space="preserve">Note 5 </t>
  </si>
  <si>
    <t xml:space="preserve">Reconciling Items </t>
  </si>
  <si>
    <t xml:space="preserve"> Item</t>
  </si>
  <si>
    <t>Applicability of Reconciling Item (Y/N)</t>
  </si>
  <si>
    <t>Amount (Quantify if it is a significant reconciling item)</t>
  </si>
  <si>
    <t>Explanation</t>
  </si>
  <si>
    <t xml:space="preserve"> Net Change in Principal Balance in the GL (i.e. Transactions in the Year)</t>
  </si>
  <si>
    <t>1a</t>
  </si>
  <si>
    <t>Remove impacts to GA from prior year RPP Settlement true up process that are booked in current year</t>
  </si>
  <si>
    <t>November and December 2015 RPP true up posted in 2016</t>
  </si>
  <si>
    <t>1b</t>
  </si>
  <si>
    <t>Add impacts to GA from current year RPP Settlement true up process that are booked in subsequent year</t>
  </si>
  <si>
    <t>2016 November and December RPP true ups were estimated and accrued in 2016.  Further adjustments that were not accrued in 2016 (i.e. posted in 2017) amount to -$14,032</t>
  </si>
  <si>
    <t>2a</t>
  </si>
  <si>
    <t>Remove prior year end unbilled to actual revenue differences</t>
  </si>
  <si>
    <t>BPI accrues unbilled revenue based on actuall billings</t>
  </si>
  <si>
    <t>2b</t>
  </si>
  <si>
    <t>Add current year end unbilled to actual revenue differences</t>
  </si>
  <si>
    <t>3a</t>
  </si>
  <si>
    <t>Remove difference between prior year accrual to forecast from long term load transfers</t>
  </si>
  <si>
    <t>Not applicable to BPI</t>
  </si>
  <si>
    <t>3b</t>
  </si>
  <si>
    <t>Add difference between current year accrual to forecast from long term load transfers</t>
  </si>
  <si>
    <t>Remove GA balances pertaining to Class A customers</t>
  </si>
  <si>
    <t>Not applicable - class a revenues and expenses balance out to zero in this account</t>
  </si>
  <si>
    <t>Significant prior period billing adjustments included in current year GL balance but would not be included in the billing consumption used in the GA Analysis</t>
  </si>
  <si>
    <t>Not applicable</t>
  </si>
  <si>
    <t>Loss factor variance</t>
  </si>
  <si>
    <t>Variance between the loss factor used for billings (based on 2013 COS) and calculated actual losses</t>
  </si>
  <si>
    <t>RPP/Non-RPP allocation adjustment</t>
  </si>
  <si>
    <t>Amount should have been posted to account 1588</t>
  </si>
  <si>
    <t>Note 6</t>
  </si>
  <si>
    <t>Adjusted Net Change in Principal Balance in the GL</t>
  </si>
  <si>
    <t>Net Change in Expected GA Balance in the Year Per Analysis</t>
  </si>
  <si>
    <t>Unresolved Difference</t>
  </si>
  <si>
    <t>Unresolved Difference as % of Expected GA Payments to IESO</t>
  </si>
  <si>
    <t xml:space="preserve">Note 7 </t>
  </si>
  <si>
    <t>Summary of GA  (if multiple years requested for disposition)</t>
  </si>
  <si>
    <t>Annual Net Change in Expected GA Balance from GA Analysis (cell K59)</t>
  </si>
  <si>
    <t xml:space="preserve"> Net Change in Principal Balance in the  GL (cell D65)</t>
  </si>
  <si>
    <t>Reconciling Items (sum of cells D66 to D78)</t>
  </si>
  <si>
    <t>Payments to IESO (cell J59)</t>
  </si>
  <si>
    <t xml:space="preserve">Cumulative Balance </t>
  </si>
  <si>
    <t>N/A</t>
  </si>
  <si>
    <t>Additional Notes and Comments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</si>
</sst>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_-* #,##0.00_-;\-* #,##0.00_-;_-* &quot;-&quot;??_-;_-@_-"/>
    <numFmt numFmtId="165" formatCode="_-* #,##0_-;\-* #,##0_-;_-* &quot;-&quot;??_-;_-@_-"/>
    <numFmt numFmtId="166" formatCode="0.0%"/>
    <numFmt numFmtId="167" formatCode="0.00000"/>
    <numFmt numFmtId="168" formatCode="_-&quot;$&quot;* #,##0.00_-;\-&quot;$&quot;* #,##0.00_-;_-&quot;$&quot;* &quot;-&quot;??_-;_-@_-"/>
    <numFmt numFmtId="169" formatCode="_-&quot;$&quot;* #,##0_-;\-&quot;$&quot;* #,##0_-;_-&quot;$&quot;* &quot;-&quot;??_-;_-@_-"/>
    <numFmt numFmtId="170" formatCode="_(&quot;$&quot;* #,##0_);_(&quot;$&quot;* \(#,##0\);_(&quot;$&quot;* &quot;-&quot;??_);_(@_)"/>
  </numFmts>
  <fonts count="16" x14ac:knownFonts="1">
    <font>
      <sz val="11"/>
      <color theme="1"/>
      <name val="Calibri"/>
      <family val="2"/>
      <scheme val="minor"/>
    </font>
    <font>
      <sz val="11"/>
      <color theme="1"/>
      <name val="Calibri"/>
      <family val="2"/>
      <scheme val="minor"/>
    </font>
    <font>
      <sz val="12"/>
      <name val="Arial"/>
      <family val="2"/>
    </font>
    <font>
      <b/>
      <sz val="12"/>
      <name val="Arial"/>
      <family val="2"/>
    </font>
    <font>
      <b/>
      <u/>
      <sz val="12"/>
      <name val="Arial"/>
      <family val="2"/>
    </font>
    <font>
      <u/>
      <sz val="12"/>
      <name val="Arial"/>
      <family val="2"/>
    </font>
    <font>
      <sz val="10"/>
      <name val="Arial"/>
      <family val="2"/>
    </font>
    <font>
      <i/>
      <sz val="12"/>
      <name val="Arial"/>
      <family val="2"/>
    </font>
    <font>
      <b/>
      <u/>
      <sz val="11"/>
      <name val="Arial"/>
      <family val="2"/>
    </font>
    <font>
      <sz val="11"/>
      <name val="Arial"/>
      <family val="2"/>
    </font>
    <font>
      <sz val="11"/>
      <color theme="1"/>
      <name val="Arial"/>
      <family val="2"/>
    </font>
    <font>
      <b/>
      <sz val="11"/>
      <name val="Arial"/>
      <family val="2"/>
    </font>
    <font>
      <sz val="11"/>
      <color rgb="FFFF0000"/>
      <name val="Arial"/>
      <family val="2"/>
    </font>
    <font>
      <b/>
      <u/>
      <sz val="11"/>
      <color theme="1"/>
      <name val="Arial"/>
      <family val="2"/>
    </font>
    <font>
      <b/>
      <sz val="11"/>
      <color theme="1"/>
      <name val="Arial"/>
      <family val="2"/>
    </font>
    <font>
      <b/>
      <u/>
      <sz val="11"/>
      <color rgb="FFFF0000"/>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double">
        <color indexed="64"/>
      </bottom>
      <diagonal/>
    </border>
  </borders>
  <cellStyleXfs count="8">
    <xf numFmtId="0" fontId="0" fillId="0" borderId="0"/>
    <xf numFmtId="164" fontId="1" fillId="0" borderId="0" applyFont="0" applyFill="0" applyBorder="0" applyAlignment="0" applyProtection="0"/>
    <xf numFmtId="168"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xf numFmtId="0" fontId="6" fillId="0" borderId="0"/>
    <xf numFmtId="0" fontId="6" fillId="0" borderId="0"/>
  </cellStyleXfs>
  <cellXfs count="162">
    <xf numFmtId="0" fontId="0" fillId="0" borderId="0" xfId="0"/>
    <xf numFmtId="0" fontId="2" fillId="0" borderId="0" xfId="0" applyFont="1" applyAlignment="1">
      <alignment vertical="top"/>
    </xf>
    <xf numFmtId="0" fontId="2" fillId="0" borderId="0" xfId="0" applyFont="1" applyAlignment="1">
      <alignment horizontal="center"/>
    </xf>
    <xf numFmtId="0" fontId="3" fillId="0" borderId="0" xfId="0" applyFont="1" applyAlignment="1">
      <alignment horizontal="right"/>
    </xf>
    <xf numFmtId="0" fontId="2" fillId="0" borderId="0" xfId="0" applyFont="1"/>
    <xf numFmtId="0" fontId="4" fillId="0" borderId="0" xfId="0" applyFont="1" applyAlignment="1">
      <alignment vertical="top"/>
    </xf>
    <xf numFmtId="0" fontId="3" fillId="0" borderId="0" xfId="0" applyFont="1" applyAlignment="1">
      <alignment vertical="top"/>
    </xf>
    <xf numFmtId="0" fontId="2" fillId="0" borderId="0" xfId="0" applyFont="1" applyAlignment="1">
      <alignment horizontal="left"/>
    </xf>
    <xf numFmtId="0" fontId="2" fillId="0" borderId="0" xfId="0" applyFont="1" applyAlignment="1">
      <alignment horizontal="left" wrapText="1"/>
    </xf>
    <xf numFmtId="0" fontId="2" fillId="0" borderId="0" xfId="0" applyFont="1" applyFill="1" applyAlignment="1"/>
    <xf numFmtId="0" fontId="2" fillId="0" borderId="0" xfId="0" applyFont="1" applyAlignment="1">
      <alignment wrapText="1"/>
    </xf>
    <xf numFmtId="0" fontId="6" fillId="0" borderId="0" xfId="0" applyFont="1" applyAlignment="1">
      <alignment horizontal="left"/>
    </xf>
    <xf numFmtId="0" fontId="6" fillId="0" borderId="0" xfId="0" applyFont="1" applyAlignment="1">
      <alignment horizontal="center"/>
    </xf>
    <xf numFmtId="0" fontId="7" fillId="0" borderId="0" xfId="0" applyFont="1" applyAlignment="1">
      <alignment vertical="top" wrapText="1"/>
    </xf>
    <xf numFmtId="0" fontId="7" fillId="0" borderId="0" xfId="0" applyFont="1" applyAlignment="1">
      <alignment vertical="top"/>
    </xf>
    <xf numFmtId="0" fontId="2" fillId="0" borderId="0" xfId="0" applyFont="1" applyAlignment="1"/>
    <xf numFmtId="0" fontId="7" fillId="0" borderId="0" xfId="0" applyFont="1" applyAlignment="1"/>
    <xf numFmtId="0" fontId="5" fillId="0" borderId="0" xfId="0" applyFont="1" applyAlignment="1">
      <alignment horizontal="left"/>
    </xf>
    <xf numFmtId="0" fontId="2" fillId="0" borderId="0" xfId="0" applyFont="1" applyAlignment="1">
      <alignment horizontal="left" vertical="center"/>
    </xf>
    <xf numFmtId="0" fontId="2" fillId="0" borderId="0" xfId="0" applyFont="1" applyAlignment="1">
      <alignment horizontal="right" vertical="top" wrapText="1"/>
    </xf>
    <xf numFmtId="0" fontId="2" fillId="0" borderId="0" xfId="0" applyFont="1" applyAlignment="1">
      <alignment horizontal="right" vertical="top"/>
    </xf>
    <xf numFmtId="0" fontId="5" fillId="0" borderId="0" xfId="0" applyFont="1" applyAlignment="1">
      <alignment horizontal="left" vertical="top"/>
    </xf>
    <xf numFmtId="0" fontId="2" fillId="0" borderId="0" xfId="0" applyFont="1" applyAlignment="1">
      <alignment horizontal="right"/>
    </xf>
    <xf numFmtId="0" fontId="8" fillId="0" borderId="0" xfId="0" applyFont="1"/>
    <xf numFmtId="0" fontId="9" fillId="0" borderId="0" xfId="0" applyFont="1"/>
    <xf numFmtId="0" fontId="10" fillId="0" borderId="0" xfId="0" applyFont="1"/>
    <xf numFmtId="0" fontId="11" fillId="2" borderId="1" xfId="0" applyFont="1" applyFill="1" applyBorder="1" applyAlignment="1">
      <alignment horizontal="left" vertical="center"/>
    </xf>
    <xf numFmtId="0" fontId="11" fillId="3" borderId="1" xfId="0" applyFont="1" applyFill="1" applyBorder="1" applyAlignment="1">
      <alignment horizontal="left" vertical="center"/>
    </xf>
    <xf numFmtId="0" fontId="11" fillId="0" borderId="0" xfId="0" applyFont="1" applyFill="1" applyBorder="1" applyAlignment="1">
      <alignment horizontal="left" vertical="center"/>
    </xf>
    <xf numFmtId="0" fontId="11" fillId="2" borderId="1" xfId="0" applyFont="1" applyFill="1" applyBorder="1" applyAlignment="1">
      <alignment horizontal="center" vertical="center"/>
    </xf>
    <xf numFmtId="0" fontId="8" fillId="0" borderId="0" xfId="0" applyFont="1" applyBorder="1" applyAlignment="1">
      <alignment vertical="center"/>
    </xf>
    <xf numFmtId="0" fontId="11" fillId="0" borderId="0" xfId="0" applyFont="1" applyBorder="1" applyAlignment="1">
      <alignment vertical="center"/>
    </xf>
    <xf numFmtId="0" fontId="9" fillId="0" borderId="0" xfId="0" applyFont="1" applyFill="1"/>
    <xf numFmtId="0" fontId="9" fillId="0" borderId="1" xfId="0" applyFont="1" applyBorder="1" applyAlignment="1">
      <alignment horizontal="left" vertical="center"/>
    </xf>
    <xf numFmtId="165" fontId="9" fillId="0" borderId="4" xfId="1" applyNumberFormat="1" applyFont="1" applyFill="1" applyBorder="1" applyAlignment="1">
      <alignment vertical="center"/>
    </xf>
    <xf numFmtId="0" fontId="9" fillId="0" borderId="1" xfId="0" applyFont="1" applyBorder="1" applyAlignment="1">
      <alignment horizontal="center" vertical="center"/>
    </xf>
    <xf numFmtId="9" fontId="9" fillId="0" borderId="1" xfId="4" applyFont="1" applyBorder="1" applyAlignment="1">
      <alignment horizontal="right" vertical="center"/>
    </xf>
    <xf numFmtId="165" fontId="9" fillId="2" borderId="5" xfId="1" applyNumberFormat="1" applyFont="1" applyFill="1" applyBorder="1" applyAlignment="1">
      <alignment vertical="center"/>
    </xf>
    <xf numFmtId="166" fontId="9" fillId="0" borderId="1" xfId="4" applyNumberFormat="1" applyFont="1" applyBorder="1" applyAlignment="1">
      <alignment horizontal="right" vertical="center"/>
    </xf>
    <xf numFmtId="165" fontId="9" fillId="2" borderId="1" xfId="1" applyNumberFormat="1" applyFont="1" applyFill="1" applyBorder="1" applyAlignment="1">
      <alignment vertical="center"/>
    </xf>
    <xf numFmtId="0" fontId="10" fillId="0" borderId="0" xfId="0" applyFont="1" applyBorder="1"/>
    <xf numFmtId="165" fontId="10" fillId="0" borderId="0" xfId="0" applyNumberFormat="1" applyFont="1" applyFill="1"/>
    <xf numFmtId="0" fontId="10" fillId="0" borderId="0" xfId="0" applyFont="1" applyFill="1"/>
    <xf numFmtId="0" fontId="13" fillId="0" borderId="0" xfId="0" applyFont="1"/>
    <xf numFmtId="0" fontId="14" fillId="0" borderId="0" xfId="0" applyFont="1"/>
    <xf numFmtId="0" fontId="10" fillId="3" borderId="1" xfId="0" applyFont="1" applyFill="1" applyBorder="1"/>
    <xf numFmtId="0" fontId="14" fillId="0" borderId="0" xfId="0" applyFont="1" applyFill="1" applyBorder="1" applyAlignment="1">
      <alignment wrapText="1"/>
    </xf>
    <xf numFmtId="0" fontId="14" fillId="2" borderId="7" xfId="0" applyFont="1" applyFill="1" applyBorder="1" applyAlignment="1">
      <alignment horizontal="center"/>
    </xf>
    <xf numFmtId="0" fontId="9" fillId="0" borderId="8" xfId="0" applyFont="1" applyFill="1" applyBorder="1" applyAlignment="1"/>
    <xf numFmtId="0" fontId="14" fillId="0" borderId="0" xfId="0" applyFont="1" applyFill="1" applyBorder="1" applyAlignment="1"/>
    <xf numFmtId="0" fontId="14" fillId="0" borderId="0" xfId="0" applyFont="1" applyAlignment="1">
      <alignment wrapText="1"/>
    </xf>
    <xf numFmtId="0" fontId="14" fillId="0" borderId="9" xfId="0" applyFont="1" applyBorder="1" applyAlignment="1">
      <alignment wrapText="1"/>
    </xf>
    <xf numFmtId="0" fontId="11" fillId="0" borderId="10" xfId="0" applyFont="1" applyBorder="1" applyAlignment="1">
      <alignment horizontal="center" wrapText="1"/>
    </xf>
    <xf numFmtId="0" fontId="11" fillId="0" borderId="11" xfId="0" applyFont="1" applyFill="1" applyBorder="1" applyAlignment="1">
      <alignment horizontal="center" wrapText="1"/>
    </xf>
    <xf numFmtId="0" fontId="11" fillId="0" borderId="12" xfId="0" applyFont="1" applyFill="1" applyBorder="1" applyAlignment="1">
      <alignment horizontal="center" wrapText="1"/>
    </xf>
    <xf numFmtId="0" fontId="11" fillId="0" borderId="13" xfId="0" applyFont="1" applyBorder="1" applyAlignment="1">
      <alignment horizontal="center" wrapText="1"/>
    </xf>
    <xf numFmtId="0" fontId="14" fillId="0" borderId="13" xfId="0" applyFont="1" applyBorder="1" applyAlignment="1">
      <alignment horizontal="center" wrapText="1"/>
    </xf>
    <xf numFmtId="0" fontId="11" fillId="0" borderId="14" xfId="0" applyFont="1" applyBorder="1" applyAlignment="1">
      <alignment horizontal="center" wrapText="1"/>
    </xf>
    <xf numFmtId="0" fontId="10" fillId="0" borderId="1" xfId="0" applyFont="1" applyBorder="1"/>
    <xf numFmtId="0" fontId="14" fillId="0" borderId="15" xfId="0" applyFont="1" applyBorder="1" applyAlignment="1">
      <alignment horizontal="center" wrapText="1"/>
    </xf>
    <xf numFmtId="0" fontId="11" fillId="0" borderId="16" xfId="0" applyFont="1" applyBorder="1" applyAlignment="1">
      <alignment horizontal="center" wrapText="1"/>
    </xf>
    <xf numFmtId="0" fontId="11" fillId="0" borderId="17" xfId="0" applyFont="1" applyBorder="1" applyAlignment="1">
      <alignment horizontal="center" wrapText="1"/>
    </xf>
    <xf numFmtId="0" fontId="11" fillId="0" borderId="17" xfId="0" quotePrefix="1" applyFont="1" applyBorder="1" applyAlignment="1">
      <alignment horizontal="center" wrapText="1"/>
    </xf>
    <xf numFmtId="0" fontId="11" fillId="0" borderId="18" xfId="0" quotePrefix="1" applyFont="1" applyBorder="1" applyAlignment="1">
      <alignment horizontal="center" wrapText="1"/>
    </xf>
    <xf numFmtId="0" fontId="14" fillId="0" borderId="1" xfId="0" applyFont="1" applyBorder="1" applyAlignment="1">
      <alignment wrapText="1"/>
    </xf>
    <xf numFmtId="0" fontId="14" fillId="0" borderId="1" xfId="0" applyFont="1" applyFill="1" applyBorder="1" applyAlignment="1">
      <alignment horizontal="center" wrapText="1"/>
    </xf>
    <xf numFmtId="0" fontId="10" fillId="0" borderId="19" xfId="0" applyFont="1" applyBorder="1"/>
    <xf numFmtId="165" fontId="10" fillId="2" borderId="3" xfId="1" applyNumberFormat="1" applyFont="1" applyFill="1" applyBorder="1"/>
    <xf numFmtId="165" fontId="10" fillId="2" borderId="1" xfId="1" applyNumberFormat="1" applyFont="1" applyFill="1" applyBorder="1"/>
    <xf numFmtId="165" fontId="10" fillId="0" borderId="1" xfId="1" applyNumberFormat="1" applyFont="1" applyFill="1" applyBorder="1"/>
    <xf numFmtId="167" fontId="10" fillId="2" borderId="1" xfId="0" applyNumberFormat="1" applyFont="1" applyFill="1" applyBorder="1"/>
    <xf numFmtId="169" fontId="10" fillId="0" borderId="1" xfId="2" applyNumberFormat="1" applyFont="1" applyFill="1" applyBorder="1"/>
    <xf numFmtId="169" fontId="10" fillId="0" borderId="1" xfId="2" applyNumberFormat="1" applyFont="1" applyBorder="1"/>
    <xf numFmtId="169" fontId="10" fillId="0" borderId="20" xfId="2" applyNumberFormat="1" applyFont="1" applyBorder="1"/>
    <xf numFmtId="167" fontId="10" fillId="0" borderId="1" xfId="0" applyNumberFormat="1" applyFont="1" applyBorder="1" applyAlignment="1">
      <alignment wrapText="1"/>
    </xf>
    <xf numFmtId="167" fontId="10" fillId="0" borderId="1" xfId="0" applyNumberFormat="1" applyFont="1" applyBorder="1"/>
    <xf numFmtId="0" fontId="10" fillId="0" borderId="7" xfId="0" applyFont="1" applyBorder="1"/>
    <xf numFmtId="167" fontId="10" fillId="0" borderId="7" xfId="0" applyNumberFormat="1" applyFont="1" applyBorder="1"/>
    <xf numFmtId="0" fontId="11" fillId="0" borderId="21" xfId="0" applyFont="1" applyBorder="1" applyAlignment="1">
      <alignment wrapText="1"/>
    </xf>
    <xf numFmtId="165" fontId="14" fillId="0" borderId="4" xfId="1" applyNumberFormat="1" applyFont="1" applyBorder="1"/>
    <xf numFmtId="0" fontId="14" fillId="0" borderId="4" xfId="0" applyFont="1" applyBorder="1"/>
    <xf numFmtId="169" fontId="14" fillId="0" borderId="4" xfId="2" applyNumberFormat="1" applyFont="1" applyBorder="1"/>
    <xf numFmtId="169" fontId="14" fillId="0" borderId="22" xfId="2" applyNumberFormat="1" applyFont="1" applyBorder="1"/>
    <xf numFmtId="0" fontId="10" fillId="0" borderId="6" xfId="0" applyFont="1" applyBorder="1"/>
    <xf numFmtId="167" fontId="10" fillId="0" borderId="6" xfId="0" applyNumberFormat="1" applyFont="1" applyBorder="1"/>
    <xf numFmtId="167" fontId="10" fillId="0" borderId="0" xfId="0" applyNumberFormat="1" applyFont="1" applyBorder="1"/>
    <xf numFmtId="0" fontId="9" fillId="0" borderId="0" xfId="0" applyFont="1" applyAlignment="1">
      <alignment horizontal="right"/>
    </xf>
    <xf numFmtId="169" fontId="10" fillId="0" borderId="0" xfId="2" applyNumberFormat="1" applyFont="1" applyFill="1"/>
    <xf numFmtId="165" fontId="10" fillId="0" borderId="0" xfId="1" applyNumberFormat="1" applyFont="1"/>
    <xf numFmtId="165" fontId="10" fillId="0" borderId="0" xfId="0" applyNumberFormat="1" applyFont="1"/>
    <xf numFmtId="164" fontId="10" fillId="0" borderId="0" xfId="1" applyFont="1"/>
    <xf numFmtId="168" fontId="10" fillId="0" borderId="0" xfId="0" applyNumberFormat="1" applyFont="1"/>
    <xf numFmtId="0" fontId="14" fillId="0" borderId="1" xfId="0" applyFont="1" applyBorder="1" applyAlignment="1">
      <alignment horizontal="center"/>
    </xf>
    <xf numFmtId="0" fontId="11" fillId="0" borderId="1" xfId="0" applyFont="1" applyBorder="1" applyAlignment="1">
      <alignment horizontal="center" wrapText="1"/>
    </xf>
    <xf numFmtId="169" fontId="10" fillId="0" borderId="0" xfId="0" applyNumberFormat="1" applyFont="1"/>
    <xf numFmtId="169" fontId="14" fillId="2" borderId="1" xfId="2" applyNumberFormat="1" applyFont="1" applyFill="1" applyBorder="1"/>
    <xf numFmtId="0" fontId="9" fillId="0" borderId="1" xfId="0" applyFont="1" applyFill="1" applyBorder="1" applyAlignment="1">
      <alignment horizontal="right"/>
    </xf>
    <xf numFmtId="0" fontId="9" fillId="0" borderId="1" xfId="0" applyFont="1" applyFill="1" applyBorder="1" applyAlignment="1">
      <alignment wrapText="1"/>
    </xf>
    <xf numFmtId="0" fontId="10" fillId="2" borderId="1" xfId="0" applyFont="1" applyFill="1" applyBorder="1" applyAlignment="1">
      <alignment horizontal="center"/>
    </xf>
    <xf numFmtId="169" fontId="10" fillId="2" borderId="1" xfId="2" applyNumberFormat="1" applyFont="1" applyFill="1" applyBorder="1"/>
    <xf numFmtId="0" fontId="10" fillId="2" borderId="2" xfId="0" applyFont="1" applyFill="1" applyBorder="1" applyAlignment="1">
      <alignment horizontal="center"/>
    </xf>
    <xf numFmtId="169" fontId="10" fillId="2" borderId="1" xfId="2" applyNumberFormat="1" applyFont="1" applyFill="1" applyBorder="1" applyAlignment="1">
      <alignment horizontal="center"/>
    </xf>
    <xf numFmtId="169" fontId="9" fillId="0" borderId="0" xfId="0" applyNumberFormat="1" applyFont="1" applyFill="1"/>
    <xf numFmtId="169" fontId="9" fillId="0" borderId="0" xfId="0" applyNumberFormat="1" applyFont="1" applyFill="1" applyBorder="1"/>
    <xf numFmtId="0" fontId="10" fillId="0" borderId="1" xfId="0" applyFont="1" applyBorder="1" applyAlignment="1">
      <alignment horizontal="right"/>
    </xf>
    <xf numFmtId="0" fontId="9" fillId="4" borderId="1" xfId="0" applyFont="1" applyFill="1" applyBorder="1" applyAlignment="1">
      <alignment wrapText="1"/>
    </xf>
    <xf numFmtId="0" fontId="10" fillId="2" borderId="1" xfId="0" applyFont="1" applyFill="1" applyBorder="1" applyAlignment="1">
      <alignment wrapText="1"/>
    </xf>
    <xf numFmtId="0" fontId="10" fillId="2" borderId="1" xfId="0" applyFont="1" applyFill="1" applyBorder="1"/>
    <xf numFmtId="170" fontId="10" fillId="2" borderId="1" xfId="2" applyNumberFormat="1" applyFont="1" applyFill="1" applyBorder="1"/>
    <xf numFmtId="169" fontId="10" fillId="0" borderId="0" xfId="2" applyNumberFormat="1" applyFont="1"/>
    <xf numFmtId="168" fontId="10" fillId="0" borderId="0" xfId="2" applyFont="1"/>
    <xf numFmtId="0" fontId="11" fillId="0" borderId="0" xfId="0" applyFont="1" applyBorder="1"/>
    <xf numFmtId="0" fontId="11" fillId="0" borderId="0" xfId="0" applyFont="1"/>
    <xf numFmtId="169" fontId="10" fillId="0" borderId="6" xfId="2" applyNumberFormat="1" applyFont="1" applyBorder="1"/>
    <xf numFmtId="0" fontId="11" fillId="0" borderId="0" xfId="0" applyFont="1" applyAlignment="1"/>
    <xf numFmtId="0" fontId="11" fillId="0" borderId="0" xfId="0" applyFont="1" applyAlignment="1">
      <alignment wrapText="1"/>
    </xf>
    <xf numFmtId="166" fontId="10" fillId="0" borderId="24" xfId="3" applyNumberFormat="1" applyFont="1" applyBorder="1"/>
    <xf numFmtId="0" fontId="12" fillId="0" borderId="0" xfId="0" applyFont="1"/>
    <xf numFmtId="168" fontId="10" fillId="0" borderId="0" xfId="2" applyFont="1" applyBorder="1"/>
    <xf numFmtId="9" fontId="12" fillId="0" borderId="0" xfId="3" applyFont="1" applyBorder="1"/>
    <xf numFmtId="9" fontId="10" fillId="0" borderId="0" xfId="3" applyFont="1" applyBorder="1"/>
    <xf numFmtId="0" fontId="8" fillId="0" borderId="0" xfId="0" applyFont="1" applyBorder="1"/>
    <xf numFmtId="168" fontId="12" fillId="0" borderId="0" xfId="2" applyFont="1" applyBorder="1"/>
    <xf numFmtId="0" fontId="15" fillId="0" borderId="0" xfId="0" applyFont="1" applyBorder="1"/>
    <xf numFmtId="0" fontId="11" fillId="0" borderId="1" xfId="0" applyFont="1" applyBorder="1" applyAlignment="1">
      <alignment horizontal="center"/>
    </xf>
    <xf numFmtId="9" fontId="11" fillId="0" borderId="1" xfId="3" applyFont="1" applyBorder="1" applyAlignment="1">
      <alignment horizontal="center" wrapText="1"/>
    </xf>
    <xf numFmtId="0" fontId="14" fillId="0" borderId="1" xfId="0" applyFont="1" applyBorder="1" applyAlignment="1">
      <alignment horizontal="center" wrapText="1"/>
    </xf>
    <xf numFmtId="0" fontId="9" fillId="2" borderId="1" xfId="0" applyFont="1" applyFill="1" applyBorder="1" applyAlignment="1">
      <alignment horizontal="left"/>
    </xf>
    <xf numFmtId="169" fontId="9" fillId="2" borderId="1" xfId="2" applyNumberFormat="1" applyFont="1" applyFill="1" applyBorder="1" applyAlignment="1">
      <alignment wrapText="1"/>
    </xf>
    <xf numFmtId="169" fontId="9" fillId="2" borderId="1" xfId="2" applyNumberFormat="1" applyFont="1" applyFill="1" applyBorder="1"/>
    <xf numFmtId="169" fontId="9" fillId="4" borderId="1" xfId="2" applyNumberFormat="1" applyFont="1" applyFill="1" applyBorder="1"/>
    <xf numFmtId="169" fontId="9" fillId="0" borderId="1" xfId="2" applyNumberFormat="1" applyFont="1" applyFill="1" applyBorder="1"/>
    <xf numFmtId="166" fontId="9" fillId="0" borderId="1" xfId="3" applyNumberFormat="1" applyFont="1" applyFill="1" applyBorder="1"/>
    <xf numFmtId="169" fontId="9" fillId="2" borderId="4" xfId="2" applyNumberFormat="1" applyFont="1" applyFill="1" applyBorder="1"/>
    <xf numFmtId="166" fontId="9" fillId="0" borderId="4" xfId="3" applyNumberFormat="1" applyFont="1" applyFill="1" applyBorder="1"/>
    <xf numFmtId="0" fontId="11" fillId="0" borderId="1" xfId="0" applyFont="1" applyBorder="1"/>
    <xf numFmtId="169" fontId="11" fillId="0" borderId="13" xfId="2" applyNumberFormat="1" applyFont="1" applyBorder="1"/>
    <xf numFmtId="169" fontId="11" fillId="4" borderId="13" xfId="2" applyNumberFormat="1" applyFont="1" applyFill="1" applyBorder="1"/>
    <xf numFmtId="168" fontId="11" fillId="0" borderId="13" xfId="2" applyFont="1" applyBorder="1"/>
    <xf numFmtId="168" fontId="11" fillId="0" borderId="13" xfId="2" applyFont="1" applyBorder="1" applyAlignment="1">
      <alignment horizontal="center"/>
    </xf>
    <xf numFmtId="0" fontId="10" fillId="0" borderId="0" xfId="0" applyFont="1" applyFill="1" applyBorder="1" applyAlignment="1">
      <alignment wrapText="1"/>
    </xf>
    <xf numFmtId="0" fontId="2" fillId="0" borderId="0" xfId="0" applyFont="1" applyAlignment="1">
      <alignment horizontal="left" wrapText="1"/>
    </xf>
    <xf numFmtId="0" fontId="2" fillId="0" borderId="0" xfId="0" applyFont="1" applyAlignment="1">
      <alignment horizontal="left"/>
    </xf>
    <xf numFmtId="0" fontId="2" fillId="0" borderId="0" xfId="0" applyFont="1" applyAlignment="1">
      <alignment horizontal="left" vertical="top" wrapText="1"/>
    </xf>
    <xf numFmtId="0" fontId="5" fillId="0" borderId="0" xfId="0" applyFont="1" applyAlignment="1">
      <alignment horizontal="left" wrapText="1"/>
    </xf>
    <xf numFmtId="0" fontId="10" fillId="2" borderId="1" xfId="0" applyFont="1" applyFill="1" applyBorder="1" applyAlignment="1">
      <alignment horizontal="left" wrapText="1"/>
    </xf>
    <xf numFmtId="0" fontId="10" fillId="2" borderId="2" xfId="0" applyFont="1" applyFill="1" applyBorder="1" applyAlignment="1">
      <alignment horizontal="left" wrapText="1"/>
    </xf>
    <xf numFmtId="0" fontId="10" fillId="2" borderId="23" xfId="0" applyFont="1" applyFill="1" applyBorder="1" applyAlignment="1">
      <alignment horizontal="left" wrapText="1"/>
    </xf>
    <xf numFmtId="0" fontId="10" fillId="2" borderId="3" xfId="0" applyFont="1" applyFill="1" applyBorder="1" applyAlignment="1">
      <alignment horizontal="left" wrapText="1"/>
    </xf>
    <xf numFmtId="0" fontId="11" fillId="0" borderId="1" xfId="0" applyFont="1" applyBorder="1" applyAlignment="1">
      <alignment horizontal="center"/>
    </xf>
    <xf numFmtId="0" fontId="14" fillId="0" borderId="2" xfId="0" applyFont="1" applyBorder="1" applyAlignment="1">
      <alignment horizontal="left" wrapText="1"/>
    </xf>
    <xf numFmtId="0" fontId="14" fillId="0" borderId="23" xfId="0" applyFont="1" applyBorder="1" applyAlignment="1">
      <alignment horizontal="left" wrapText="1"/>
    </xf>
    <xf numFmtId="0" fontId="14" fillId="0" borderId="3" xfId="0" applyFont="1" applyBorder="1" applyAlignment="1">
      <alignment horizontal="left" wrapText="1"/>
    </xf>
    <xf numFmtId="0" fontId="11" fillId="0" borderId="2" xfId="0" applyFont="1" applyBorder="1" applyAlignment="1">
      <alignment horizontal="center"/>
    </xf>
    <xf numFmtId="0" fontId="11" fillId="0" borderId="23" xfId="0" applyFont="1" applyBorder="1" applyAlignment="1">
      <alignment horizontal="center"/>
    </xf>
    <xf numFmtId="0" fontId="11" fillId="0" borderId="3" xfId="0" applyFont="1" applyBorder="1" applyAlignment="1">
      <alignment horizontal="center"/>
    </xf>
    <xf numFmtId="0" fontId="11" fillId="0" borderId="1" xfId="0" applyFont="1" applyBorder="1" applyAlignment="1">
      <alignment horizontal="left" vertical="center"/>
    </xf>
    <xf numFmtId="0" fontId="10" fillId="0" borderId="2" xfId="0" applyFont="1" applyBorder="1" applyAlignment="1">
      <alignment horizontal="center"/>
    </xf>
    <xf numFmtId="0" fontId="10" fillId="0" borderId="3" xfId="0" applyFont="1" applyBorder="1" applyAlignment="1">
      <alignment horizontal="center"/>
    </xf>
    <xf numFmtId="0" fontId="9" fillId="0" borderId="6" xfId="0" applyFont="1" applyBorder="1" applyAlignment="1">
      <alignment horizontal="left" vertical="center" wrapText="1"/>
    </xf>
    <xf numFmtId="0" fontId="9" fillId="0" borderId="0" xfId="0" applyFont="1" applyBorder="1" applyAlignment="1">
      <alignment horizontal="left" vertical="center" wrapText="1"/>
    </xf>
    <xf numFmtId="0" fontId="14" fillId="0" borderId="1" xfId="0" applyFont="1" applyBorder="1" applyAlignment="1">
      <alignment horizontal="center"/>
    </xf>
  </cellXfs>
  <cellStyles count="8">
    <cellStyle name="Comma" xfId="1" builtinId="3"/>
    <cellStyle name="Comma 2" xfId="5"/>
    <cellStyle name="Currency" xfId="2" builtinId="4"/>
    <cellStyle name="Normal" xfId="0" builtinId="0"/>
    <cellStyle name="Normal 2" xfId="6"/>
    <cellStyle name="Normal 3" xfId="7"/>
    <cellStyle name="Percent" xfId="3" builtinId="5"/>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742950" y="6276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BPI consistently</a:t>
          </a:r>
          <a:r>
            <a:rPr lang="en-CA" sz="1100" baseline="0">
              <a:latin typeface="Arial" panose="020B0604020202020204" pitchFamily="34" charset="0"/>
              <a:cs typeface="Arial" panose="020B0604020202020204" pitchFamily="34" charset="0"/>
            </a:rPr>
            <a:t> bills all rate classes based on the first estimate.  For bills spanning more than one month, BPI applies a blended rate proportional to the kWhs consumed in each calendar month. </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723900" y="22517100"/>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A_Analysis_Workform_20170810%20-%20FINAL%20with%20Calcs%20-%20OEB%20Questions%20Analysi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Finance\Financial%20Support\1.%20BPI%20-%20Brantford%20Power\1.%202016%20BPI%20Financial%20Information\Account%20Recs\900.18755%20Regulatory%20Assets%202016_V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Finance\Financial%20Support\IESO%20Monthly%20Submissions\2016\1598-GA-TOU%20True%20up%202016\1598%20true-up%202015-final%20for%20nov%20and%20dec%20entries%20in%20may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main2\cob\Brantford_Power\Finance\Financial%20Support\IESO%20Monthly%20Submissions\2017\2017%20True%20Up\1598%20true-up%202016-final%20done%20in%202017_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py%20of%201598%20true-up%202016-final%20done%20in%202017_3-Line%2014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A Analysis "/>
      <sheetName val="Calculations"/>
      <sheetName val="Further Analysis"/>
      <sheetName val="January 2016 Rec"/>
      <sheetName val="Data source summary"/>
    </sheetNames>
    <sheetDataSet>
      <sheetData sheetId="0"/>
      <sheetData sheetId="1"/>
      <sheetData sheetId="2">
        <row r="14">
          <cell r="N14">
            <v>402321200.72655863</v>
          </cell>
        </row>
        <row r="22">
          <cell r="N22">
            <v>73638167</v>
          </cell>
        </row>
        <row r="24">
          <cell r="N24">
            <v>425460658.27344137</v>
          </cell>
        </row>
        <row r="86">
          <cell r="B86">
            <v>39303864.771920383</v>
          </cell>
          <cell r="C86">
            <v>35547566.479916118</v>
          </cell>
          <cell r="D86">
            <v>35162211.300247513</v>
          </cell>
          <cell r="E86">
            <v>33632865.741595335</v>
          </cell>
          <cell r="F86">
            <v>33931571.001945034</v>
          </cell>
          <cell r="G86">
            <v>38813337.478875533</v>
          </cell>
          <cell r="H86">
            <v>38493317.303791046</v>
          </cell>
          <cell r="I86">
            <v>44104405.125255316</v>
          </cell>
          <cell r="J86">
            <v>38001773.123348378</v>
          </cell>
          <cell r="K86">
            <v>33597205.096128762</v>
          </cell>
          <cell r="L86">
            <v>35012849.611245491</v>
          </cell>
          <cell r="M86">
            <v>35454805.463730924</v>
          </cell>
        </row>
        <row r="96">
          <cell r="B96">
            <v>3654744.768992506</v>
          </cell>
          <cell r="C96">
            <v>3321812.7782056965</v>
          </cell>
          <cell r="D96">
            <v>3330918.5811089575</v>
          </cell>
          <cell r="E96">
            <v>3176384.6577669643</v>
          </cell>
          <cell r="F96">
            <v>3319188.0967244208</v>
          </cell>
          <cell r="G96">
            <v>3686044.7342746332</v>
          </cell>
          <cell r="H96">
            <v>3592411.1845212281</v>
          </cell>
          <cell r="I96">
            <v>4056474.9641790837</v>
          </cell>
          <cell r="J96">
            <v>3532391.2819711491</v>
          </cell>
          <cell r="K96">
            <v>3174858.56346865</v>
          </cell>
          <cell r="L96">
            <v>3265721.6184722371</v>
          </cell>
          <cell r="M96">
            <v>3267495.5501631275</v>
          </cell>
        </row>
        <row r="105">
          <cell r="B105">
            <v>3588806.9843580946</v>
          </cell>
          <cell r="C105">
            <v>3261881.6504773125</v>
          </cell>
          <cell r="D105">
            <v>3270823.1692762822</v>
          </cell>
          <cell r="E105">
            <v>3119077.2996015474</v>
          </cell>
          <cell r="F105">
            <v>3259304.3226946294</v>
          </cell>
          <cell r="G105">
            <v>3619542.2452626824</v>
          </cell>
          <cell r="H105">
            <v>3527598.00330735</v>
          </cell>
          <cell r="I105">
            <v>3983289.2865273431</v>
          </cell>
          <cell r="J105">
            <v>3468660.9614379108</v>
          </cell>
          <cell r="K105">
            <v>3117578.738628678</v>
          </cell>
          <cell r="L105">
            <v>3206802.4702510908</v>
          </cell>
          <cell r="M105">
            <v>3208544.3972102702</v>
          </cell>
        </row>
        <row r="114">
          <cell r="N114">
            <v>226197.77081037575</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Lead"/>
      <sheetName val="Ending Balances"/>
      <sheetName val="for auditors"/>
      <sheetName val="Continuity"/>
      <sheetName val="JDE Inputs"/>
      <sheetName val="test"/>
      <sheetName val="Rate App Dispositions"/>
      <sheetName val="JE"/>
      <sheetName val="model JE"/>
      <sheetName val="interest adj je"/>
      <sheetName val="150802 Embedded Rev Diff"/>
      <sheetName val="150804 Other-IFRS"/>
      <sheetName val="IFRS JE"/>
      <sheetName val="151800 - RVCA Retail"/>
      <sheetName val="152100 - SPC"/>
      <sheetName val="153100 Renewable Gen. Cap."/>
      <sheetName val="154800 RCVA STR"/>
      <sheetName val="155100 SME"/>
      <sheetName val="155504 Stranded-Com"/>
      <sheetName val="155506 Stranded-Res"/>
      <sheetName val="156800-LRAM(Res)"/>
      <sheetName val="156802-LRAM(Com)"/>
      <sheetName val="156804-LRAM(Ind)"/>
      <sheetName val="157500 IFRS Early Dis"/>
      <sheetName val="158000 WMS"/>
      <sheetName val="158002 WMS class B"/>
      <sheetName val="158004 WMS class A"/>
      <sheetName val="158200 One Time"/>
      <sheetName val="158400 NW"/>
      <sheetName val="158600 CN"/>
      <sheetName val="158800 COP"/>
      <sheetName val="158802 GA"/>
      <sheetName val="159200 HST Variance"/>
      <sheetName val="159202 HST Contra"/>
      <sheetName val="159204 PILS_Tax"/>
      <sheetName val="159204 PILS_Calc"/>
      <sheetName val="159504 DVAC 10"/>
      <sheetName val="159508 DVAC GA 10"/>
      <sheetName val="159512 DVAC 11"/>
      <sheetName val="159516 DVAC GA 11"/>
      <sheetName val="159520 DVAC 12"/>
      <sheetName val="159525 DVAC GA 12"/>
      <sheetName val="1595 DVAC 13"/>
      <sheetName val="1595 DVAC GA 13"/>
      <sheetName val="1595 DVAC 15"/>
      <sheetName val="1595 DVAC GA 15"/>
      <sheetName val="1595 DVAC LRAM 15"/>
      <sheetName val="1595 DVAC 16"/>
      <sheetName val="1595 DVAC GA 16"/>
      <sheetName val="1595 NWMP 16"/>
    </sheetNames>
    <sheetDataSet>
      <sheetData sheetId="0" refreshError="1"/>
      <sheetData sheetId="1" refreshError="1"/>
      <sheetData sheetId="2" refreshError="1"/>
      <sheetData sheetId="3" refreshError="1"/>
      <sheetData sheetId="4" refreshError="1"/>
      <sheetData sheetId="5">
        <row r="15">
          <cell r="E15">
            <v>-581349.05000000005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1">
          <cell r="N11">
            <v>-1831214.4199999943</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ustment JE"/>
      <sheetName val="GA Line 148 true up"/>
      <sheetName val="TOU True-Up"/>
      <sheetName val="TOU Submission"/>
      <sheetName val="Estimate vs True up"/>
      <sheetName val="BPI method 1598"/>
      <sheetName val="SSS 2 Tier"/>
      <sheetName val="DCB 2 Tier"/>
      <sheetName val="DCBR"/>
      <sheetName val="Other Power Purchased"/>
      <sheetName val="Global Adjustment"/>
      <sheetName val="IESO INV &amp; SUBMISSION SUMMARY"/>
      <sheetName val="INTERVAL SPOT PRICE CUSTOMERS"/>
      <sheetName val="Binder Index"/>
    </sheetNames>
    <sheetDataSet>
      <sheetData sheetId="0"/>
      <sheetData sheetId="1">
        <row r="33">
          <cell r="Q33">
            <v>-697065.14999999967</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ustment JE"/>
      <sheetName val="GA Line 148 true up"/>
      <sheetName val="TOU True-Up"/>
      <sheetName val="TOU Submission"/>
      <sheetName val="Estimate vs True up"/>
      <sheetName val="BPI method 1598"/>
      <sheetName val="SSS 2 Tier"/>
      <sheetName val="DCB 2 Tier"/>
      <sheetName val="DCBR"/>
      <sheetName val="Other Power Purchased"/>
      <sheetName val="MFIT-JDE Diff"/>
      <sheetName val="FIT-JDE Diff"/>
      <sheetName val="Global Adjustment"/>
      <sheetName val="IESO INV &amp; SUBMISSION SUMMARY"/>
      <sheetName val="INTERVAL SPOT PRICE CUSTOMERS"/>
      <sheetName val="Binder Index"/>
      <sheetName val="900.23330"/>
    </sheetNames>
    <sheetDataSet>
      <sheetData sheetId="0">
        <row r="88">
          <cell r="B88">
            <v>-14031.839999999851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ustment JE"/>
      <sheetName val="GA Line 148 true up"/>
      <sheetName val="TOU True-Up"/>
      <sheetName val="TOU Submission"/>
      <sheetName val="Sheet2"/>
      <sheetName val="TOU Billings"/>
      <sheetName val="Estimate vs True up"/>
      <sheetName val="BPI method 1598"/>
      <sheetName val="SSS 2 Tier"/>
      <sheetName val="DCB 2 Tier"/>
      <sheetName val="DCBR"/>
      <sheetName val="Other Power Purchased"/>
      <sheetName val="MFIT-JDE Diff"/>
      <sheetName val="FIT-JDE Diff"/>
      <sheetName val="Global Adjustment"/>
      <sheetName val="IESO INV &amp; SUBMISSION SUMMARY"/>
      <sheetName val="INTERVAL SPOT PRICE CUSTOMERS"/>
      <sheetName val="Binder Index"/>
      <sheetName val="900.23330"/>
    </sheetNames>
    <sheetDataSet>
      <sheetData sheetId="0"/>
      <sheetData sheetId="1">
        <row r="40">
          <cell r="Q40">
            <v>451460.52999999956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zoomScaleNormal="100" zoomScaleSheetLayoutView="85" workbookViewId="0">
      <selection activeCell="A75" sqref="A75"/>
    </sheetView>
  </sheetViews>
  <sheetFormatPr defaultColWidth="9.140625" defaultRowHeight="15" x14ac:dyDescent="0.2"/>
  <cols>
    <col min="1" max="1" width="5.5703125" style="1" customWidth="1"/>
    <col min="2" max="2" width="16.140625" style="2" customWidth="1"/>
    <col min="3" max="3" width="164.5703125" style="4" customWidth="1"/>
    <col min="4" max="16384" width="9.140625" style="4"/>
  </cols>
  <sheetData>
    <row r="10" spans="1:3" ht="15.75" x14ac:dyDescent="0.25">
      <c r="C10" s="3" t="s">
        <v>0</v>
      </c>
    </row>
    <row r="11" spans="1:3" ht="15.75" x14ac:dyDescent="0.2">
      <c r="A11" s="5" t="s">
        <v>1</v>
      </c>
    </row>
    <row r="13" spans="1:3" ht="15.75" x14ac:dyDescent="0.2">
      <c r="A13" s="6" t="s">
        <v>2</v>
      </c>
    </row>
    <row r="14" spans="1:3" ht="34.5" customHeight="1" x14ac:dyDescent="0.2">
      <c r="A14" s="141" t="s">
        <v>3</v>
      </c>
      <c r="B14" s="141"/>
      <c r="C14" s="141"/>
    </row>
    <row r="16" spans="1:3" ht="15.75" x14ac:dyDescent="0.2">
      <c r="A16" s="6" t="s">
        <v>4</v>
      </c>
    </row>
    <row r="17" spans="1:26" x14ac:dyDescent="0.2">
      <c r="A17" s="1" t="s">
        <v>5</v>
      </c>
    </row>
    <row r="18" spans="1:26" ht="33" customHeight="1" x14ac:dyDescent="0.2">
      <c r="A18" s="143" t="s">
        <v>6</v>
      </c>
      <c r="B18" s="143"/>
      <c r="C18" s="143"/>
    </row>
    <row r="20" spans="1:26" x14ac:dyDescent="0.2">
      <c r="A20" s="1">
        <v>1</v>
      </c>
      <c r="B20" s="142" t="s">
        <v>7</v>
      </c>
      <c r="C20" s="142"/>
    </row>
    <row r="21" spans="1:26" x14ac:dyDescent="0.2">
      <c r="B21" s="7"/>
      <c r="C21" s="7"/>
    </row>
    <row r="23" spans="1:26" ht="31.5" customHeight="1" x14ac:dyDescent="0.2">
      <c r="A23" s="1">
        <v>2</v>
      </c>
      <c r="B23" s="141" t="s">
        <v>8</v>
      </c>
      <c r="C23" s="141"/>
    </row>
    <row r="24" spans="1:26" x14ac:dyDescent="0.2">
      <c r="B24" s="8"/>
      <c r="C24" s="8"/>
    </row>
    <row r="26" spans="1:26" x14ac:dyDescent="0.2">
      <c r="A26" s="1">
        <v>3</v>
      </c>
      <c r="B26" s="144" t="s">
        <v>9</v>
      </c>
      <c r="C26" s="144"/>
    </row>
    <row r="27" spans="1:26" ht="32.25" customHeight="1" x14ac:dyDescent="0.2">
      <c r="B27" s="141" t="s">
        <v>10</v>
      </c>
      <c r="C27" s="141"/>
    </row>
    <row r="28" spans="1:26" ht="63" customHeight="1" x14ac:dyDescent="0.2">
      <c r="B28" s="141" t="s">
        <v>11</v>
      </c>
      <c r="C28" s="141"/>
      <c r="D28" s="9"/>
      <c r="E28" s="10"/>
      <c r="F28" s="10"/>
      <c r="G28" s="10"/>
      <c r="H28" s="10"/>
      <c r="I28" s="10"/>
      <c r="J28" s="10"/>
      <c r="K28" s="10"/>
      <c r="L28" s="10"/>
      <c r="M28" s="10"/>
      <c r="N28" s="10"/>
      <c r="O28" s="10"/>
      <c r="P28" s="10"/>
      <c r="Q28" s="10"/>
      <c r="R28" s="10"/>
      <c r="S28" s="10"/>
      <c r="T28" s="10"/>
      <c r="U28" s="10"/>
      <c r="V28" s="10"/>
      <c r="W28" s="10"/>
      <c r="X28" s="10"/>
      <c r="Y28" s="10"/>
      <c r="Z28" s="10"/>
    </row>
    <row r="29" spans="1:26" ht="30" customHeight="1" x14ac:dyDescent="0.2">
      <c r="B29" s="141" t="s">
        <v>12</v>
      </c>
      <c r="C29" s="141"/>
      <c r="D29" s="9"/>
      <c r="E29" s="10"/>
      <c r="F29" s="10"/>
      <c r="G29" s="10"/>
      <c r="H29" s="10"/>
      <c r="I29" s="10"/>
      <c r="J29" s="10"/>
      <c r="K29" s="10"/>
      <c r="L29" s="10"/>
      <c r="M29" s="10"/>
      <c r="N29" s="10"/>
      <c r="O29" s="10"/>
      <c r="P29" s="10"/>
      <c r="Q29" s="10"/>
      <c r="R29" s="10"/>
      <c r="S29" s="10"/>
      <c r="T29" s="10"/>
      <c r="U29" s="10"/>
      <c r="V29" s="10"/>
      <c r="W29" s="10"/>
      <c r="X29" s="10"/>
      <c r="Y29" s="10"/>
      <c r="Z29" s="10"/>
    </row>
    <row r="30" spans="1:26" x14ac:dyDescent="0.2">
      <c r="B30" s="11" t="s">
        <v>13</v>
      </c>
    </row>
    <row r="31" spans="1:26" x14ac:dyDescent="0.2">
      <c r="B31" s="11"/>
    </row>
    <row r="32" spans="1:26" x14ac:dyDescent="0.2">
      <c r="B32" s="11"/>
    </row>
    <row r="33" spans="1:3" ht="35.25" customHeight="1" x14ac:dyDescent="0.2">
      <c r="A33" s="141" t="s">
        <v>14</v>
      </c>
      <c r="B33" s="141"/>
      <c r="C33" s="141"/>
    </row>
    <row r="34" spans="1:3" x14ac:dyDescent="0.2">
      <c r="B34" s="8"/>
      <c r="C34" s="8"/>
    </row>
    <row r="35" spans="1:3" x14ac:dyDescent="0.2">
      <c r="B35" s="12"/>
    </row>
    <row r="36" spans="1:3" x14ac:dyDescent="0.2">
      <c r="A36" s="1">
        <v>4</v>
      </c>
      <c r="B36" s="144" t="s">
        <v>15</v>
      </c>
      <c r="C36" s="144"/>
    </row>
    <row r="37" spans="1:3" ht="78.75" customHeight="1" x14ac:dyDescent="0.2">
      <c r="B37" s="141" t="s">
        <v>16</v>
      </c>
      <c r="C37" s="141"/>
    </row>
    <row r="38" spans="1:3" ht="65.25" customHeight="1" x14ac:dyDescent="0.2">
      <c r="B38" s="141" t="s">
        <v>17</v>
      </c>
      <c r="C38" s="141"/>
    </row>
    <row r="39" spans="1:3" ht="31.5" customHeight="1" x14ac:dyDescent="0.2">
      <c r="B39" s="141" t="s">
        <v>18</v>
      </c>
      <c r="C39" s="141"/>
    </row>
    <row r="40" spans="1:3" ht="30" customHeight="1" x14ac:dyDescent="0.2">
      <c r="B40" s="141" t="s">
        <v>19</v>
      </c>
      <c r="C40" s="141"/>
    </row>
    <row r="41" spans="1:3" x14ac:dyDescent="0.2">
      <c r="B41" s="8"/>
      <c r="C41" s="8"/>
    </row>
    <row r="42" spans="1:3" ht="47.25" customHeight="1" x14ac:dyDescent="0.2">
      <c r="B42" s="13" t="s">
        <v>20</v>
      </c>
      <c r="C42" s="10" t="s">
        <v>21</v>
      </c>
    </row>
    <row r="43" spans="1:3" ht="33.75" customHeight="1" x14ac:dyDescent="0.2">
      <c r="B43" s="13" t="s">
        <v>22</v>
      </c>
      <c r="C43" s="10" t="s">
        <v>23</v>
      </c>
    </row>
    <row r="44" spans="1:3" x14ac:dyDescent="0.2">
      <c r="B44" s="13" t="s">
        <v>24</v>
      </c>
      <c r="C44" s="10" t="s">
        <v>25</v>
      </c>
    </row>
    <row r="45" spans="1:3" x14ac:dyDescent="0.2">
      <c r="B45" s="14" t="s">
        <v>26</v>
      </c>
      <c r="C45" s="15" t="s">
        <v>27</v>
      </c>
    </row>
    <row r="46" spans="1:3" x14ac:dyDescent="0.2">
      <c r="B46" s="16"/>
      <c r="C46" s="15"/>
    </row>
    <row r="48" spans="1:3" x14ac:dyDescent="0.2">
      <c r="A48" s="1">
        <v>5</v>
      </c>
      <c r="B48" s="17" t="s">
        <v>28</v>
      </c>
    </row>
    <row r="49" spans="2:3" ht="29.25" customHeight="1" x14ac:dyDescent="0.2">
      <c r="B49" s="141" t="s">
        <v>29</v>
      </c>
      <c r="C49" s="141"/>
    </row>
    <row r="51" spans="2:3" ht="30" customHeight="1" x14ac:dyDescent="0.2">
      <c r="B51" s="141" t="s">
        <v>30</v>
      </c>
      <c r="C51" s="141"/>
    </row>
    <row r="52" spans="2:3" ht="30" customHeight="1" x14ac:dyDescent="0.2">
      <c r="B52" s="141" t="s">
        <v>31</v>
      </c>
      <c r="C52" s="141"/>
    </row>
    <row r="53" spans="2:3" x14ac:dyDescent="0.2">
      <c r="B53" s="8"/>
      <c r="C53" s="8"/>
    </row>
    <row r="54" spans="2:3" x14ac:dyDescent="0.2">
      <c r="B54" s="18" t="s">
        <v>32</v>
      </c>
    </row>
    <row r="55" spans="2:3" x14ac:dyDescent="0.2">
      <c r="B55" s="19" t="s">
        <v>33</v>
      </c>
      <c r="C55" s="10" t="s">
        <v>34</v>
      </c>
    </row>
    <row r="56" spans="2:3" ht="45" x14ac:dyDescent="0.2">
      <c r="B56" s="19"/>
      <c r="C56" s="10" t="s">
        <v>35</v>
      </c>
    </row>
    <row r="57" spans="2:3" x14ac:dyDescent="0.2">
      <c r="B57" s="19"/>
      <c r="C57" s="4" t="s">
        <v>36</v>
      </c>
    </row>
    <row r="58" spans="2:3" x14ac:dyDescent="0.2">
      <c r="B58" s="19"/>
      <c r="C58" s="4" t="s">
        <v>37</v>
      </c>
    </row>
    <row r="59" spans="2:3" ht="21" customHeight="1" x14ac:dyDescent="0.2">
      <c r="B59" s="20" t="s">
        <v>38</v>
      </c>
      <c r="C59" s="4" t="s">
        <v>39</v>
      </c>
    </row>
    <row r="60" spans="2:3" ht="18.75" customHeight="1" x14ac:dyDescent="0.2">
      <c r="B60" s="20"/>
      <c r="C60" s="10" t="s">
        <v>40</v>
      </c>
    </row>
    <row r="61" spans="2:3" x14ac:dyDescent="0.2">
      <c r="B61" s="20"/>
      <c r="C61" s="4" t="s">
        <v>41</v>
      </c>
    </row>
    <row r="62" spans="2:3" x14ac:dyDescent="0.2">
      <c r="B62" s="20"/>
      <c r="C62" s="4" t="s">
        <v>42</v>
      </c>
    </row>
    <row r="63" spans="2:3" x14ac:dyDescent="0.2">
      <c r="B63" s="20" t="s">
        <v>43</v>
      </c>
      <c r="C63" s="4" t="s">
        <v>44</v>
      </c>
    </row>
    <row r="64" spans="2:3" ht="45" x14ac:dyDescent="0.2">
      <c r="B64" s="20"/>
      <c r="C64" s="8" t="s">
        <v>45</v>
      </c>
    </row>
    <row r="65" spans="1:3" x14ac:dyDescent="0.2">
      <c r="B65" s="20"/>
      <c r="C65" s="4" t="s">
        <v>46</v>
      </c>
    </row>
    <row r="66" spans="1:3" x14ac:dyDescent="0.2">
      <c r="B66" s="20"/>
      <c r="C66" s="4" t="s">
        <v>47</v>
      </c>
    </row>
    <row r="67" spans="1:3" x14ac:dyDescent="0.2">
      <c r="B67" s="20" t="s">
        <v>48</v>
      </c>
      <c r="C67" s="4" t="s">
        <v>49</v>
      </c>
    </row>
    <row r="68" spans="1:3" ht="45" x14ac:dyDescent="0.2">
      <c r="B68" s="20"/>
      <c r="C68" s="8" t="s">
        <v>50</v>
      </c>
    </row>
    <row r="69" spans="1:3" ht="30" x14ac:dyDescent="0.2">
      <c r="B69" s="20"/>
      <c r="C69" s="8" t="s">
        <v>51</v>
      </c>
    </row>
    <row r="70" spans="1:3" x14ac:dyDescent="0.2">
      <c r="B70" s="20" t="s">
        <v>52</v>
      </c>
      <c r="C70" s="4" t="s">
        <v>53</v>
      </c>
    </row>
    <row r="71" spans="1:3" ht="30" x14ac:dyDescent="0.2">
      <c r="B71" s="20"/>
      <c r="C71" s="8" t="s">
        <v>54</v>
      </c>
    </row>
    <row r="72" spans="1:3" x14ac:dyDescent="0.2">
      <c r="B72" s="20" t="s">
        <v>55</v>
      </c>
      <c r="C72" s="8" t="s">
        <v>56</v>
      </c>
    </row>
    <row r="73" spans="1:3" ht="45" x14ac:dyDescent="0.2">
      <c r="B73" s="20"/>
      <c r="C73" s="8" t="s">
        <v>57</v>
      </c>
    </row>
    <row r="74" spans="1:3" x14ac:dyDescent="0.2">
      <c r="B74" s="20" t="s">
        <v>58</v>
      </c>
      <c r="C74" s="8" t="s">
        <v>59</v>
      </c>
    </row>
    <row r="75" spans="1:3" ht="30" x14ac:dyDescent="0.2">
      <c r="B75" s="20"/>
      <c r="C75" s="8" t="s">
        <v>60</v>
      </c>
    </row>
    <row r="76" spans="1:3" x14ac:dyDescent="0.2">
      <c r="B76" s="20"/>
      <c r="C76" s="8"/>
    </row>
    <row r="77" spans="1:3" x14ac:dyDescent="0.2">
      <c r="A77" s="1">
        <v>6</v>
      </c>
      <c r="B77" s="21" t="s">
        <v>61</v>
      </c>
      <c r="C77" s="8"/>
    </row>
    <row r="78" spans="1:3" ht="59.25" customHeight="1" x14ac:dyDescent="0.2">
      <c r="B78" s="143" t="s">
        <v>62</v>
      </c>
      <c r="C78" s="143"/>
    </row>
    <row r="79" spans="1:3" x14ac:dyDescent="0.2">
      <c r="B79" s="22"/>
      <c r="C79" s="8"/>
    </row>
    <row r="81" spans="1:3" ht="30.75" customHeight="1" x14ac:dyDescent="0.2">
      <c r="A81" s="1">
        <v>7</v>
      </c>
      <c r="B81" s="141" t="s">
        <v>63</v>
      </c>
      <c r="C81" s="141"/>
    </row>
    <row r="82" spans="1:3" x14ac:dyDescent="0.2">
      <c r="B82" s="8"/>
      <c r="C82" s="8"/>
    </row>
    <row r="83" spans="1:3" ht="15.75" customHeight="1" x14ac:dyDescent="0.2">
      <c r="B83" s="142" t="s">
        <v>64</v>
      </c>
      <c r="C83" s="142"/>
    </row>
  </sheetData>
  <mergeCells count="20">
    <mergeCell ref="B38:C38"/>
    <mergeCell ref="A14:C14"/>
    <mergeCell ref="A18:C18"/>
    <mergeCell ref="B20:C20"/>
    <mergeCell ref="B23:C23"/>
    <mergeCell ref="B26:C26"/>
    <mergeCell ref="B27:C27"/>
    <mergeCell ref="B28:C28"/>
    <mergeCell ref="B29:C29"/>
    <mergeCell ref="A33:C33"/>
    <mergeCell ref="B36:C36"/>
    <mergeCell ref="B37:C37"/>
    <mergeCell ref="B81:C81"/>
    <mergeCell ref="B83:C83"/>
    <mergeCell ref="B39:C39"/>
    <mergeCell ref="B40:C40"/>
    <mergeCell ref="B49:C49"/>
    <mergeCell ref="B51:C51"/>
    <mergeCell ref="B52:C52"/>
    <mergeCell ref="B78:C78"/>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topLeftCell="A100" zoomScaleNormal="100" zoomScaleSheetLayoutView="100" workbookViewId="0">
      <selection activeCell="J61" sqref="J61"/>
    </sheetView>
  </sheetViews>
  <sheetFormatPr defaultColWidth="9.140625" defaultRowHeight="14.25" x14ac:dyDescent="0.2"/>
  <cols>
    <col min="1" max="1" width="10.28515625" style="25" customWidth="1"/>
    <col min="2" max="2" width="53.85546875" style="25" customWidth="1"/>
    <col min="3" max="3" width="28.140625" style="25" customWidth="1"/>
    <col min="4" max="4" width="23.140625" style="25" customWidth="1"/>
    <col min="5" max="5" width="19.140625" style="25" customWidth="1"/>
    <col min="6" max="6" width="24.42578125" style="25" customWidth="1"/>
    <col min="7" max="7" width="15.85546875" style="25" customWidth="1"/>
    <col min="8" max="8" width="18.140625" style="25" customWidth="1"/>
    <col min="9" max="9" width="17.7109375" style="25" customWidth="1"/>
    <col min="10" max="10" width="17.28515625" style="25" customWidth="1"/>
    <col min="11" max="11" width="18.140625" style="25" customWidth="1"/>
    <col min="12" max="12" width="10.7109375" style="25" customWidth="1"/>
    <col min="13" max="13" width="10.28515625" style="25" customWidth="1"/>
    <col min="14" max="14" width="11.85546875" style="25" customWidth="1"/>
    <col min="15" max="15" width="10.7109375" style="25" customWidth="1"/>
    <col min="16" max="16" width="10.28515625" style="25" customWidth="1"/>
    <col min="17" max="17" width="10.7109375" style="25" customWidth="1"/>
    <col min="18" max="18" width="10.5703125" style="25" customWidth="1"/>
    <col min="19" max="19" width="11" style="25" customWidth="1"/>
    <col min="20" max="20" width="13" style="25" customWidth="1"/>
    <col min="21" max="21" width="10.85546875" style="25" customWidth="1"/>
    <col min="22" max="22" width="11.28515625" style="25" customWidth="1"/>
    <col min="23" max="16384" width="9.140625" style="25"/>
  </cols>
  <sheetData>
    <row r="12" spans="1:24" ht="15" x14ac:dyDescent="0.25">
      <c r="A12" s="23" t="s">
        <v>65</v>
      </c>
      <c r="B12" s="24"/>
      <c r="C12" s="23"/>
    </row>
    <row r="13" spans="1:24" x14ac:dyDescent="0.2">
      <c r="A13" s="24"/>
      <c r="B13" s="24"/>
      <c r="C13" s="24"/>
    </row>
    <row r="14" spans="1:24" ht="15" x14ac:dyDescent="0.2">
      <c r="A14" s="24"/>
      <c r="B14" s="24" t="s">
        <v>66</v>
      </c>
      <c r="C14" s="26"/>
      <c r="D14" s="24"/>
      <c r="E14" s="24"/>
      <c r="F14" s="24"/>
      <c r="X14" s="25">
        <v>2014</v>
      </c>
    </row>
    <row r="15" spans="1:24" ht="15" x14ac:dyDescent="0.2">
      <c r="A15" s="24"/>
      <c r="B15" s="24" t="s">
        <v>67</v>
      </c>
      <c r="C15" s="27"/>
      <c r="D15" s="24"/>
      <c r="E15" s="24"/>
      <c r="F15" s="24"/>
    </row>
    <row r="16" spans="1:24" ht="15" x14ac:dyDescent="0.2">
      <c r="A16" s="24"/>
      <c r="B16" s="28"/>
      <c r="C16" s="28"/>
      <c r="D16" s="24"/>
      <c r="E16" s="24"/>
      <c r="F16" s="24"/>
      <c r="X16" s="25">
        <v>2015</v>
      </c>
    </row>
    <row r="17" spans="1:24" ht="15" x14ac:dyDescent="0.2">
      <c r="A17" s="24" t="s">
        <v>68</v>
      </c>
      <c r="B17" s="28" t="s">
        <v>69</v>
      </c>
      <c r="C17" s="29">
        <v>2016</v>
      </c>
      <c r="D17" s="24"/>
      <c r="E17" s="24"/>
      <c r="F17" s="24"/>
      <c r="X17" s="25">
        <v>2016</v>
      </c>
    </row>
    <row r="18" spans="1:24" ht="15" x14ac:dyDescent="0.2">
      <c r="A18" s="24"/>
      <c r="B18" s="28"/>
      <c r="C18" s="28"/>
      <c r="D18" s="24"/>
      <c r="E18" s="24"/>
      <c r="F18" s="24"/>
    </row>
    <row r="19" spans="1:24" ht="15" x14ac:dyDescent="0.2">
      <c r="A19" s="24"/>
      <c r="B19" s="28"/>
      <c r="C19" s="28"/>
      <c r="D19" s="24"/>
      <c r="E19" s="24"/>
      <c r="F19" s="24"/>
    </row>
    <row r="20" spans="1:24" ht="15" x14ac:dyDescent="0.2">
      <c r="A20" s="24" t="s">
        <v>70</v>
      </c>
      <c r="B20" s="30" t="s">
        <v>71</v>
      </c>
      <c r="C20" s="31"/>
      <c r="D20" s="31"/>
      <c r="E20" s="31"/>
      <c r="F20" s="31"/>
      <c r="I20" s="32"/>
      <c r="J20" s="32"/>
      <c r="K20" s="32"/>
      <c r="L20" s="32"/>
      <c r="M20" s="32"/>
      <c r="N20" s="32"/>
      <c r="O20" s="32"/>
      <c r="P20" s="32"/>
      <c r="Q20" s="32"/>
      <c r="R20" s="32"/>
      <c r="S20" s="32"/>
    </row>
    <row r="21" spans="1:24" ht="15" x14ac:dyDescent="0.2">
      <c r="A21" s="24"/>
      <c r="B21" s="156" t="s">
        <v>72</v>
      </c>
      <c r="C21" s="156"/>
      <c r="D21" s="29">
        <v>2016</v>
      </c>
      <c r="E21" s="157"/>
      <c r="F21" s="158"/>
      <c r="G21" s="32"/>
      <c r="H21" s="32"/>
      <c r="I21" s="32"/>
      <c r="J21" s="32"/>
      <c r="K21" s="32"/>
      <c r="L21" s="32"/>
      <c r="M21" s="32"/>
      <c r="N21" s="32"/>
      <c r="O21" s="32"/>
      <c r="P21" s="32"/>
      <c r="Q21" s="32"/>
    </row>
    <row r="22" spans="1:24" ht="15" thickBot="1" x14ac:dyDescent="0.25">
      <c r="A22" s="24"/>
      <c r="B22" s="33" t="s">
        <v>73</v>
      </c>
      <c r="C22" s="33" t="s">
        <v>74</v>
      </c>
      <c r="D22" s="34">
        <f>D23+D24</f>
        <v>901420026</v>
      </c>
      <c r="E22" s="35" t="s">
        <v>75</v>
      </c>
      <c r="F22" s="36">
        <v>1</v>
      </c>
      <c r="G22" s="32"/>
      <c r="H22" s="32"/>
      <c r="I22" s="32"/>
      <c r="J22" s="32"/>
      <c r="K22" s="32"/>
      <c r="L22" s="32"/>
      <c r="M22" s="32"/>
      <c r="N22" s="32"/>
      <c r="O22" s="32"/>
      <c r="P22" s="32"/>
      <c r="Q22" s="32"/>
    </row>
    <row r="23" spans="1:24" x14ac:dyDescent="0.2">
      <c r="B23" s="33" t="s">
        <v>76</v>
      </c>
      <c r="C23" s="33" t="s">
        <v>77</v>
      </c>
      <c r="D23" s="37">
        <f>[1]Calculations!N14</f>
        <v>402321200.72655863</v>
      </c>
      <c r="E23" s="35" t="s">
        <v>75</v>
      </c>
      <c r="F23" s="38">
        <f>IFERROR(D23/$D$22,0)</f>
        <v>0.44631935071582118</v>
      </c>
    </row>
    <row r="24" spans="1:24" ht="15" thickBot="1" x14ac:dyDescent="0.25">
      <c r="B24" s="33" t="s">
        <v>78</v>
      </c>
      <c r="C24" s="33" t="s">
        <v>79</v>
      </c>
      <c r="D24" s="34">
        <f>D25+D26</f>
        <v>499098825.27344137</v>
      </c>
      <c r="E24" s="35" t="s">
        <v>75</v>
      </c>
      <c r="F24" s="38">
        <f>IFERROR(D24/$D$22,0)</f>
        <v>0.55368064928417882</v>
      </c>
    </row>
    <row r="25" spans="1:24" x14ac:dyDescent="0.2">
      <c r="B25" s="33" t="s">
        <v>80</v>
      </c>
      <c r="C25" s="33" t="s">
        <v>81</v>
      </c>
      <c r="D25" s="37">
        <f>[1]Calculations!N22</f>
        <v>73638167</v>
      </c>
      <c r="E25" s="35" t="s">
        <v>75</v>
      </c>
      <c r="F25" s="38">
        <f>IFERROR(D25/$D$22,0)</f>
        <v>8.1691292489656758E-2</v>
      </c>
    </row>
    <row r="26" spans="1:24" x14ac:dyDescent="0.2">
      <c r="B26" s="33" t="s">
        <v>82</v>
      </c>
      <c r="C26" s="33" t="s">
        <v>83</v>
      </c>
      <c r="D26" s="39">
        <f>[1]Calculations!N24</f>
        <v>425460658.27344137</v>
      </c>
      <c r="E26" s="35" t="s">
        <v>75</v>
      </c>
      <c r="F26" s="38">
        <f>IFERROR(D26/$D$22,0)</f>
        <v>0.47198935679452209</v>
      </c>
      <c r="G26" s="40"/>
      <c r="H26" s="40"/>
    </row>
    <row r="27" spans="1:24" ht="34.5" customHeight="1" x14ac:dyDescent="0.2">
      <c r="B27" s="159" t="s">
        <v>84</v>
      </c>
      <c r="C27" s="159"/>
      <c r="D27" s="159"/>
      <c r="E27" s="159"/>
      <c r="F27" s="159"/>
      <c r="G27" s="160"/>
      <c r="H27" s="160"/>
    </row>
    <row r="28" spans="1:24" x14ac:dyDescent="0.2">
      <c r="D28" s="41"/>
      <c r="E28" s="42"/>
      <c r="F28" s="42"/>
      <c r="G28" s="42"/>
    </row>
    <row r="29" spans="1:24" ht="15" x14ac:dyDescent="0.25">
      <c r="A29" s="25" t="s">
        <v>85</v>
      </c>
      <c r="B29" s="43" t="s">
        <v>86</v>
      </c>
      <c r="N29" s="25">
        <v>146.37</v>
      </c>
    </row>
    <row r="30" spans="1:24" ht="15" x14ac:dyDescent="0.25">
      <c r="B30" s="43"/>
      <c r="N30" s="25">
        <v>212.74</v>
      </c>
    </row>
    <row r="31" spans="1:24" ht="15" x14ac:dyDescent="0.25">
      <c r="B31" s="44" t="s">
        <v>87</v>
      </c>
      <c r="C31" s="45" t="s">
        <v>88</v>
      </c>
      <c r="E31" s="32"/>
      <c r="F31" s="42"/>
      <c r="G31" s="42"/>
      <c r="H31" s="42"/>
      <c r="I31" s="42"/>
      <c r="J31" s="42"/>
      <c r="K31" s="42"/>
      <c r="N31" s="25">
        <v>466.71</v>
      </c>
    </row>
    <row r="32" spans="1:24" x14ac:dyDescent="0.2">
      <c r="E32" s="32"/>
      <c r="F32" s="42"/>
      <c r="G32" s="42"/>
      <c r="H32" s="42"/>
      <c r="I32" s="42"/>
      <c r="J32" s="42"/>
      <c r="K32" s="42"/>
      <c r="N32" s="25">
        <v>1595.95</v>
      </c>
    </row>
    <row r="33" spans="1:23" ht="15" x14ac:dyDescent="0.25">
      <c r="B33" s="44" t="s">
        <v>89</v>
      </c>
      <c r="N33" s="25">
        <v>566.08000000000004</v>
      </c>
    </row>
    <row r="34" spans="1:23" ht="15" customHeight="1" x14ac:dyDescent="0.25">
      <c r="B34" s="46"/>
      <c r="C34" s="46"/>
      <c r="D34" s="46"/>
      <c r="E34" s="46"/>
      <c r="F34" s="46"/>
      <c r="G34" s="46"/>
      <c r="H34" s="46"/>
      <c r="N34" s="25">
        <v>1266.57</v>
      </c>
    </row>
    <row r="35" spans="1:23" ht="15" customHeight="1" x14ac:dyDescent="0.25">
      <c r="B35" s="46"/>
      <c r="C35" s="46"/>
      <c r="D35" s="46"/>
      <c r="E35" s="46"/>
      <c r="F35" s="46"/>
      <c r="G35" s="46"/>
      <c r="H35" s="46"/>
      <c r="N35" s="25">
        <v>-979.82</v>
      </c>
    </row>
    <row r="36" spans="1:23" ht="15" customHeight="1" x14ac:dyDescent="0.25">
      <c r="B36" s="46"/>
      <c r="C36" s="46"/>
      <c r="D36" s="46"/>
      <c r="E36" s="46"/>
      <c r="F36" s="46"/>
      <c r="G36" s="46"/>
      <c r="H36" s="46"/>
      <c r="N36" s="25">
        <v>52.65</v>
      </c>
    </row>
    <row r="37" spans="1:23" ht="15" customHeight="1" x14ac:dyDescent="0.25">
      <c r="B37" s="46"/>
      <c r="C37" s="46"/>
      <c r="D37" s="46"/>
      <c r="E37" s="46"/>
      <c r="F37" s="46"/>
      <c r="G37" s="46"/>
      <c r="H37" s="46"/>
      <c r="N37" s="25">
        <v>3172.63</v>
      </c>
    </row>
    <row r="38" spans="1:23" ht="14.25" customHeight="1" x14ac:dyDescent="0.25">
      <c r="B38" s="46"/>
      <c r="C38" s="46"/>
      <c r="D38" s="46"/>
      <c r="E38" s="46"/>
      <c r="F38" s="46"/>
      <c r="G38" s="46"/>
      <c r="H38" s="46"/>
      <c r="N38" s="25">
        <v>822.16</v>
      </c>
    </row>
    <row r="39" spans="1:23" ht="14.25" customHeight="1" x14ac:dyDescent="0.25">
      <c r="B39" s="46"/>
      <c r="C39" s="46"/>
      <c r="D39" s="46"/>
      <c r="E39" s="46"/>
      <c r="F39" s="46"/>
      <c r="G39" s="46"/>
      <c r="H39" s="46"/>
      <c r="N39" s="25">
        <v>-237.24</v>
      </c>
    </row>
    <row r="40" spans="1:23" s="42" customFormat="1" ht="14.25" customHeight="1" x14ac:dyDescent="0.25">
      <c r="B40" s="46"/>
      <c r="C40" s="46"/>
      <c r="D40" s="46"/>
      <c r="E40" s="46"/>
      <c r="F40" s="46"/>
      <c r="G40" s="46"/>
      <c r="H40" s="46"/>
      <c r="N40" s="42">
        <v>1864.49</v>
      </c>
    </row>
    <row r="41" spans="1:23" s="42" customFormat="1" ht="14.25" customHeight="1" x14ac:dyDescent="0.25">
      <c r="B41" s="46"/>
      <c r="C41" s="46"/>
      <c r="D41" s="46"/>
      <c r="E41" s="46"/>
      <c r="F41" s="46"/>
      <c r="G41" s="46"/>
      <c r="H41" s="46"/>
      <c r="N41" s="42">
        <f>SUM(N29:N40)</f>
        <v>8949.2900000000009</v>
      </c>
    </row>
    <row r="43" spans="1:23" ht="15" x14ac:dyDescent="0.25">
      <c r="A43" s="25" t="s">
        <v>90</v>
      </c>
      <c r="B43" s="23" t="s">
        <v>15</v>
      </c>
      <c r="C43" s="43"/>
    </row>
    <row r="44" spans="1:23" ht="15.75" thickBot="1" x14ac:dyDescent="0.3">
      <c r="B44" s="44" t="s">
        <v>72</v>
      </c>
      <c r="C44" s="47">
        <v>2016</v>
      </c>
      <c r="D44" s="32"/>
      <c r="E44" s="32"/>
      <c r="F44" s="48"/>
      <c r="G44" s="49"/>
      <c r="H44" s="49"/>
      <c r="I44" s="49"/>
      <c r="J44" s="49"/>
      <c r="K44" s="49"/>
      <c r="N44" s="43" t="s">
        <v>91</v>
      </c>
    </row>
    <row r="45" spans="1:23" s="50" customFormat="1" ht="80.25" customHeight="1" thickBot="1" x14ac:dyDescent="0.3">
      <c r="B45" s="51" t="s">
        <v>92</v>
      </c>
      <c r="C45" s="52" t="s">
        <v>93</v>
      </c>
      <c r="D45" s="53" t="s">
        <v>94</v>
      </c>
      <c r="E45" s="54" t="s">
        <v>95</v>
      </c>
      <c r="F45" s="55" t="s">
        <v>96</v>
      </c>
      <c r="G45" s="56" t="s">
        <v>97</v>
      </c>
      <c r="H45" s="56" t="s">
        <v>98</v>
      </c>
      <c r="I45" s="56" t="s">
        <v>99</v>
      </c>
      <c r="J45" s="56" t="s">
        <v>100</v>
      </c>
      <c r="K45" s="57" t="s">
        <v>101</v>
      </c>
      <c r="N45" s="58"/>
      <c r="O45" s="161">
        <v>2016</v>
      </c>
      <c r="P45" s="161"/>
      <c r="Q45" s="161"/>
      <c r="R45" s="161">
        <v>2015</v>
      </c>
      <c r="S45" s="161"/>
      <c r="T45" s="161"/>
      <c r="U45" s="161">
        <v>2014</v>
      </c>
      <c r="V45" s="161"/>
      <c r="W45" s="161"/>
    </row>
    <row r="46" spans="1:23" s="50" customFormat="1" ht="30" x14ac:dyDescent="0.25">
      <c r="B46" s="59"/>
      <c r="C46" s="60" t="s">
        <v>102</v>
      </c>
      <c r="D46" s="60" t="s">
        <v>103</v>
      </c>
      <c r="E46" s="61" t="s">
        <v>104</v>
      </c>
      <c r="F46" s="61" t="s">
        <v>105</v>
      </c>
      <c r="G46" s="61" t="s">
        <v>106</v>
      </c>
      <c r="H46" s="62" t="s">
        <v>107</v>
      </c>
      <c r="I46" s="61" t="s">
        <v>108</v>
      </c>
      <c r="J46" s="62" t="s">
        <v>109</v>
      </c>
      <c r="K46" s="63" t="s">
        <v>110</v>
      </c>
      <c r="N46" s="64" t="s">
        <v>111</v>
      </c>
      <c r="O46" s="65" t="s">
        <v>112</v>
      </c>
      <c r="P46" s="65" t="s">
        <v>113</v>
      </c>
      <c r="Q46" s="65" t="s">
        <v>114</v>
      </c>
      <c r="R46" s="65" t="s">
        <v>112</v>
      </c>
      <c r="S46" s="65" t="s">
        <v>113</v>
      </c>
      <c r="T46" s="65" t="s">
        <v>114</v>
      </c>
      <c r="U46" s="65" t="s">
        <v>112</v>
      </c>
      <c r="V46" s="65" t="s">
        <v>113</v>
      </c>
      <c r="W46" s="65" t="s">
        <v>114</v>
      </c>
    </row>
    <row r="47" spans="1:23" x14ac:dyDescent="0.2">
      <c r="B47" s="66" t="s">
        <v>115</v>
      </c>
      <c r="C47" s="67">
        <f>[1]Calculations!B86</f>
        <v>39303864.771920383</v>
      </c>
      <c r="D47" s="67">
        <f>[1]Calculations!B96</f>
        <v>3654744.768992506</v>
      </c>
      <c r="E47" s="68">
        <f>[1]Calculations!B105</f>
        <v>3588806.9843580946</v>
      </c>
      <c r="F47" s="69">
        <f>C47-D47+E47</f>
        <v>39237926.987285972</v>
      </c>
      <c r="G47" s="70">
        <f>O47</f>
        <v>8.4229999999999999E-2</v>
      </c>
      <c r="H47" s="71">
        <f>F47*G47</f>
        <v>3305010.5901390975</v>
      </c>
      <c r="I47" s="70">
        <f>Q47</f>
        <v>9.1789999999999997E-2</v>
      </c>
      <c r="J47" s="72">
        <f>F47*I47</f>
        <v>3601649.3181629791</v>
      </c>
      <c r="K47" s="73">
        <f>J47-H47</f>
        <v>296638.72802388156</v>
      </c>
      <c r="N47" s="58" t="s">
        <v>115</v>
      </c>
      <c r="O47" s="74">
        <v>8.4229999999999999E-2</v>
      </c>
      <c r="P47" s="74">
        <v>9.214E-2</v>
      </c>
      <c r="Q47" s="74">
        <v>9.1789999999999997E-2</v>
      </c>
      <c r="R47" s="74">
        <v>5.5490000000000005E-2</v>
      </c>
      <c r="S47" s="74">
        <v>6.1609999999999998E-2</v>
      </c>
      <c r="T47" s="74">
        <v>5.0680000000000003E-2</v>
      </c>
      <c r="U47" s="74">
        <v>3.6260000000000001E-2</v>
      </c>
      <c r="V47" s="74">
        <v>1.806E-2</v>
      </c>
      <c r="W47" s="74">
        <v>1.261E-2</v>
      </c>
    </row>
    <row r="48" spans="1:23" x14ac:dyDescent="0.2">
      <c r="B48" s="66" t="s">
        <v>116</v>
      </c>
      <c r="C48" s="67">
        <f>[1]Calculations!C86</f>
        <v>35547566.479916118</v>
      </c>
      <c r="D48" s="67">
        <f>[1]Calculations!C96</f>
        <v>3321812.7782056965</v>
      </c>
      <c r="E48" s="68">
        <f>[1]Calculations!C105</f>
        <v>3261881.6504773125</v>
      </c>
      <c r="F48" s="69">
        <f t="shared" ref="F48:F58" si="0">C48-D48+E48</f>
        <v>35487635.352187738</v>
      </c>
      <c r="G48" s="70">
        <f t="shared" ref="G48:G58" si="1">O48</f>
        <v>0.10384</v>
      </c>
      <c r="H48" s="71">
        <f t="shared" ref="H48:H58" si="2">F48*G48</f>
        <v>3685036.0549711748</v>
      </c>
      <c r="I48" s="70">
        <f t="shared" ref="I48:I58" si="3">Q48</f>
        <v>9.851E-2</v>
      </c>
      <c r="J48" s="72">
        <f t="shared" ref="J48:J58" si="4">F48*I48</f>
        <v>3495886.958544014</v>
      </c>
      <c r="K48" s="73">
        <f t="shared" ref="K48:K58" si="5">J48-H48</f>
        <v>-189149.09642716078</v>
      </c>
      <c r="N48" s="58" t="s">
        <v>116</v>
      </c>
      <c r="O48" s="75">
        <v>0.10384</v>
      </c>
      <c r="P48" s="75">
        <v>9.6780000000000005E-2</v>
      </c>
      <c r="Q48" s="75">
        <v>9.851E-2</v>
      </c>
      <c r="R48" s="75">
        <v>6.9809999999999997E-2</v>
      </c>
      <c r="S48" s="75">
        <v>4.095E-2</v>
      </c>
      <c r="T48" s="75">
        <v>3.9609999999999999E-2</v>
      </c>
      <c r="U48" s="75">
        <v>2.231E-2</v>
      </c>
      <c r="V48" s="75">
        <v>1.1180000000000001E-2</v>
      </c>
      <c r="W48" s="75">
        <v>1.3300000000000001E-2</v>
      </c>
    </row>
    <row r="49" spans="1:24" x14ac:dyDescent="0.2">
      <c r="B49" s="66" t="s">
        <v>117</v>
      </c>
      <c r="C49" s="67">
        <f>[1]Calculations!D86</f>
        <v>35162211.300247513</v>
      </c>
      <c r="D49" s="67">
        <f>[1]Calculations!D96</f>
        <v>3330918.5811089575</v>
      </c>
      <c r="E49" s="68">
        <f>[1]Calculations!D105</f>
        <v>3270823.1692762822</v>
      </c>
      <c r="F49" s="69">
        <f t="shared" si="0"/>
        <v>35102115.888414837</v>
      </c>
      <c r="G49" s="70">
        <f t="shared" si="1"/>
        <v>9.0219999999999995E-2</v>
      </c>
      <c r="H49" s="71">
        <f t="shared" si="2"/>
        <v>3166912.8954527862</v>
      </c>
      <c r="I49" s="70">
        <f t="shared" si="3"/>
        <v>0.1061</v>
      </c>
      <c r="J49" s="72">
        <f t="shared" si="4"/>
        <v>3724334.4957608143</v>
      </c>
      <c r="K49" s="73">
        <f t="shared" si="5"/>
        <v>557421.60030802805</v>
      </c>
      <c r="N49" s="58" t="s">
        <v>117</v>
      </c>
      <c r="O49" s="75">
        <v>9.0219999999999995E-2</v>
      </c>
      <c r="P49" s="75">
        <v>0.10299</v>
      </c>
      <c r="Q49" s="75">
        <v>0.1061</v>
      </c>
      <c r="R49" s="75">
        <v>3.6040000000000003E-2</v>
      </c>
      <c r="S49" s="75">
        <v>5.74E-2</v>
      </c>
      <c r="T49" s="75">
        <v>6.2899999999999998E-2</v>
      </c>
      <c r="U49" s="75">
        <v>1.103E-2</v>
      </c>
      <c r="V49" s="75">
        <v>-8.0000000000000002E-3</v>
      </c>
      <c r="W49" s="75">
        <v>-2.7E-4</v>
      </c>
    </row>
    <row r="50" spans="1:24" x14ac:dyDescent="0.2">
      <c r="B50" s="66" t="s">
        <v>118</v>
      </c>
      <c r="C50" s="67">
        <f>[1]Calculations!E86</f>
        <v>33632865.741595335</v>
      </c>
      <c r="D50" s="67">
        <f>[1]Calculations!E96</f>
        <v>3176384.6577669643</v>
      </c>
      <c r="E50" s="68">
        <f>[1]Calculations!E105</f>
        <v>3119077.2996015474</v>
      </c>
      <c r="F50" s="69">
        <f t="shared" si="0"/>
        <v>33575558.383429915</v>
      </c>
      <c r="G50" s="70">
        <f t="shared" si="1"/>
        <v>0.12114999999999999</v>
      </c>
      <c r="H50" s="71">
        <f t="shared" si="2"/>
        <v>4067678.8981525339</v>
      </c>
      <c r="I50" s="70">
        <f t="shared" si="3"/>
        <v>0.11132</v>
      </c>
      <c r="J50" s="72">
        <f t="shared" si="4"/>
        <v>3737631.1592434184</v>
      </c>
      <c r="K50" s="73">
        <f t="shared" si="5"/>
        <v>-330047.73890911555</v>
      </c>
      <c r="N50" s="58" t="s">
        <v>118</v>
      </c>
      <c r="O50" s="75">
        <v>0.12114999999999999</v>
      </c>
      <c r="P50" s="75">
        <v>0.11176999999999999</v>
      </c>
      <c r="Q50" s="75">
        <v>0.11132</v>
      </c>
      <c r="R50" s="75">
        <v>6.7049999999999998E-2</v>
      </c>
      <c r="S50" s="75">
        <v>9.2679999999999998E-2</v>
      </c>
      <c r="T50" s="75">
        <v>9.5590000000000008E-2</v>
      </c>
      <c r="U50" s="75">
        <v>-9.6500000000000006E-3</v>
      </c>
      <c r="V50" s="75">
        <v>5.4530000000000002E-2</v>
      </c>
      <c r="W50" s="75">
        <v>5.1979999999999998E-2</v>
      </c>
    </row>
    <row r="51" spans="1:24" x14ac:dyDescent="0.2">
      <c r="B51" s="66" t="s">
        <v>119</v>
      </c>
      <c r="C51" s="67">
        <f>[1]Calculations!F86</f>
        <v>33931571.001945034</v>
      </c>
      <c r="D51" s="67">
        <f>[1]Calculations!F96</f>
        <v>3319188.0967244208</v>
      </c>
      <c r="E51" s="68">
        <f>[1]Calculations!F105</f>
        <v>3259304.3226946294</v>
      </c>
      <c r="F51" s="69">
        <f t="shared" si="0"/>
        <v>33871687.227915242</v>
      </c>
      <c r="G51" s="70">
        <f t="shared" si="1"/>
        <v>0.10405</v>
      </c>
      <c r="H51" s="71">
        <f t="shared" si="2"/>
        <v>3524349.056064581</v>
      </c>
      <c r="I51" s="70">
        <f t="shared" si="3"/>
        <v>0.10749</v>
      </c>
      <c r="J51" s="72">
        <f t="shared" si="4"/>
        <v>3640867.6601286093</v>
      </c>
      <c r="K51" s="73">
        <f t="shared" si="5"/>
        <v>116518.60406402824</v>
      </c>
      <c r="N51" s="58" t="s">
        <v>119</v>
      </c>
      <c r="O51" s="75">
        <v>0.10405</v>
      </c>
      <c r="P51" s="75">
        <v>0.11493</v>
      </c>
      <c r="Q51" s="75">
        <v>0.10749</v>
      </c>
      <c r="R51" s="75">
        <v>9.4159999999999994E-2</v>
      </c>
      <c r="S51" s="75">
        <v>9.7299999999999998E-2</v>
      </c>
      <c r="T51" s="75">
        <v>9.6680000000000002E-2</v>
      </c>
      <c r="U51" s="75">
        <v>5.3560000000000003E-2</v>
      </c>
      <c r="V51" s="75">
        <v>7.3520000000000002E-2</v>
      </c>
      <c r="W51" s="75">
        <v>7.1959999999999996E-2</v>
      </c>
    </row>
    <row r="52" spans="1:24" x14ac:dyDescent="0.2">
      <c r="B52" s="66" t="s">
        <v>120</v>
      </c>
      <c r="C52" s="67">
        <f>[1]Calculations!G86</f>
        <v>38813337.478875533</v>
      </c>
      <c r="D52" s="67">
        <f>[1]Calculations!G96</f>
        <v>3686044.7342746332</v>
      </c>
      <c r="E52" s="68">
        <f>[1]Calculations!G105</f>
        <v>3619542.2452626824</v>
      </c>
      <c r="F52" s="69">
        <f t="shared" si="0"/>
        <v>38746834.989863582</v>
      </c>
      <c r="G52" s="70">
        <f t="shared" si="1"/>
        <v>0.11650000000000001</v>
      </c>
      <c r="H52" s="71">
        <f t="shared" si="2"/>
        <v>4514006.276319108</v>
      </c>
      <c r="I52" s="70">
        <f t="shared" si="3"/>
        <v>9.5449999999999993E-2</v>
      </c>
      <c r="J52" s="72">
        <f t="shared" si="4"/>
        <v>3698385.3997824788</v>
      </c>
      <c r="K52" s="73">
        <f t="shared" si="5"/>
        <v>-815620.87653662916</v>
      </c>
      <c r="N52" s="58" t="s">
        <v>120</v>
      </c>
      <c r="O52" s="75">
        <v>0.11650000000000001</v>
      </c>
      <c r="P52" s="75">
        <v>9.3600000000000003E-2</v>
      </c>
      <c r="Q52" s="75">
        <v>9.5449999999999993E-2</v>
      </c>
      <c r="R52" s="75">
        <v>9.2280000000000001E-2</v>
      </c>
      <c r="S52" s="75">
        <v>9.7680000000000003E-2</v>
      </c>
      <c r="T52" s="75">
        <v>9.5400000000000013E-2</v>
      </c>
      <c r="U52" s="75">
        <v>7.1900000000000006E-2</v>
      </c>
      <c r="V52" s="75">
        <v>6.6640000000000005E-2</v>
      </c>
      <c r="W52" s="75">
        <v>6.0249999999999998E-2</v>
      </c>
    </row>
    <row r="53" spans="1:24" x14ac:dyDescent="0.2">
      <c r="B53" s="66" t="s">
        <v>121</v>
      </c>
      <c r="C53" s="67">
        <f>[1]Calculations!H86</f>
        <v>38493317.303791046</v>
      </c>
      <c r="D53" s="67">
        <f>[1]Calculations!H96</f>
        <v>3592411.1845212281</v>
      </c>
      <c r="E53" s="68">
        <f>[1]Calculations!H105</f>
        <v>3527598.00330735</v>
      </c>
      <c r="F53" s="69">
        <f t="shared" si="0"/>
        <v>38428504.122577168</v>
      </c>
      <c r="G53" s="70">
        <f t="shared" si="1"/>
        <v>7.6670000000000002E-2</v>
      </c>
      <c r="H53" s="71">
        <f t="shared" si="2"/>
        <v>2946313.4110779916</v>
      </c>
      <c r="I53" s="70">
        <f t="shared" si="3"/>
        <v>8.3059999999999995E-2</v>
      </c>
      <c r="J53" s="72">
        <f t="shared" si="4"/>
        <v>3191871.5524212592</v>
      </c>
      <c r="K53" s="73">
        <f t="shared" si="5"/>
        <v>245558.14134326763</v>
      </c>
      <c r="N53" s="58" t="s">
        <v>121</v>
      </c>
      <c r="O53" s="75">
        <v>7.6670000000000002E-2</v>
      </c>
      <c r="P53" s="75">
        <v>8.412E-2</v>
      </c>
      <c r="Q53" s="75">
        <v>8.3059999999999995E-2</v>
      </c>
      <c r="R53" s="75">
        <v>8.8880000000000001E-2</v>
      </c>
      <c r="S53" s="75">
        <v>8.4129999999999996E-2</v>
      </c>
      <c r="T53" s="75">
        <v>7.8829999999999997E-2</v>
      </c>
      <c r="U53" s="75">
        <v>5.9760000000000001E-2</v>
      </c>
      <c r="V53" s="75">
        <v>5.7529999999999998E-2</v>
      </c>
      <c r="W53" s="75">
        <v>6.2560000000000004E-2</v>
      </c>
    </row>
    <row r="54" spans="1:24" x14ac:dyDescent="0.2">
      <c r="B54" s="66" t="s">
        <v>122</v>
      </c>
      <c r="C54" s="67">
        <f>[1]Calculations!I86</f>
        <v>44104405.125255316</v>
      </c>
      <c r="D54" s="67">
        <f>[1]Calculations!I96</f>
        <v>4056474.9641790837</v>
      </c>
      <c r="E54" s="68">
        <f>[1]Calculations!I105</f>
        <v>3983289.2865273431</v>
      </c>
      <c r="F54" s="69">
        <f t="shared" si="0"/>
        <v>44031219.447603576</v>
      </c>
      <c r="G54" s="70">
        <f t="shared" si="1"/>
        <v>8.5690000000000002E-2</v>
      </c>
      <c r="H54" s="71">
        <f t="shared" si="2"/>
        <v>3773035.1944651506</v>
      </c>
      <c r="I54" s="70">
        <f t="shared" si="3"/>
        <v>7.1029999999999996E-2</v>
      </c>
      <c r="J54" s="72">
        <f t="shared" si="4"/>
        <v>3127537.5173632819</v>
      </c>
      <c r="K54" s="73">
        <f t="shared" si="5"/>
        <v>-645497.67710186867</v>
      </c>
      <c r="N54" s="58" t="s">
        <v>122</v>
      </c>
      <c r="O54" s="75">
        <v>8.5690000000000002E-2</v>
      </c>
      <c r="P54" s="75">
        <v>7.0499999999999993E-2</v>
      </c>
      <c r="Q54" s="75">
        <v>7.1029999999999996E-2</v>
      </c>
      <c r="R54" s="75">
        <v>8.8050000000000003E-2</v>
      </c>
      <c r="S54" s="75">
        <v>7.3550000000000004E-2</v>
      </c>
      <c r="T54" s="75">
        <v>8.0099999999999991E-2</v>
      </c>
      <c r="U54" s="75">
        <v>6.1079999999999995E-2</v>
      </c>
      <c r="V54" s="75">
        <v>6.8970000000000004E-2</v>
      </c>
      <c r="W54" s="75">
        <v>6.7610000000000003E-2</v>
      </c>
    </row>
    <row r="55" spans="1:24" x14ac:dyDescent="0.2">
      <c r="B55" s="66" t="s">
        <v>123</v>
      </c>
      <c r="C55" s="67">
        <f>[1]Calculations!J86</f>
        <v>38001773.123348378</v>
      </c>
      <c r="D55" s="67">
        <f>[1]Calculations!J96</f>
        <v>3532391.2819711491</v>
      </c>
      <c r="E55" s="68">
        <f>[1]Calculations!J105</f>
        <v>3468660.9614379108</v>
      </c>
      <c r="F55" s="69">
        <f t="shared" si="0"/>
        <v>37938042.802815139</v>
      </c>
      <c r="G55" s="70">
        <f t="shared" si="1"/>
        <v>7.0599999999999996E-2</v>
      </c>
      <c r="H55" s="71">
        <f t="shared" si="2"/>
        <v>2678425.8218787485</v>
      </c>
      <c r="I55" s="70">
        <f t="shared" si="3"/>
        <v>9.5310000000000006E-2</v>
      </c>
      <c r="J55" s="72">
        <f t="shared" si="4"/>
        <v>3615874.8595363111</v>
      </c>
      <c r="K55" s="73">
        <f t="shared" si="5"/>
        <v>937449.03765756264</v>
      </c>
      <c r="N55" s="58" t="s">
        <v>123</v>
      </c>
      <c r="O55" s="75">
        <v>7.0599999999999996E-2</v>
      </c>
      <c r="P55" s="75">
        <v>9.1480000000000006E-2</v>
      </c>
      <c r="Q55" s="75">
        <v>9.5310000000000006E-2</v>
      </c>
      <c r="R55" s="75">
        <v>8.270000000000001E-2</v>
      </c>
      <c r="S55" s="75">
        <v>7.1910000000000002E-2</v>
      </c>
      <c r="T55" s="75">
        <v>6.7030000000000006E-2</v>
      </c>
      <c r="U55" s="75">
        <v>8.0489999999999992E-2</v>
      </c>
      <c r="V55" s="75">
        <v>8.072E-2</v>
      </c>
      <c r="W55" s="75">
        <v>7.9629999999999992E-2</v>
      </c>
    </row>
    <row r="56" spans="1:24" x14ac:dyDescent="0.2">
      <c r="B56" s="66" t="s">
        <v>124</v>
      </c>
      <c r="C56" s="67">
        <f>[1]Calculations!K86</f>
        <v>33597205.096128762</v>
      </c>
      <c r="D56" s="67">
        <f>[1]Calculations!K96</f>
        <v>3174858.56346865</v>
      </c>
      <c r="E56" s="68">
        <f>[1]Calculations!K105</f>
        <v>3117578.738628678</v>
      </c>
      <c r="F56" s="69">
        <f t="shared" si="0"/>
        <v>33539925.27128879</v>
      </c>
      <c r="G56" s="70">
        <f t="shared" si="1"/>
        <v>9.7199999999999995E-2</v>
      </c>
      <c r="H56" s="71">
        <f t="shared" si="2"/>
        <v>3260080.7363692704</v>
      </c>
      <c r="I56" s="70">
        <f t="shared" si="3"/>
        <v>0.11226</v>
      </c>
      <c r="J56" s="72">
        <f t="shared" si="4"/>
        <v>3765192.0109548797</v>
      </c>
      <c r="K56" s="73">
        <f t="shared" si="5"/>
        <v>505111.27458560932</v>
      </c>
      <c r="N56" s="58" t="s">
        <v>124</v>
      </c>
      <c r="O56" s="75">
        <v>9.7199999999999995E-2</v>
      </c>
      <c r="P56" s="75">
        <v>0.1178</v>
      </c>
      <c r="Q56" s="75">
        <v>0.11226</v>
      </c>
      <c r="R56" s="75">
        <v>6.3710000000000003E-2</v>
      </c>
      <c r="S56" s="75">
        <v>7.1929999999999994E-2</v>
      </c>
      <c r="T56" s="75">
        <v>7.5439999999999993E-2</v>
      </c>
      <c r="U56" s="75">
        <v>7.492E-2</v>
      </c>
      <c r="V56" s="75">
        <v>0.10135</v>
      </c>
      <c r="W56" s="75">
        <v>0.10014000000000001</v>
      </c>
    </row>
    <row r="57" spans="1:24" x14ac:dyDescent="0.2">
      <c r="B57" s="66" t="s">
        <v>125</v>
      </c>
      <c r="C57" s="67">
        <f>[1]Calculations!L86</f>
        <v>35012849.611245491</v>
      </c>
      <c r="D57" s="67">
        <f>[1]Calculations!L96</f>
        <v>3265721.6184722371</v>
      </c>
      <c r="E57" s="68">
        <f>[1]Calculations!L105</f>
        <v>3206802.4702510908</v>
      </c>
      <c r="F57" s="69">
        <f t="shared" si="0"/>
        <v>34953930.463024348</v>
      </c>
      <c r="G57" s="70">
        <f t="shared" si="1"/>
        <v>0.12271</v>
      </c>
      <c r="H57" s="71">
        <f t="shared" si="2"/>
        <v>4289196.8071177173</v>
      </c>
      <c r="I57" s="70">
        <f t="shared" si="3"/>
        <v>0.11108999999999999</v>
      </c>
      <c r="J57" s="72">
        <f t="shared" si="4"/>
        <v>3883032.1351373745</v>
      </c>
      <c r="K57" s="73">
        <f t="shared" si="5"/>
        <v>-406164.67198034283</v>
      </c>
      <c r="N57" s="58" t="s">
        <v>125</v>
      </c>
      <c r="O57" s="75">
        <v>0.12271</v>
      </c>
      <c r="P57" s="75">
        <v>0.115</v>
      </c>
      <c r="Q57" s="75">
        <v>0.11108999999999999</v>
      </c>
      <c r="R57" s="75">
        <v>7.6230000000000006E-2</v>
      </c>
      <c r="S57" s="75">
        <v>0.12447999999999999</v>
      </c>
      <c r="T57" s="75">
        <v>0.11320000000000001</v>
      </c>
      <c r="U57" s="75">
        <v>9.9010000000000001E-2</v>
      </c>
      <c r="V57" s="75">
        <v>8.5040000000000004E-2</v>
      </c>
      <c r="W57" s="75">
        <v>8.231999999999999E-2</v>
      </c>
    </row>
    <row r="58" spans="1:24" x14ac:dyDescent="0.2">
      <c r="B58" s="66" t="s">
        <v>126</v>
      </c>
      <c r="C58" s="67">
        <f>[1]Calculations!M86</f>
        <v>35454805.463730924</v>
      </c>
      <c r="D58" s="67">
        <f>[1]Calculations!M96</f>
        <v>3267495.5501631275</v>
      </c>
      <c r="E58" s="68">
        <f>[1]Calculations!M105</f>
        <v>3208544.3972102702</v>
      </c>
      <c r="F58" s="69">
        <f t="shared" si="0"/>
        <v>35395854.310778067</v>
      </c>
      <c r="G58" s="70">
        <f t="shared" si="1"/>
        <v>0.10594000000000001</v>
      </c>
      <c r="H58" s="71">
        <f t="shared" si="2"/>
        <v>3749836.8056838284</v>
      </c>
      <c r="I58" s="70">
        <f t="shared" si="3"/>
        <v>8.7080000000000005E-2</v>
      </c>
      <c r="J58" s="72">
        <f t="shared" si="4"/>
        <v>3082270.993382554</v>
      </c>
      <c r="K58" s="73">
        <f t="shared" si="5"/>
        <v>-667565.81230127439</v>
      </c>
      <c r="N58" s="76" t="s">
        <v>126</v>
      </c>
      <c r="O58" s="77">
        <v>0.10594000000000001</v>
      </c>
      <c r="P58" s="77">
        <v>7.8719999999999998E-2</v>
      </c>
      <c r="Q58" s="75">
        <v>8.7080000000000005E-2</v>
      </c>
      <c r="R58" s="77">
        <v>0.11462</v>
      </c>
      <c r="S58" s="77">
        <v>8.8090000000000002E-2</v>
      </c>
      <c r="T58" s="77">
        <v>9.4709999999999989E-2</v>
      </c>
      <c r="U58" s="77">
        <v>7.3180000000000009E-2</v>
      </c>
      <c r="V58" s="77">
        <v>5.7889999999999997E-2</v>
      </c>
      <c r="W58" s="77">
        <v>7.4439999999999992E-2</v>
      </c>
    </row>
    <row r="59" spans="1:24" ht="30.75" thickBot="1" x14ac:dyDescent="0.3">
      <c r="B59" s="78" t="s">
        <v>127</v>
      </c>
      <c r="C59" s="79">
        <f>SUM(C47:C58)</f>
        <v>441055772.49799985</v>
      </c>
      <c r="D59" s="79">
        <f>SUM(D47:D58)</f>
        <v>41378446.779848658</v>
      </c>
      <c r="E59" s="79">
        <f>SUM(E47:E58)</f>
        <v>40631909.529033192</v>
      </c>
      <c r="F59" s="79">
        <f>SUM(F47:F58)</f>
        <v>440309235.24718434</v>
      </c>
      <c r="G59" s="80"/>
      <c r="H59" s="81">
        <f>SUM(H47:H58)</f>
        <v>42959882.547691986</v>
      </c>
      <c r="I59" s="80"/>
      <c r="J59" s="81">
        <f>SUM(J47:J58)</f>
        <v>42564534.060417973</v>
      </c>
      <c r="K59" s="82">
        <f>SUM(K47:K58)</f>
        <v>-395348.48727401393</v>
      </c>
      <c r="N59" s="83"/>
      <c r="O59" s="84"/>
      <c r="P59" s="84"/>
      <c r="Q59" s="85"/>
      <c r="R59" s="84"/>
      <c r="S59" s="84"/>
      <c r="T59" s="84"/>
      <c r="U59" s="84"/>
      <c r="V59" s="84"/>
      <c r="W59" s="84"/>
    </row>
    <row r="60" spans="1:24" x14ac:dyDescent="0.2">
      <c r="G60" s="24"/>
      <c r="H60" s="24"/>
      <c r="I60" s="24"/>
      <c r="J60" s="86"/>
      <c r="K60" s="87"/>
      <c r="N60" s="40"/>
      <c r="O60" s="85"/>
      <c r="P60" s="85"/>
      <c r="Q60" s="85"/>
      <c r="R60" s="85"/>
      <c r="S60" s="85"/>
      <c r="T60" s="85"/>
      <c r="U60" s="85"/>
      <c r="V60" s="85"/>
      <c r="W60" s="85"/>
    </row>
    <row r="61" spans="1:24" x14ac:dyDescent="0.2">
      <c r="F61" s="88"/>
      <c r="J61" s="88"/>
      <c r="N61" s="40"/>
      <c r="O61" s="85"/>
      <c r="P61" s="85"/>
      <c r="Q61" s="85"/>
      <c r="R61" s="85"/>
      <c r="S61" s="85"/>
      <c r="T61" s="85"/>
      <c r="U61" s="85"/>
      <c r="V61" s="85"/>
      <c r="W61" s="85"/>
    </row>
    <row r="62" spans="1:24" ht="15" x14ac:dyDescent="0.25">
      <c r="A62" s="25" t="s">
        <v>128</v>
      </c>
      <c r="B62" s="23" t="s">
        <v>129</v>
      </c>
      <c r="C62" s="44"/>
      <c r="F62" s="89"/>
      <c r="J62" s="89"/>
      <c r="K62" s="90"/>
      <c r="N62" s="40"/>
      <c r="O62" s="85"/>
      <c r="P62" s="85"/>
      <c r="Q62" s="85"/>
      <c r="R62" s="85"/>
      <c r="S62" s="85"/>
      <c r="T62" s="85"/>
      <c r="U62" s="85"/>
      <c r="V62" s="85"/>
      <c r="W62" s="85"/>
    </row>
    <row r="63" spans="1:24" ht="15" x14ac:dyDescent="0.25">
      <c r="B63" s="43"/>
      <c r="C63" s="44"/>
      <c r="K63" s="91"/>
      <c r="N63" s="40"/>
      <c r="O63" s="40"/>
      <c r="P63" s="40"/>
      <c r="Q63" s="85"/>
      <c r="R63" s="40"/>
      <c r="S63" s="40"/>
      <c r="T63" s="40"/>
      <c r="U63" s="40"/>
      <c r="V63" s="40"/>
      <c r="W63" s="40"/>
    </row>
    <row r="64" spans="1:24" ht="45" x14ac:dyDescent="0.25">
      <c r="A64" s="58"/>
      <c r="B64" s="92" t="s">
        <v>130</v>
      </c>
      <c r="C64" s="93" t="s">
        <v>131</v>
      </c>
      <c r="D64" s="93" t="s">
        <v>132</v>
      </c>
      <c r="E64" s="149" t="s">
        <v>133</v>
      </c>
      <c r="F64" s="149"/>
      <c r="G64" s="149"/>
      <c r="H64" s="149"/>
      <c r="I64" s="149"/>
      <c r="K64" s="94"/>
      <c r="O64" s="40"/>
      <c r="P64" s="40"/>
      <c r="Q64" s="85"/>
      <c r="R64" s="40"/>
      <c r="S64" s="40"/>
      <c r="T64" s="40"/>
      <c r="U64" s="40"/>
      <c r="V64" s="40"/>
      <c r="W64" s="40"/>
      <c r="X64" s="40"/>
    </row>
    <row r="65" spans="1:24" ht="30.75" customHeight="1" x14ac:dyDescent="0.25">
      <c r="A65" s="150" t="s">
        <v>134</v>
      </c>
      <c r="B65" s="151"/>
      <c r="C65" s="152"/>
      <c r="D65" s="95">
        <f>'[2]158802 GA'!$N$11</f>
        <v>-1831214.4199999943</v>
      </c>
      <c r="E65" s="153"/>
      <c r="F65" s="154"/>
      <c r="G65" s="154"/>
      <c r="H65" s="154"/>
      <c r="I65" s="155"/>
      <c r="K65" s="94"/>
      <c r="O65" s="40"/>
      <c r="P65" s="40"/>
      <c r="Q65" s="85"/>
      <c r="R65" s="40"/>
      <c r="S65" s="40"/>
      <c r="T65" s="40"/>
      <c r="U65" s="40"/>
      <c r="V65" s="40"/>
      <c r="W65" s="40"/>
      <c r="X65" s="40"/>
    </row>
    <row r="66" spans="1:24" ht="28.5" x14ac:dyDescent="0.2">
      <c r="A66" s="96" t="s">
        <v>135</v>
      </c>
      <c r="B66" s="97" t="s">
        <v>136</v>
      </c>
      <c r="C66" s="98"/>
      <c r="D66" s="99">
        <f>-'[3]GA Line 148 true up'!$Q$33</f>
        <v>697065.14999999967</v>
      </c>
      <c r="E66" s="145" t="s">
        <v>137</v>
      </c>
      <c r="F66" s="145"/>
      <c r="G66" s="145"/>
      <c r="H66" s="145"/>
      <c r="I66" s="145"/>
      <c r="K66" s="94"/>
      <c r="O66" s="40"/>
      <c r="P66" s="40"/>
      <c r="Q66" s="85"/>
      <c r="R66" s="40"/>
      <c r="S66" s="40"/>
      <c r="T66" s="40"/>
      <c r="U66" s="40"/>
      <c r="V66" s="40"/>
      <c r="W66" s="40"/>
      <c r="X66" s="40"/>
    </row>
    <row r="67" spans="1:24" ht="28.5" x14ac:dyDescent="0.2">
      <c r="A67" s="96" t="s">
        <v>138</v>
      </c>
      <c r="B67" s="97" t="s">
        <v>139</v>
      </c>
      <c r="C67" s="100"/>
      <c r="D67" s="101">
        <f>'[4]Adjustment JE'!$B$88</f>
        <v>-14031.839999999851</v>
      </c>
      <c r="E67" s="146" t="s">
        <v>140</v>
      </c>
      <c r="F67" s="147"/>
      <c r="G67" s="147"/>
      <c r="H67" s="147"/>
      <c r="I67" s="148"/>
      <c r="J67" s="32"/>
      <c r="K67" s="102"/>
      <c r="L67" s="32"/>
      <c r="M67" s="32"/>
      <c r="N67" s="32"/>
      <c r="O67" s="32"/>
      <c r="P67" s="32"/>
      <c r="Q67" s="85"/>
    </row>
    <row r="68" spans="1:24" ht="28.5" x14ac:dyDescent="0.2">
      <c r="A68" s="96" t="s">
        <v>141</v>
      </c>
      <c r="B68" s="97" t="s">
        <v>142</v>
      </c>
      <c r="C68" s="98"/>
      <c r="D68" s="101">
        <v>0</v>
      </c>
      <c r="E68" s="145" t="s">
        <v>143</v>
      </c>
      <c r="F68" s="145"/>
      <c r="G68" s="145"/>
      <c r="H68" s="145"/>
      <c r="I68" s="145"/>
      <c r="J68" s="32"/>
      <c r="K68" s="102"/>
      <c r="L68" s="32"/>
      <c r="M68" s="32"/>
      <c r="N68" s="32"/>
      <c r="O68" s="32"/>
      <c r="P68" s="32"/>
      <c r="Q68" s="85"/>
    </row>
    <row r="69" spans="1:24" ht="28.5" x14ac:dyDescent="0.2">
      <c r="A69" s="96" t="s">
        <v>144</v>
      </c>
      <c r="B69" s="97" t="s">
        <v>145</v>
      </c>
      <c r="C69" s="100"/>
      <c r="D69" s="101">
        <v>0</v>
      </c>
      <c r="E69" s="145" t="s">
        <v>143</v>
      </c>
      <c r="F69" s="145"/>
      <c r="G69" s="145"/>
      <c r="H69" s="145"/>
      <c r="I69" s="145"/>
      <c r="J69" s="32"/>
      <c r="K69" s="103"/>
      <c r="L69" s="32"/>
      <c r="M69" s="32"/>
      <c r="N69" s="32"/>
      <c r="O69" s="32"/>
      <c r="P69" s="32"/>
      <c r="Q69" s="85"/>
    </row>
    <row r="70" spans="1:24" ht="28.5" x14ac:dyDescent="0.2">
      <c r="A70" s="96" t="s">
        <v>146</v>
      </c>
      <c r="B70" s="97" t="s">
        <v>147</v>
      </c>
      <c r="C70" s="98"/>
      <c r="D70" s="99"/>
      <c r="E70" s="145" t="s">
        <v>148</v>
      </c>
      <c r="F70" s="145"/>
      <c r="G70" s="145"/>
      <c r="H70" s="145"/>
      <c r="I70" s="145"/>
      <c r="J70" s="32"/>
      <c r="K70" s="103"/>
      <c r="L70" s="32"/>
      <c r="M70" s="32"/>
      <c r="N70" s="32"/>
      <c r="O70" s="32"/>
      <c r="P70" s="32"/>
      <c r="Q70" s="85"/>
    </row>
    <row r="71" spans="1:24" ht="28.5" x14ac:dyDescent="0.2">
      <c r="A71" s="96" t="s">
        <v>149</v>
      </c>
      <c r="B71" s="97" t="s">
        <v>150</v>
      </c>
      <c r="C71" s="98"/>
      <c r="D71" s="99"/>
      <c r="E71" s="145" t="s">
        <v>148</v>
      </c>
      <c r="F71" s="145"/>
      <c r="G71" s="145"/>
      <c r="H71" s="145"/>
      <c r="I71" s="145"/>
      <c r="J71" s="32"/>
      <c r="K71" s="103"/>
      <c r="L71" s="32"/>
      <c r="M71" s="32"/>
      <c r="N71" s="32"/>
      <c r="O71" s="32"/>
      <c r="P71" s="32"/>
      <c r="Q71" s="85"/>
    </row>
    <row r="72" spans="1:24" ht="33.75" customHeight="1" x14ac:dyDescent="0.2">
      <c r="A72" s="96">
        <v>4</v>
      </c>
      <c r="B72" s="97" t="s">
        <v>151</v>
      </c>
      <c r="C72" s="98"/>
      <c r="D72" s="99"/>
      <c r="E72" s="145" t="s">
        <v>152</v>
      </c>
      <c r="F72" s="145"/>
      <c r="G72" s="145"/>
      <c r="H72" s="145"/>
      <c r="I72" s="145"/>
      <c r="J72" s="32"/>
      <c r="K72" s="103"/>
      <c r="L72" s="32"/>
      <c r="M72" s="32"/>
      <c r="N72" s="32"/>
      <c r="O72" s="32"/>
      <c r="P72" s="32"/>
      <c r="Q72" s="85"/>
    </row>
    <row r="73" spans="1:24" ht="42.75" x14ac:dyDescent="0.2">
      <c r="A73" s="96">
        <v>5</v>
      </c>
      <c r="B73" s="97" t="s">
        <v>153</v>
      </c>
      <c r="C73" s="98"/>
      <c r="D73" s="99"/>
      <c r="E73" s="145" t="s">
        <v>154</v>
      </c>
      <c r="F73" s="145"/>
      <c r="G73" s="145"/>
      <c r="H73" s="145"/>
      <c r="I73" s="145"/>
      <c r="J73" s="32"/>
      <c r="K73" s="103"/>
      <c r="L73" s="32"/>
      <c r="M73" s="32"/>
      <c r="N73" s="32"/>
      <c r="O73" s="32"/>
      <c r="P73" s="32"/>
      <c r="Q73" s="85"/>
    </row>
    <row r="74" spans="1:24" ht="28.5" x14ac:dyDescent="0.2">
      <c r="A74" s="104">
        <v>6</v>
      </c>
      <c r="B74" s="105" t="s">
        <v>56</v>
      </c>
      <c r="C74" s="98"/>
      <c r="D74" s="99"/>
      <c r="E74" s="145" t="s">
        <v>154</v>
      </c>
      <c r="F74" s="145"/>
      <c r="G74" s="145"/>
      <c r="H74" s="145"/>
      <c r="I74" s="145"/>
      <c r="K74" s="40"/>
    </row>
    <row r="75" spans="1:24" ht="27.75" customHeight="1" x14ac:dyDescent="0.2">
      <c r="A75" s="104">
        <v>7</v>
      </c>
      <c r="B75" s="106" t="s">
        <v>155</v>
      </c>
      <c r="C75" s="107"/>
      <c r="D75" s="108">
        <f>[1]Calculations!N114</f>
        <v>226197.77081037575</v>
      </c>
      <c r="E75" s="145" t="s">
        <v>156</v>
      </c>
      <c r="F75" s="145"/>
      <c r="G75" s="145"/>
      <c r="H75" s="145"/>
      <c r="I75" s="145"/>
    </row>
    <row r="76" spans="1:24" x14ac:dyDescent="0.2">
      <c r="A76" s="104">
        <v>8</v>
      </c>
      <c r="B76" s="106" t="s">
        <v>157</v>
      </c>
      <c r="C76" s="107"/>
      <c r="D76" s="99">
        <f>'[5]GA Line 148 true up'!$Q$40</f>
        <v>451460.52999999956</v>
      </c>
      <c r="E76" s="145" t="s">
        <v>158</v>
      </c>
      <c r="F76" s="145"/>
      <c r="G76" s="145"/>
      <c r="H76" s="145"/>
      <c r="I76" s="145"/>
    </row>
    <row r="77" spans="1:24" x14ac:dyDescent="0.2">
      <c r="A77" s="104">
        <v>9</v>
      </c>
      <c r="B77" s="106"/>
      <c r="C77" s="107"/>
      <c r="D77" s="99"/>
      <c r="E77" s="146"/>
      <c r="F77" s="147"/>
      <c r="G77" s="147"/>
      <c r="H77" s="147"/>
      <c r="I77" s="148"/>
    </row>
    <row r="78" spans="1:24" x14ac:dyDescent="0.2">
      <c r="A78" s="104">
        <v>10</v>
      </c>
      <c r="B78" s="106"/>
      <c r="C78" s="107"/>
      <c r="D78" s="99"/>
      <c r="E78" s="145"/>
      <c r="F78" s="145"/>
      <c r="G78" s="145"/>
      <c r="H78" s="145"/>
      <c r="I78" s="145"/>
    </row>
    <row r="79" spans="1:24" ht="15" x14ac:dyDescent="0.25">
      <c r="A79" s="25" t="s">
        <v>159</v>
      </c>
      <c r="B79" s="44" t="s">
        <v>160</v>
      </c>
      <c r="C79" s="44"/>
      <c r="D79" s="109">
        <f>SUM(D65:D78)</f>
        <v>-470522.80918961926</v>
      </c>
      <c r="E79" s="110"/>
      <c r="F79" s="110"/>
      <c r="G79" s="110"/>
      <c r="H79" s="110"/>
    </row>
    <row r="80" spans="1:24" ht="15" x14ac:dyDescent="0.25">
      <c r="B80" s="111" t="s">
        <v>161</v>
      </c>
      <c r="C80" s="112"/>
      <c r="D80" s="109">
        <f>K59</f>
        <v>-395348.48727401393</v>
      </c>
      <c r="E80" s="110"/>
      <c r="F80" s="110"/>
      <c r="G80" s="110"/>
      <c r="H80" s="110"/>
    </row>
    <row r="81" spans="1:19" ht="15" x14ac:dyDescent="0.25">
      <c r="B81" s="112" t="s">
        <v>162</v>
      </c>
      <c r="C81" s="112"/>
      <c r="D81" s="113">
        <f>D79-D80</f>
        <v>-75174.321915605338</v>
      </c>
    </row>
    <row r="82" spans="1:19" ht="15.75" thickBot="1" x14ac:dyDescent="0.3">
      <c r="B82" s="114" t="s">
        <v>163</v>
      </c>
      <c r="C82" s="115"/>
      <c r="D82" s="116">
        <f>IF(ISERROR(D81/J59),0,D81/J59)</f>
        <v>-1.7661258034423588E-3</v>
      </c>
      <c r="E82" s="117" t="str">
        <f>IF(AND(D82&lt;0.01,D82&gt;-0.01),"","Unresolved differences of greater than + or - 1% should be explained")</f>
        <v/>
      </c>
      <c r="G82" s="32"/>
      <c r="H82" s="42"/>
      <c r="I82" s="42"/>
      <c r="J82" s="42"/>
      <c r="K82" s="42"/>
      <c r="L82" s="42"/>
    </row>
    <row r="83" spans="1:19" ht="15.75" thickTop="1" x14ac:dyDescent="0.25">
      <c r="B83" s="44"/>
      <c r="C83" s="118"/>
      <c r="D83" s="119"/>
      <c r="G83" s="32"/>
    </row>
    <row r="84" spans="1:19" ht="15" x14ac:dyDescent="0.25">
      <c r="B84" s="44"/>
      <c r="C84" s="118"/>
      <c r="D84" s="120"/>
    </row>
    <row r="85" spans="1:19" ht="15" x14ac:dyDescent="0.25">
      <c r="A85" s="25" t="s">
        <v>164</v>
      </c>
      <c r="B85" s="121" t="s">
        <v>165</v>
      </c>
      <c r="C85" s="122"/>
      <c r="D85" s="119"/>
    </row>
    <row r="86" spans="1:19" ht="15" x14ac:dyDescent="0.25">
      <c r="B86" s="123"/>
      <c r="C86" s="122"/>
      <c r="D86" s="119"/>
    </row>
    <row r="87" spans="1:19" ht="75" x14ac:dyDescent="0.25">
      <c r="B87" s="124" t="s">
        <v>72</v>
      </c>
      <c r="C87" s="93" t="s">
        <v>166</v>
      </c>
      <c r="D87" s="93" t="s">
        <v>167</v>
      </c>
      <c r="E87" s="93" t="s">
        <v>168</v>
      </c>
      <c r="F87" s="125" t="s">
        <v>160</v>
      </c>
      <c r="G87" s="93" t="s">
        <v>162</v>
      </c>
      <c r="H87" s="126" t="s">
        <v>169</v>
      </c>
      <c r="I87" s="93" t="s">
        <v>163</v>
      </c>
      <c r="J87" s="32"/>
      <c r="K87" s="32"/>
      <c r="L87" s="42"/>
      <c r="M87" s="42"/>
      <c r="N87" s="42"/>
      <c r="O87" s="42"/>
      <c r="P87" s="42"/>
      <c r="Q87" s="42"/>
      <c r="R87" s="42"/>
      <c r="S87" s="42"/>
    </row>
    <row r="88" spans="1:19" x14ac:dyDescent="0.2">
      <c r="B88" s="127"/>
      <c r="C88" s="128"/>
      <c r="D88" s="128"/>
      <c r="E88" s="129"/>
      <c r="F88" s="130">
        <f>SUM(D88:E88)</f>
        <v>0</v>
      </c>
      <c r="G88" s="131">
        <f>F88-C88</f>
        <v>0</v>
      </c>
      <c r="H88" s="129"/>
      <c r="I88" s="132">
        <f>IF(ISERROR(G88/H88),0,G88/H88)</f>
        <v>0</v>
      </c>
      <c r="J88" s="32"/>
      <c r="K88" s="32"/>
      <c r="L88" s="42"/>
      <c r="M88" s="42"/>
      <c r="N88" s="42"/>
      <c r="O88" s="42"/>
      <c r="P88" s="42"/>
      <c r="Q88" s="42"/>
      <c r="R88" s="42"/>
      <c r="S88" s="42"/>
    </row>
    <row r="89" spans="1:19" x14ac:dyDescent="0.2">
      <c r="B89" s="127"/>
      <c r="C89" s="128"/>
      <c r="D89" s="128"/>
      <c r="E89" s="129"/>
      <c r="F89" s="130">
        <f t="shared" ref="F89:F91" si="6">SUM(D89:E89)</f>
        <v>0</v>
      </c>
      <c r="G89" s="131">
        <f>F89-C89</f>
        <v>0</v>
      </c>
      <c r="H89" s="129"/>
      <c r="I89" s="132">
        <f>IF(ISERROR(G89/H89),0,G89/H89)</f>
        <v>0</v>
      </c>
      <c r="J89" s="32"/>
      <c r="K89" s="32"/>
      <c r="L89" s="42"/>
      <c r="M89" s="42"/>
      <c r="N89" s="42"/>
      <c r="O89" s="42"/>
      <c r="P89" s="42"/>
      <c r="Q89" s="42"/>
      <c r="R89" s="42"/>
      <c r="S89" s="42"/>
    </row>
    <row r="90" spans="1:19" x14ac:dyDescent="0.2">
      <c r="B90" s="127"/>
      <c r="C90" s="128"/>
      <c r="D90" s="128"/>
      <c r="E90" s="129"/>
      <c r="F90" s="130">
        <f t="shared" si="6"/>
        <v>0</v>
      </c>
      <c r="G90" s="131">
        <f>F90-C90</f>
        <v>0</v>
      </c>
      <c r="H90" s="129"/>
      <c r="I90" s="132">
        <f>IF(ISERROR(G90/H90),0,G90/H90)</f>
        <v>0</v>
      </c>
      <c r="J90" s="32"/>
      <c r="K90" s="32"/>
      <c r="L90" s="42"/>
      <c r="M90" s="42"/>
      <c r="N90" s="42"/>
      <c r="O90" s="42"/>
      <c r="P90" s="42"/>
      <c r="Q90" s="42"/>
      <c r="R90" s="42"/>
      <c r="S90" s="42"/>
    </row>
    <row r="91" spans="1:19" ht="15" thickBot="1" x14ac:dyDescent="0.25">
      <c r="B91" s="127"/>
      <c r="C91" s="133"/>
      <c r="D91" s="133"/>
      <c r="E91" s="133"/>
      <c r="F91" s="130">
        <f t="shared" si="6"/>
        <v>0</v>
      </c>
      <c r="G91" s="131">
        <f>F91-C91</f>
        <v>0</v>
      </c>
      <c r="H91" s="133"/>
      <c r="I91" s="134">
        <f>IF(ISERROR(G91/H91),0,G91/H91)</f>
        <v>0</v>
      </c>
      <c r="J91" s="32"/>
      <c r="K91" s="32"/>
      <c r="L91" s="42"/>
      <c r="M91" s="42"/>
      <c r="N91" s="42"/>
      <c r="O91" s="42"/>
      <c r="P91" s="42"/>
      <c r="Q91" s="42"/>
      <c r="R91" s="42"/>
      <c r="S91" s="42"/>
    </row>
    <row r="92" spans="1:19" ht="15.75" thickBot="1" x14ac:dyDescent="0.3">
      <c r="B92" s="135" t="s">
        <v>170</v>
      </c>
      <c r="C92" s="136">
        <f t="shared" ref="C92:H92" si="7">SUM(C88:C91)</f>
        <v>0</v>
      </c>
      <c r="D92" s="136">
        <f t="shared" si="7"/>
        <v>0</v>
      </c>
      <c r="E92" s="136">
        <f t="shared" si="7"/>
        <v>0</v>
      </c>
      <c r="F92" s="137">
        <f t="shared" si="7"/>
        <v>0</v>
      </c>
      <c r="G92" s="136">
        <f>SUM(G88:G91)</f>
        <v>0</v>
      </c>
      <c r="H92" s="138">
        <f t="shared" si="7"/>
        <v>0</v>
      </c>
      <c r="I92" s="139" t="s">
        <v>171</v>
      </c>
      <c r="J92" s="32"/>
      <c r="K92" s="32"/>
      <c r="L92" s="42"/>
      <c r="M92" s="42"/>
      <c r="N92" s="42"/>
      <c r="O92" s="42"/>
      <c r="P92" s="42"/>
      <c r="Q92" s="42"/>
      <c r="R92" s="42"/>
      <c r="S92" s="42"/>
    </row>
    <row r="93" spans="1:19" x14ac:dyDescent="0.2">
      <c r="B93" s="24"/>
      <c r="C93" s="24"/>
      <c r="D93" s="24"/>
      <c r="E93" s="24"/>
      <c r="F93" s="24"/>
      <c r="G93" s="24"/>
      <c r="J93" s="32"/>
      <c r="K93" s="32"/>
      <c r="L93" s="42"/>
      <c r="M93" s="42"/>
      <c r="N93" s="42"/>
      <c r="O93" s="42"/>
      <c r="P93" s="42"/>
      <c r="Q93" s="42"/>
      <c r="R93" s="42"/>
      <c r="S93" s="42"/>
    </row>
    <row r="94" spans="1:19" x14ac:dyDescent="0.2">
      <c r="J94" s="32"/>
      <c r="K94" s="32"/>
      <c r="L94" s="42"/>
      <c r="M94" s="42"/>
      <c r="N94" s="42"/>
      <c r="O94" s="42"/>
      <c r="P94" s="42"/>
      <c r="Q94" s="42"/>
      <c r="R94" s="42"/>
      <c r="S94" s="42"/>
    </row>
    <row r="95" spans="1:19" ht="15" x14ac:dyDescent="0.25">
      <c r="B95" s="43" t="s">
        <v>172</v>
      </c>
      <c r="J95" s="32"/>
      <c r="K95" s="32"/>
    </row>
    <row r="96" spans="1:19" x14ac:dyDescent="0.2">
      <c r="B96" s="140"/>
      <c r="C96" s="140"/>
      <c r="D96" s="140"/>
      <c r="E96" s="140"/>
      <c r="F96" s="140"/>
      <c r="G96" s="140"/>
      <c r="H96" s="140"/>
      <c r="J96" s="32"/>
      <c r="K96" s="32"/>
    </row>
    <row r="97" spans="2:11" x14ac:dyDescent="0.2">
      <c r="B97" s="140"/>
      <c r="C97" s="140"/>
      <c r="D97" s="140"/>
      <c r="E97" s="140"/>
      <c r="F97" s="140"/>
      <c r="G97" s="140"/>
      <c r="H97" s="140"/>
      <c r="J97" s="32"/>
      <c r="K97" s="32"/>
    </row>
    <row r="98" spans="2:11" x14ac:dyDescent="0.2">
      <c r="B98" s="140"/>
      <c r="C98" s="140"/>
      <c r="D98" s="140"/>
      <c r="E98" s="140"/>
      <c r="F98" s="140"/>
      <c r="G98" s="140"/>
      <c r="H98" s="140"/>
    </row>
    <row r="99" spans="2:11" x14ac:dyDescent="0.2">
      <c r="B99" s="140"/>
      <c r="C99" s="140"/>
      <c r="D99" s="140"/>
      <c r="E99" s="140"/>
      <c r="F99" s="140"/>
      <c r="G99" s="140"/>
      <c r="H99" s="140"/>
    </row>
    <row r="100" spans="2:11" x14ac:dyDescent="0.2">
      <c r="B100" s="140"/>
      <c r="C100" s="140"/>
      <c r="D100" s="140"/>
      <c r="E100" s="140"/>
      <c r="F100" s="140"/>
      <c r="G100" s="140"/>
      <c r="H100" s="140"/>
    </row>
    <row r="101" spans="2:11" x14ac:dyDescent="0.2">
      <c r="B101" s="140"/>
      <c r="C101" s="140"/>
      <c r="D101" s="140"/>
      <c r="E101" s="140"/>
      <c r="F101" s="140"/>
      <c r="G101" s="140"/>
      <c r="H101" s="140"/>
    </row>
    <row r="102" spans="2:11" x14ac:dyDescent="0.2">
      <c r="B102" s="140"/>
      <c r="C102" s="140"/>
      <c r="D102" s="140"/>
      <c r="E102" s="140"/>
      <c r="F102" s="140"/>
      <c r="G102" s="140"/>
      <c r="H102" s="140"/>
    </row>
    <row r="103" spans="2:11" x14ac:dyDescent="0.2">
      <c r="B103" s="140"/>
      <c r="C103" s="140"/>
      <c r="D103" s="140"/>
      <c r="E103" s="140"/>
      <c r="F103" s="140"/>
      <c r="G103" s="140"/>
      <c r="H103" s="140"/>
    </row>
  </sheetData>
  <mergeCells count="22">
    <mergeCell ref="R45:T45"/>
    <mergeCell ref="U45:W45"/>
    <mergeCell ref="E68:I68"/>
    <mergeCell ref="B21:C21"/>
    <mergeCell ref="E21:F21"/>
    <mergeCell ref="B27:H27"/>
    <mergeCell ref="O45:Q45"/>
    <mergeCell ref="E64:I64"/>
    <mergeCell ref="A65:C65"/>
    <mergeCell ref="E65:I65"/>
    <mergeCell ref="E66:I66"/>
    <mergeCell ref="E67:I67"/>
    <mergeCell ref="E75:I75"/>
    <mergeCell ref="E76:I76"/>
    <mergeCell ref="E77:I77"/>
    <mergeCell ref="E78:I78"/>
    <mergeCell ref="E69:I69"/>
    <mergeCell ref="E70:I70"/>
    <mergeCell ref="E71:I71"/>
    <mergeCell ref="E72:I72"/>
    <mergeCell ref="E73:I73"/>
    <mergeCell ref="E74:I74"/>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City of Brantford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Sherry Waterhouse</dc:creator>
  <cp:lastModifiedBy>Sherry Waterhouse</cp:lastModifiedBy>
  <dcterms:created xsi:type="dcterms:W3CDTF">2017-09-15T18:53:42Z</dcterms:created>
  <dcterms:modified xsi:type="dcterms:W3CDTF">2017-09-15T20:31:51Z</dcterms:modified>
</cp:coreProperties>
</file>