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EB Rate Applications\2018 IRM Application\1. Working Models and Supporting Information\Appendices and Models For Submission\"/>
    </mc:Choice>
  </mc:AlternateContent>
  <bookViews>
    <workbookView xWindow="0" yWindow="0" windowWidth="20160" windowHeight="9048" activeTab="1"/>
  </bookViews>
  <sheets>
    <sheet name="Instructions" sheetId="2" r:id="rId1"/>
    <sheet name="2015 GA Analysis" sheetId="5" r:id="rId2"/>
    <sheet name="2016 GA Analysis " sheetId="4" r:id="rId3"/>
  </sheets>
  <definedNames>
    <definedName name="GARate" localSheetId="1">#REF!</definedName>
    <definedName name="GARate" localSheetId="2">#REF!</definedName>
    <definedName name="GARate">#REF!</definedName>
    <definedName name="_xlnm.Print_Area" localSheetId="1">'2015 GA Analysis'!$A$1:$M$107</definedName>
    <definedName name="_xlnm.Print_Area" localSheetId="2">'2016 GA Analysis '!$A$1:$M$107</definedName>
    <definedName name="_xlnm.Print_Area" localSheetId="0">Instructions!$A$11:$C$83</definedName>
  </definedNames>
  <calcPr calcId="152511"/>
</workbook>
</file>

<file path=xl/calcChain.xml><?xml version="1.0" encoding="utf-8"?>
<calcChain xmlns="http://schemas.openxmlformats.org/spreadsheetml/2006/main">
  <c r="D23" i="5" l="1"/>
  <c r="D22" i="5" l="1"/>
  <c r="D24" i="5"/>
  <c r="D48" i="4" l="1"/>
  <c r="D47" i="4" l="1"/>
  <c r="D50" i="4" l="1"/>
  <c r="D51" i="4"/>
  <c r="D52" i="4"/>
  <c r="D53" i="4"/>
  <c r="D54" i="4"/>
  <c r="D55" i="4"/>
  <c r="D56" i="4"/>
  <c r="D57" i="4"/>
  <c r="D58" i="4"/>
  <c r="I58" i="5" l="1"/>
  <c r="I57" i="5"/>
  <c r="I56" i="5"/>
  <c r="I55" i="5"/>
  <c r="I54" i="5"/>
  <c r="I53" i="5"/>
  <c r="I52" i="5"/>
  <c r="I51" i="5"/>
  <c r="I50" i="5"/>
  <c r="I49" i="5"/>
  <c r="I48" i="5"/>
  <c r="I47" i="5"/>
  <c r="G58" i="5"/>
  <c r="G57" i="5"/>
  <c r="G56" i="5"/>
  <c r="G55" i="5"/>
  <c r="G54" i="5"/>
  <c r="G53" i="5"/>
  <c r="G52" i="5"/>
  <c r="G51" i="5"/>
  <c r="G50" i="5"/>
  <c r="G49" i="5"/>
  <c r="G48" i="5"/>
  <c r="G47" i="5"/>
  <c r="D59" i="5"/>
  <c r="G91" i="5"/>
  <c r="I91" i="5" s="1"/>
  <c r="F91" i="5"/>
  <c r="F90" i="5"/>
  <c r="G90" i="5" s="1"/>
  <c r="I90" i="5" s="1"/>
  <c r="F89" i="5"/>
  <c r="G89" i="5" s="1"/>
  <c r="I89" i="5" s="1"/>
  <c r="F55" i="5"/>
  <c r="I58" i="4"/>
  <c r="I57" i="4"/>
  <c r="I56" i="4"/>
  <c r="I55" i="4"/>
  <c r="I54" i="4"/>
  <c r="I53" i="4"/>
  <c r="I52" i="4"/>
  <c r="I51" i="4"/>
  <c r="I50" i="4"/>
  <c r="I49" i="4"/>
  <c r="I48" i="4"/>
  <c r="G58" i="4"/>
  <c r="G57" i="4"/>
  <c r="G56" i="4"/>
  <c r="G55" i="4"/>
  <c r="G54" i="4"/>
  <c r="G53" i="4"/>
  <c r="G52" i="4"/>
  <c r="G51" i="4"/>
  <c r="G50" i="4"/>
  <c r="G49" i="4"/>
  <c r="G48" i="4"/>
  <c r="I47" i="4"/>
  <c r="G47" i="4"/>
  <c r="H55" i="5" l="1"/>
  <c r="J55" i="5"/>
  <c r="E59" i="5"/>
  <c r="G91" i="4"/>
  <c r="F90" i="4"/>
  <c r="G90" i="4" s="1"/>
  <c r="F91" i="4"/>
  <c r="K55" i="5" l="1"/>
  <c r="F51" i="4" l="1"/>
  <c r="F52" i="4"/>
  <c r="J52" i="4" s="1"/>
  <c r="F53" i="4"/>
  <c r="F54" i="4"/>
  <c r="H54" i="4" s="1"/>
  <c r="F58" i="4"/>
  <c r="F56" i="4"/>
  <c r="J56" i="4" s="1"/>
  <c r="F57" i="4"/>
  <c r="I91" i="4"/>
  <c r="I90" i="4"/>
  <c r="J51" i="4" l="1"/>
  <c r="E59" i="4"/>
  <c r="F55" i="4"/>
  <c r="J55" i="4" s="1"/>
  <c r="D59" i="4"/>
  <c r="H58" i="4"/>
  <c r="F50" i="4"/>
  <c r="H50" i="4" s="1"/>
  <c r="J54" i="4"/>
  <c r="K54" i="4" s="1"/>
  <c r="H57" i="4"/>
  <c r="J57" i="4"/>
  <c r="H53" i="4"/>
  <c r="J58" i="4"/>
  <c r="J53" i="4"/>
  <c r="H52" i="4"/>
  <c r="K52" i="4" s="1"/>
  <c r="H56" i="4"/>
  <c r="K56" i="4" s="1"/>
  <c r="H51" i="4"/>
  <c r="K51" i="4" l="1"/>
  <c r="H55" i="4"/>
  <c r="K55" i="4" s="1"/>
  <c r="J50" i="4"/>
  <c r="K50" i="4" s="1"/>
  <c r="K58" i="4"/>
  <c r="K53" i="4"/>
  <c r="K57" i="4"/>
  <c r="D88" i="5" l="1"/>
  <c r="D88" i="4" l="1"/>
  <c r="D92" i="5"/>
  <c r="E89" i="4" l="1"/>
  <c r="D89" i="4" l="1"/>
  <c r="D79" i="4"/>
  <c r="F89" i="4" l="1"/>
  <c r="D92" i="4"/>
  <c r="F58" i="5" l="1"/>
  <c r="F56" i="5"/>
  <c r="F50" i="5"/>
  <c r="F49" i="5"/>
  <c r="F57" i="5"/>
  <c r="F52" i="5"/>
  <c r="F51" i="5"/>
  <c r="F54" i="5"/>
  <c r="F53" i="5"/>
  <c r="F48" i="5" l="1"/>
  <c r="J48" i="5" s="1"/>
  <c r="C48" i="4"/>
  <c r="F47" i="5"/>
  <c r="H47" i="5" s="1"/>
  <c r="C47" i="4"/>
  <c r="J49" i="5"/>
  <c r="H49" i="5"/>
  <c r="H50" i="5"/>
  <c r="J50" i="5"/>
  <c r="H51" i="5"/>
  <c r="J51" i="5"/>
  <c r="H52" i="5"/>
  <c r="J52" i="5"/>
  <c r="J53" i="5"/>
  <c r="H53" i="5"/>
  <c r="C59" i="5"/>
  <c r="H54" i="5"/>
  <c r="J54" i="5"/>
  <c r="J56" i="5"/>
  <c r="H56" i="5"/>
  <c r="J57" i="5"/>
  <c r="H57" i="5"/>
  <c r="H58" i="5"/>
  <c r="J58" i="5"/>
  <c r="H48" i="5" l="1"/>
  <c r="F59" i="5"/>
  <c r="F47" i="4"/>
  <c r="C49" i="4"/>
  <c r="F49" i="4" s="1"/>
  <c r="F48" i="4"/>
  <c r="J47" i="5"/>
  <c r="K47" i="5" s="1"/>
  <c r="K51" i="5"/>
  <c r="K54" i="5"/>
  <c r="K53" i="5"/>
  <c r="K49" i="5"/>
  <c r="K50" i="5"/>
  <c r="K48" i="5"/>
  <c r="K52" i="5"/>
  <c r="K56" i="5"/>
  <c r="H59" i="5"/>
  <c r="K57" i="5"/>
  <c r="K58" i="5"/>
  <c r="J59" i="5"/>
  <c r="H88" i="5" s="1"/>
  <c r="C59" i="4" l="1"/>
  <c r="J48" i="4"/>
  <c r="H48" i="4"/>
  <c r="H49" i="4"/>
  <c r="J49" i="4"/>
  <c r="J47" i="4"/>
  <c r="H47" i="4"/>
  <c r="F59" i="4"/>
  <c r="K59" i="5"/>
  <c r="C88" i="5" s="1"/>
  <c r="H92" i="5"/>
  <c r="H88" i="4"/>
  <c r="D24" i="4" l="1"/>
  <c r="F24" i="4" s="1"/>
  <c r="J59" i="4"/>
  <c r="H89" i="4" s="1"/>
  <c r="H92" i="4" s="1"/>
  <c r="K49" i="4"/>
  <c r="K47" i="4"/>
  <c r="H59" i="4"/>
  <c r="K48" i="4"/>
  <c r="D80" i="5"/>
  <c r="C92" i="5"/>
  <c r="C88" i="4"/>
  <c r="F25" i="4" l="1"/>
  <c r="F23" i="4"/>
  <c r="F26" i="4"/>
  <c r="K59" i="4"/>
  <c r="D80" i="4" s="1"/>
  <c r="D81" i="4" s="1"/>
  <c r="D82" i="4" s="1"/>
  <c r="E82" i="4" s="1"/>
  <c r="C89" i="4" l="1"/>
  <c r="G89" i="4" s="1"/>
  <c r="I89" i="4" s="1"/>
  <c r="D79" i="5"/>
  <c r="D81" i="5" s="1"/>
  <c r="D82" i="5" s="1"/>
  <c r="E82" i="5" s="1"/>
  <c r="E88" i="5"/>
  <c r="C92" i="4" l="1"/>
  <c r="E88" i="4"/>
  <c r="E92" i="5"/>
  <c r="F88" i="5"/>
  <c r="F92" i="5" l="1"/>
  <c r="G88" i="5"/>
  <c r="F88" i="4"/>
  <c r="E92" i="4"/>
  <c r="G88" i="4" l="1"/>
  <c r="F92" i="4"/>
  <c r="G92" i="5"/>
  <c r="I92" i="5" s="1"/>
  <c r="I88" i="5"/>
  <c r="I88" i="4" l="1"/>
  <c r="G92" i="4"/>
  <c r="I92" i="4" s="1"/>
  <c r="F26" i="5"/>
  <c r="F23" i="5"/>
  <c r="F25" i="5"/>
  <c r="F24" i="5" l="1"/>
</calcChain>
</file>

<file path=xl/sharedStrings.xml><?xml version="1.0" encoding="utf-8"?>
<sst xmlns="http://schemas.openxmlformats.org/spreadsheetml/2006/main" count="330" uniqueCount="171">
  <si>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</si>
  <si>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</si>
  <si>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</si>
  <si>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</si>
  <si>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</si>
  <si>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</si>
  <si>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</si>
  <si>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</si>
  <si>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</si>
  <si>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</si>
  <si>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</si>
  <si>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</si>
  <si>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</si>
  <si>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</si>
  <si>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</si>
  <si>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</si>
  <si>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</si>
  <si>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</si>
  <si>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</si>
  <si>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</si>
  <si>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</si>
  <si>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</si>
  <si>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</si>
  <si>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</si>
  <si>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</si>
  <si>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</si>
  <si>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</si>
  <si>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</si>
  <si>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</si>
  <si>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</si>
  <si>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</si>
  <si>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</si>
  <si>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</si>
  <si>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</si>
  <si>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</si>
  <si>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</si>
  <si>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</si>
  <si>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</si>
  <si>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</si>
  <si>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</si>
  <si>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</si>
  <si>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</si>
  <si>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</si>
  <si>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</si>
  <si>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</si>
  <si>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</si>
  <si>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</si>
  <si>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</si>
  <si>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</si>
  <si>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</si>
  <si>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</si>
  <si>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</si>
  <si>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</si>
  <si>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</si>
  <si>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</si>
  <si>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</si>
  <si>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</si>
  <si>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</si>
  <si>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</si>
  <si>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</si>
  <si>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</si>
  <si>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</si>
  <si>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</si>
  <si>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</si>
  <si>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</si>
  <si>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</si>
  <si>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</si>
  <si>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</si>
  <si>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</si>
  <si>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</si>
  <si>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</si>
  <si>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</si>
  <si>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</si>
  <si>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</si>
  <si>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</si>
  <si>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</si>
  <si>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</si>
  <si>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</si>
  <si>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</si>
  <si>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</si>
  <si>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</si>
  <si>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</si>
  <si>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</si>
  <si>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</si>
  <si>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</si>
  <si>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</si>
  <si>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</si>
  <si>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</si>
  <si>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</si>
  <si>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</si>
  <si>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</si>
  <si>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</si>
  <si>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</si>
  <si>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</si>
  <si>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</si>
  <si>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</si>
  <si>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</si>
  <si>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</si>
  <si>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</si>
  <si>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</si>
  <si>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</si>
  <si>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</si>
  <si>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</si>
  <si>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</si>
  <si>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</si>
  <si>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</si>
  <si>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</si>
  <si>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</si>
  <si>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</si>
  <si>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</si>
  <si>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</si>
  <si>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</si>
  <si>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</si>
  <si>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</si>
  <si>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</si>
  <si>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</si>
  <si>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</si>
  <si>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</si>
  <si>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</si>
  <si>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</si>
  <si>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</si>
  <si>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</si>
  <si>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</si>
  <si>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</si>
  <si>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</si>
  <si>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</si>
  <si>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</si>
  <si>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</si>
  <si>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</si>
  <si>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</si>
  <si>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</si>
  <si>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</si>
  <si>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</si>
  <si>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</si>
  <si>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</si>
  <si>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</si>
  <si>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</si>
  <si>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</si>
  <si>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</si>
  <si>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</si>
  <si>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</si>
  <si>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</si>
  <si>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</si>
  <si>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</si>
  <si>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</si>
  <si>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</si>
  <si>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</si>
  <si>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</si>
  <si>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</si>
  <si>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</si>
  <si>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</si>
  <si>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</si>
  <si>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</si>
  <si>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</si>
  <si>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</si>
  <si>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</si>
  <si>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</si>
  <si>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</si>
  <si>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</si>
  <si>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</si>
  <si>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</si>
  <si>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</si>
  <si>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</si>
  <si>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Payments to IESO, HON  (cell J59)</t>
  </si>
  <si>
    <t>N</t>
  </si>
  <si>
    <t>RPP/Non-RPP Allocation Adjustment</t>
  </si>
  <si>
    <t>No Class A Customers</t>
  </si>
  <si>
    <t>Energy+ (Brant County Service Territory)</t>
  </si>
  <si>
    <t>2015, 2016</t>
  </si>
  <si>
    <t>January 1, 2015 Opening GL Balance Adjustment</t>
  </si>
  <si>
    <t xml:space="preserve"> Reference Section 3.3.5.2 in IRM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</si>
</sst>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_);_(* \(#,##0\);_(* &quot;-&quot;??_);_(@_)"/>
    <numFmt numFmtId="171" formatCode="_(* #,##0.0_);_(* \(#,##0.0\);_(* &quot;-&quot;??_);_(@_)"/>
    <numFmt numFmtId="172" formatCode="#,##0.0"/>
    <numFmt numFmtId="173" formatCode="mm/dd/yyyy"/>
    <numFmt numFmtId="174" formatCode="0\-0"/>
    <numFmt numFmtId="175" formatCode="##\-#"/>
    <numFmt numFmtId="176" formatCode="&quot;£ &quot;#,##0.00;[Red]\-&quot;£ &quot;#,##0.00"/>
    <numFmt numFmtId="177" formatCode="_-* #,##0.000_-;\-* #,##0.000_-;_-* &quot;-&quot;??_-;_-@_-"/>
    <numFmt numFmtId="178" formatCode="_(* #,##0.0000_);_(* \(#,##0.0000\);_(* &quot;-&quot;??_);_(@_)"/>
    <numFmt numFmtId="179" formatCode="0.0000"/>
  </numFmts>
  <fonts count="3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8"/>
      <color theme="3"/>
      <name val="Cambria"/>
      <family val="2"/>
      <scheme val="major"/>
    </font>
    <font>
      <u/>
      <sz val="8"/>
      <color rgb="FF0000FF"/>
      <name val="Calibri"/>
      <family val="2"/>
      <scheme val="minor"/>
    </font>
    <font>
      <u/>
      <sz val="8"/>
      <color rgb="FF800080"/>
      <name val="Calibri"/>
      <family val="2"/>
      <scheme val="minor"/>
    </font>
  </fonts>
  <fills count="3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3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6" fillId="0" borderId="25" applyNumberFormat="0" applyFill="0" applyAlignment="0" applyProtection="0"/>
    <xf numFmtId="0" fontId="17" fillId="0" borderId="26" applyNumberFormat="0" applyFill="0" applyAlignment="0" applyProtection="0"/>
    <xf numFmtId="0" fontId="18" fillId="0" borderId="27"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28" applyNumberFormat="0" applyAlignment="0" applyProtection="0"/>
    <xf numFmtId="0" fontId="23" fillId="10" borderId="29" applyNumberFormat="0" applyAlignment="0" applyProtection="0"/>
    <xf numFmtId="0" fontId="24" fillId="10" borderId="28" applyNumberFormat="0" applyAlignment="0" applyProtection="0"/>
    <xf numFmtId="0" fontId="25" fillId="0" borderId="30" applyNumberFormat="0" applyFill="0" applyAlignment="0" applyProtection="0"/>
    <xf numFmtId="0" fontId="26" fillId="11" borderId="31" applyNumberFormat="0" applyAlignment="0" applyProtection="0"/>
    <xf numFmtId="0" fontId="27" fillId="0" borderId="0" applyNumberFormat="0" applyFill="0" applyBorder="0" applyAlignment="0" applyProtection="0"/>
    <xf numFmtId="0" fontId="1" fillId="12" borderId="32" applyNumberFormat="0" applyFont="0" applyAlignment="0" applyProtection="0"/>
    <xf numFmtId="0" fontId="28" fillId="0" borderId="0" applyNumberFormat="0" applyFill="0" applyBorder="0" applyAlignment="0" applyProtection="0"/>
    <xf numFmtId="0" fontId="29" fillId="0" borderId="33" applyNumberFormat="0" applyFill="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0" fillId="36" borderId="0" applyNumberFormat="0" applyBorder="0" applyAlignment="0" applyProtection="0"/>
    <xf numFmtId="171" fontId="5" fillId="0" borderId="0"/>
    <xf numFmtId="172" fontId="5" fillId="0" borderId="0"/>
    <xf numFmtId="173" fontId="5" fillId="0" borderId="0"/>
    <xf numFmtId="174" fontId="5" fillId="0" borderId="0"/>
    <xf numFmtId="3"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38" fontId="31" fillId="37" borderId="0" applyNumberFormat="0" applyBorder="0" applyAlignment="0" applyProtection="0"/>
    <xf numFmtId="10" fontId="31" fillId="38" borderId="2" applyNumberFormat="0" applyBorder="0" applyAlignment="0" applyProtection="0"/>
    <xf numFmtId="175" fontId="5" fillId="0" borderId="0"/>
    <xf numFmtId="170" fontId="5" fillId="0" borderId="0"/>
    <xf numFmtId="176" fontId="5" fillId="0" borderId="0"/>
    <xf numFmtId="10" fontId="5" fillId="0" borderId="0" applyFont="0" applyFill="0" applyBorder="0" applyAlignment="0" applyProtection="0"/>
    <xf numFmtId="171" fontId="5" fillId="0" borderId="0"/>
    <xf numFmtId="175" fontId="5" fillId="0" borderId="0"/>
    <xf numFmtId="43" fontId="1" fillId="0" borderId="0" applyFont="0" applyFill="0" applyBorder="0" applyAlignment="0" applyProtection="0"/>
    <xf numFmtId="171" fontId="5" fillId="0" borderId="0"/>
    <xf numFmtId="175" fontId="5" fillId="0" borderId="0"/>
    <xf numFmtId="171" fontId="5" fillId="0" borderId="0"/>
    <xf numFmtId="173" fontId="5" fillId="0" borderId="0"/>
    <xf numFmtId="175" fontId="5" fillId="0" borderId="0"/>
    <xf numFmtId="171" fontId="5" fillId="0" borderId="0"/>
    <xf numFmtId="175" fontId="5" fillId="0" borderId="0"/>
    <xf numFmtId="44" fontId="1" fillId="0" borderId="0" applyFont="0" applyFill="0" applyBorder="0" applyAlignment="0" applyProtection="0"/>
    <xf numFmtId="44" fontId="5"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0" fontId="30" fillId="36"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20" fillId="7" borderId="0" applyNumberFormat="0" applyBorder="0" applyAlignment="0" applyProtection="0"/>
    <xf numFmtId="0" fontId="24" fillId="10" borderId="28" applyNumberFormat="0" applyAlignment="0" applyProtection="0"/>
    <xf numFmtId="0" fontId="26" fillId="11"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19" fillId="6" borderId="0" applyNumberFormat="0" applyBorder="0" applyAlignment="0" applyProtection="0"/>
    <xf numFmtId="0" fontId="16" fillId="0" borderId="25" applyNumberFormat="0" applyFill="0" applyAlignment="0" applyProtection="0"/>
    <xf numFmtId="0" fontId="17" fillId="0" borderId="26" applyNumberFormat="0" applyFill="0" applyAlignment="0" applyProtection="0"/>
    <xf numFmtId="0" fontId="18" fillId="0" borderId="27" applyNumberFormat="0" applyFill="0" applyAlignment="0" applyProtection="0"/>
    <xf numFmtId="0" fontId="18" fillId="0" borderId="0" applyNumberFormat="0" applyFill="0" applyBorder="0" applyAlignment="0" applyProtection="0"/>
    <xf numFmtId="0" fontId="22" fillId="9" borderId="28" applyNumberFormat="0" applyAlignment="0" applyProtection="0"/>
    <xf numFmtId="0" fontId="25" fillId="0" borderId="30" applyNumberFormat="0" applyFill="0" applyAlignment="0" applyProtection="0"/>
    <xf numFmtId="0" fontId="21" fillId="8" borderId="0" applyNumberFormat="0" applyBorder="0" applyAlignment="0" applyProtection="0"/>
    <xf numFmtId="0" fontId="1" fillId="0" borderId="0"/>
    <xf numFmtId="0" fontId="1" fillId="0" borderId="0"/>
    <xf numFmtId="0" fontId="1" fillId="0" borderId="0"/>
    <xf numFmtId="0" fontId="1" fillId="12" borderId="32" applyNumberFormat="0" applyFont="0" applyAlignment="0" applyProtection="0"/>
    <xf numFmtId="0" fontId="23" fillId="10" borderId="29"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29" fillId="0" borderId="33" applyNumberFormat="0" applyFill="0" applyAlignment="0" applyProtection="0"/>
    <xf numFmtId="0" fontId="27" fillId="0" borderId="0" applyNumberFormat="0" applyFill="0" applyBorder="0" applyAlignment="0" applyProtection="0"/>
    <xf numFmtId="43" fontId="5" fillId="0" borderId="0" applyFont="0" applyFill="0" applyBorder="0" applyAlignment="0" applyProtection="0"/>
    <xf numFmtId="171" fontId="5" fillId="0" borderId="0"/>
    <xf numFmtId="175" fontId="5" fillId="0" borderId="0"/>
    <xf numFmtId="171" fontId="5" fillId="0" borderId="0"/>
    <xf numFmtId="175" fontId="5" fillId="0" borderId="0"/>
    <xf numFmtId="171" fontId="5" fillId="0" borderId="0"/>
    <xf numFmtId="175" fontId="5" fillId="0" borderId="0"/>
    <xf numFmtId="0" fontId="1" fillId="0" borderId="0"/>
    <xf numFmtId="43" fontId="1" fillId="0" borderId="0" applyFont="0" applyFill="0" applyBorder="0" applyAlignment="0" applyProtection="0"/>
    <xf numFmtId="44" fontId="5"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2" borderId="32"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2" borderId="32"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0" fontId="7" fillId="0" borderId="0" xfId="0" applyFont="1" applyFill="1"/>
    <xf numFmtId="0" fontId="7" fillId="0" borderId="21" xfId="0" applyFont="1" applyFill="1" applyBorder="1" applyAlignment="1"/>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169" fontId="7" fillId="2" borderId="24" xfId="5" applyNumberFormat="1" applyFont="1" applyFill="1" applyBorder="1" applyAlignment="1">
      <alignment horizontal="center" vertical="center"/>
    </xf>
    <xf numFmtId="169" fontId="2" fillId="0" borderId="0" xfId="5" applyNumberFormat="1" applyFont="1"/>
    <xf numFmtId="170" fontId="2" fillId="2" borderId="2" xfId="5" applyNumberFormat="1" applyFont="1" applyFill="1" applyBorder="1"/>
    <xf numFmtId="169" fontId="2" fillId="5" borderId="0" xfId="5" applyNumberFormat="1" applyFont="1" applyFill="1"/>
    <xf numFmtId="169" fontId="2" fillId="0" borderId="0" xfId="0" applyNumberFormat="1" applyFont="1"/>
    <xf numFmtId="2" fontId="2" fillId="0" borderId="0" xfId="0" applyNumberFormat="1" applyFont="1"/>
    <xf numFmtId="166" fontId="7" fillId="0" borderId="12" xfId="4" applyNumberFormat="1" applyFont="1" applyBorder="1" applyAlignment="1">
      <alignment horizontal="right"/>
    </xf>
    <xf numFmtId="43" fontId="2" fillId="0" borderId="0" xfId="0" applyNumberFormat="1" applyFont="1" applyFill="1"/>
    <xf numFmtId="169" fontId="7" fillId="0" borderId="0" xfId="5" applyNumberFormat="1" applyFont="1"/>
    <xf numFmtId="177" fontId="7" fillId="0" borderId="0" xfId="5" applyNumberFormat="1" applyFont="1"/>
    <xf numFmtId="43" fontId="7" fillId="0" borderId="0" xfId="0" applyNumberFormat="1" applyFont="1"/>
    <xf numFmtId="178" fontId="2" fillId="0" borderId="0" xfId="0" applyNumberFormat="1" applyFont="1"/>
    <xf numFmtId="169" fontId="7" fillId="0" borderId="0" xfId="0" applyNumberFormat="1" applyFont="1"/>
    <xf numFmtId="43" fontId="2" fillId="0" borderId="0" xfId="0" applyNumberFormat="1" applyFont="1"/>
    <xf numFmtId="3" fontId="2" fillId="0" borderId="0" xfId="0" applyNumberFormat="1" applyFont="1" applyFill="1"/>
    <xf numFmtId="165" fontId="2" fillId="0" borderId="0" xfId="5" applyNumberFormat="1" applyFont="1"/>
    <xf numFmtId="178" fontId="7" fillId="0" borderId="0" xfId="0" applyNumberFormat="1" applyFont="1"/>
    <xf numFmtId="178" fontId="2" fillId="0" borderId="0" xfId="0" applyNumberFormat="1" applyFont="1" applyFill="1"/>
    <xf numFmtId="3" fontId="0" fillId="0" borderId="0" xfId="0" applyNumberFormat="1" applyProtection="1"/>
    <xf numFmtId="3" fontId="2" fillId="0" borderId="0" xfId="0" applyNumberFormat="1" applyFont="1" applyBorder="1"/>
    <xf numFmtId="0" fontId="3" fillId="0" borderId="0" xfId="0" applyFont="1" applyAlignment="1">
      <alignment vertical="center" wrapText="1"/>
    </xf>
    <xf numFmtId="0" fontId="3" fillId="0" borderId="17" xfId="0" applyFont="1" applyBorder="1" applyAlignment="1">
      <alignment vertical="center" wrapText="1"/>
    </xf>
    <xf numFmtId="0" fontId="6" fillId="0" borderId="11" xfId="0" applyFont="1" applyBorder="1" applyAlignment="1">
      <alignment horizontal="center" vertical="center" wrapText="1"/>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2" xfId="0" applyFont="1" applyBorder="1" applyAlignment="1">
      <alignment vertical="center"/>
    </xf>
    <xf numFmtId="166" fontId="6" fillId="0" borderId="12" xfId="4" applyNumberFormat="1" applyFont="1" applyBorder="1" applyAlignment="1">
      <alignment horizontal="right"/>
    </xf>
    <xf numFmtId="0" fontId="6" fillId="0" borderId="0" xfId="0" applyFont="1" applyFill="1" applyBorder="1"/>
    <xf numFmtId="169" fontId="2" fillId="0" borderId="0" xfId="5" applyNumberFormat="1" applyFont="1" applyBorder="1"/>
    <xf numFmtId="0" fontId="7" fillId="0" borderId="0" xfId="0" applyFont="1" applyFill="1" applyBorder="1"/>
    <xf numFmtId="179" fontId="2" fillId="0" borderId="0" xfId="0"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vertic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vertic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2" xfId="0" applyFont="1" applyBorder="1" applyAlignment="1">
      <alignment horizontal="center"/>
    </xf>
  </cellXfs>
  <cellStyles count="236">
    <cellStyle name="$" xfId="46"/>
    <cellStyle name="$.00" xfId="47"/>
    <cellStyle name="$_9. Rev2Cost_GDPIPI" xfId="65"/>
    <cellStyle name="$_9. Rev2Cost_GDPIPI 2" xfId="122"/>
    <cellStyle name="$_lists" xfId="60"/>
    <cellStyle name="$_lists 2" xfId="120"/>
    <cellStyle name="$_lists_4. Current Monthly Fixed Charge" xfId="63"/>
    <cellStyle name="$_Sheet4" xfId="68"/>
    <cellStyle name="$_Sheet4 2" xfId="124"/>
    <cellStyle name="$M" xfId="48"/>
    <cellStyle name="$M.00" xfId="49"/>
    <cellStyle name="$M_9. Rev2Cost_GDPIPI" xfId="66"/>
    <cellStyle name="20% - Accent1" xfId="23" builtinId="30" customBuiltin="1"/>
    <cellStyle name="20% - Accent1 2" xfId="72"/>
    <cellStyle name="20% - Accent1 2 2" xfId="175"/>
    <cellStyle name="20% - Accent1 3" xfId="204"/>
    <cellStyle name="20% - Accent2" xfId="27" builtinId="34" customBuiltin="1"/>
    <cellStyle name="20% - Accent2 2" xfId="73"/>
    <cellStyle name="20% - Accent2 2 2" xfId="176"/>
    <cellStyle name="20% - Accent2 3" xfId="206"/>
    <cellStyle name="20% - Accent3" xfId="31" builtinId="38" customBuiltin="1"/>
    <cellStyle name="20% - Accent3 2" xfId="74"/>
    <cellStyle name="20% - Accent3 2 2" xfId="177"/>
    <cellStyle name="20% - Accent3 3" xfId="208"/>
    <cellStyle name="20% - Accent4" xfId="35" builtinId="42" customBuiltin="1"/>
    <cellStyle name="20% - Accent4 2" xfId="75"/>
    <cellStyle name="20% - Accent4 2 2" xfId="178"/>
    <cellStyle name="20% - Accent4 3" xfId="210"/>
    <cellStyle name="20% - Accent5" xfId="39" builtinId="46" customBuiltin="1"/>
    <cellStyle name="20% - Accent5 2" xfId="76"/>
    <cellStyle name="20% - Accent5 2 2" xfId="179"/>
    <cellStyle name="20% - Accent5 3" xfId="212"/>
    <cellStyle name="20% - Accent6" xfId="43" builtinId="50" customBuiltin="1"/>
    <cellStyle name="20% - Accent6 2" xfId="77"/>
    <cellStyle name="20% - Accent6 2 2" xfId="180"/>
    <cellStyle name="20% - Accent6 3" xfId="214"/>
    <cellStyle name="40% - Accent1" xfId="24" builtinId="31" customBuiltin="1"/>
    <cellStyle name="40% - Accent1 2" xfId="78"/>
    <cellStyle name="40% - Accent1 2 2" xfId="181"/>
    <cellStyle name="40% - Accent1 3" xfId="205"/>
    <cellStyle name="40% - Accent2" xfId="28" builtinId="35" customBuiltin="1"/>
    <cellStyle name="40% - Accent2 2" xfId="79"/>
    <cellStyle name="40% - Accent2 2 2" xfId="182"/>
    <cellStyle name="40% - Accent2 3" xfId="207"/>
    <cellStyle name="40% - Accent3" xfId="32" builtinId="39" customBuiltin="1"/>
    <cellStyle name="40% - Accent3 2" xfId="80"/>
    <cellStyle name="40% - Accent3 2 2" xfId="183"/>
    <cellStyle name="40% - Accent3 3" xfId="209"/>
    <cellStyle name="40% - Accent4" xfId="36" builtinId="43" customBuiltin="1"/>
    <cellStyle name="40% - Accent4 2" xfId="81"/>
    <cellStyle name="40% - Accent4 2 2" xfId="184"/>
    <cellStyle name="40% - Accent4 3" xfId="211"/>
    <cellStyle name="40% - Accent5" xfId="40" builtinId="47" customBuiltin="1"/>
    <cellStyle name="40% - Accent5 2" xfId="82"/>
    <cellStyle name="40% - Accent5 2 2" xfId="185"/>
    <cellStyle name="40% - Accent5 3" xfId="213"/>
    <cellStyle name="40% - Accent6" xfId="44" builtinId="51" customBuiltin="1"/>
    <cellStyle name="40% - Accent6 2" xfId="83"/>
    <cellStyle name="40% - Accent6 2 2" xfId="186"/>
    <cellStyle name="40% - Accent6 3" xfId="215"/>
    <cellStyle name="60% - Accent1" xfId="25" builtinId="32" customBuiltin="1"/>
    <cellStyle name="60% - Accent1 2" xfId="84"/>
    <cellStyle name="60% - Accent2" xfId="29" builtinId="36" customBuiltin="1"/>
    <cellStyle name="60% - Accent2 2" xfId="85"/>
    <cellStyle name="60% - Accent3" xfId="33" builtinId="40" customBuiltin="1"/>
    <cellStyle name="60% - Accent3 2" xfId="86"/>
    <cellStyle name="60% - Accent4" xfId="37" builtinId="44" customBuiltin="1"/>
    <cellStyle name="60% - Accent4 2" xfId="87"/>
    <cellStyle name="60% - Accent5" xfId="41" builtinId="48" customBuiltin="1"/>
    <cellStyle name="60% - Accent5 2" xfId="88"/>
    <cellStyle name="60% - Accent6" xfId="45" builtinId="52" customBuiltin="1"/>
    <cellStyle name="60% - Accent6 2" xfId="89"/>
    <cellStyle name="Accent1" xfId="22" builtinId="29" customBuiltin="1"/>
    <cellStyle name="Accent1 2" xfId="90"/>
    <cellStyle name="Accent2" xfId="26" builtinId="33" customBuiltin="1"/>
    <cellStyle name="Accent2 2" xfId="91"/>
    <cellStyle name="Accent3" xfId="30" builtinId="37" customBuiltin="1"/>
    <cellStyle name="Accent3 2" xfId="92"/>
    <cellStyle name="Accent4" xfId="34" builtinId="41" customBuiltin="1"/>
    <cellStyle name="Accent4 2" xfId="93"/>
    <cellStyle name="Accent5" xfId="38" builtinId="45" customBuiltin="1"/>
    <cellStyle name="Accent5 2" xfId="94"/>
    <cellStyle name="Accent6" xfId="42" builtinId="49" customBuiltin="1"/>
    <cellStyle name="Accent6 2" xfId="95"/>
    <cellStyle name="Bad" xfId="11" builtinId="27" customBuiltin="1"/>
    <cellStyle name="Bad 2" xfId="96"/>
    <cellStyle name="Calculation" xfId="15" builtinId="22" customBuiltin="1"/>
    <cellStyle name="Calculation 2" xfId="97"/>
    <cellStyle name="Check Cell" xfId="17" builtinId="23" customBuiltin="1"/>
    <cellStyle name="Check Cell 2" xfId="98"/>
    <cellStyle name="Comma" xfId="5" builtinId="3"/>
    <cellStyle name="Comma 2" xfId="99"/>
    <cellStyle name="Comma 2 2" xfId="151"/>
    <cellStyle name="Comma 2 2 2" xfId="157"/>
    <cellStyle name="Comma 2 2 3" xfId="162"/>
    <cellStyle name="Comma 2 2 4" xfId="225"/>
    <cellStyle name="Comma 2 2_Database" xfId="217"/>
    <cellStyle name="Comma 3" xfId="100"/>
    <cellStyle name="Comma 3 2" xfId="127"/>
    <cellStyle name="Comma 3 2 2" xfId="194"/>
    <cellStyle name="Comma 3 3" xfId="187"/>
    <cellStyle name="Comma 4" xfId="119"/>
    <cellStyle name="Comma 5" xfId="165"/>
    <cellStyle name="Comma 6" xfId="62"/>
    <cellStyle name="Comma0" xfId="50"/>
    <cellStyle name="Currency" xfId="1" builtinId="4"/>
    <cellStyle name="Currency 2" xfId="71"/>
    <cellStyle name="Currency 3" xfId="128"/>
    <cellStyle name="Currency 4" xfId="152"/>
    <cellStyle name="Currency 4 2" xfId="156"/>
    <cellStyle name="Currency 4 3" xfId="163"/>
    <cellStyle name="Currency 4 4" xfId="226"/>
    <cellStyle name="Currency 5" xfId="154"/>
    <cellStyle name="Currency 6" xfId="159"/>
    <cellStyle name="Currency 7" xfId="70"/>
    <cellStyle name="Currency0" xfId="51"/>
    <cellStyle name="Date" xfId="52"/>
    <cellStyle name="Explanatory Text" xfId="20" builtinId="53" customBuiltin="1"/>
    <cellStyle name="Explanatory Text 2" xfId="101"/>
    <cellStyle name="Fixed" xfId="53"/>
    <cellStyle name="Followed Hyperlink" xfId="150" builtinId="9" customBuiltin="1"/>
    <cellStyle name="Good" xfId="10" builtinId="26" customBuiltin="1"/>
    <cellStyle name="Good 2" xfId="102"/>
    <cellStyle name="Grey" xfId="54"/>
    <cellStyle name="Heading 1" xfId="6" builtinId="16" customBuiltin="1"/>
    <cellStyle name="Heading 1 2" xfId="103"/>
    <cellStyle name="Heading 2" xfId="7" builtinId="17" customBuiltin="1"/>
    <cellStyle name="Heading 2 2" xfId="104"/>
    <cellStyle name="Heading 3" xfId="8" builtinId="18" customBuiltin="1"/>
    <cellStyle name="Heading 3 2" xfId="105"/>
    <cellStyle name="Heading 4" xfId="9" builtinId="19" customBuiltin="1"/>
    <cellStyle name="Heading 4 2" xfId="106"/>
    <cellStyle name="Hyperlink 2" xfId="149"/>
    <cellStyle name="Input" xfId="13" builtinId="20" customBuiltin="1"/>
    <cellStyle name="Input [yellow]" xfId="55"/>
    <cellStyle name="Input 2" xfId="107"/>
    <cellStyle name="Linked Cell" xfId="16" builtinId="24" customBuiltin="1"/>
    <cellStyle name="Linked Cell 2" xfId="108"/>
    <cellStyle name="M" xfId="56"/>
    <cellStyle name="M.00" xfId="57"/>
    <cellStyle name="M_9. Rev2Cost_GDPIPI" xfId="67"/>
    <cellStyle name="M_9. Rev2Cost_GDPIPI 2" xfId="123"/>
    <cellStyle name="M_lists" xfId="61"/>
    <cellStyle name="M_lists 2" xfId="121"/>
    <cellStyle name="M_lists_4. Current Monthly Fixed Charge" xfId="64"/>
    <cellStyle name="M_Sheet4" xfId="69"/>
    <cellStyle name="M_Sheet4 2" xfId="125"/>
    <cellStyle name="Neutral" xfId="12" builtinId="28" customBuiltin="1"/>
    <cellStyle name="Neutral 2" xfId="109"/>
    <cellStyle name="Normal" xfId="0" builtinId="0"/>
    <cellStyle name="Normal - Style1" xfId="58"/>
    <cellStyle name="Normal 10 12" xfId="153"/>
    <cellStyle name="Normal 167" xfId="132"/>
    <cellStyle name="Normal 167 2" xfId="198"/>
    <cellStyle name="Normal 167_Database" xfId="218"/>
    <cellStyle name="Normal 168" xfId="133"/>
    <cellStyle name="Normal 168 2" xfId="199"/>
    <cellStyle name="Normal 168_Database" xfId="219"/>
    <cellStyle name="Normal 169" xfId="134"/>
    <cellStyle name="Normal 169 2" xfId="200"/>
    <cellStyle name="Normal 169_Database" xfId="220"/>
    <cellStyle name="Normal 170" xfId="135"/>
    <cellStyle name="Normal 170 2" xfId="201"/>
    <cellStyle name="Normal 170_Database" xfId="221"/>
    <cellStyle name="Normal 171" xfId="136"/>
    <cellStyle name="Normal 171 2" xfId="202"/>
    <cellStyle name="Normal 171_Database" xfId="222"/>
    <cellStyle name="Normal 19" xfId="137"/>
    <cellStyle name="Normal 2" xfId="2"/>
    <cellStyle name="Normal 25" xfId="138"/>
    <cellStyle name="Normal 3" xfId="110"/>
    <cellStyle name="Normal 3 2" xfId="188"/>
    <cellStyle name="Normal 30" xfId="139"/>
    <cellStyle name="Normal 31" xfId="144"/>
    <cellStyle name="Normal 4" xfId="111"/>
    <cellStyle name="Normal 4 2" xfId="189"/>
    <cellStyle name="Normal 41" xfId="140"/>
    <cellStyle name="Normal 42" xfId="145"/>
    <cellStyle name="Normal 5" xfId="112"/>
    <cellStyle name="Normal 5 2" xfId="129"/>
    <cellStyle name="Normal 5 2 2" xfId="195"/>
    <cellStyle name="Normal 5 3" xfId="190"/>
    <cellStyle name="Normal 50" xfId="141"/>
    <cellStyle name="Normal 51" xfId="143"/>
    <cellStyle name="Normal 52" xfId="146"/>
    <cellStyle name="Normal 6" xfId="126"/>
    <cellStyle name="Normal 6 2" xfId="193"/>
    <cellStyle name="Normal 6_Database" xfId="223"/>
    <cellStyle name="Normal 60" xfId="142"/>
    <cellStyle name="Normal 61" xfId="147"/>
    <cellStyle name="Note" xfId="19" builtinId="10" customBuiltin="1"/>
    <cellStyle name="Note 2" xfId="113"/>
    <cellStyle name="Note 2 2" xfId="191"/>
    <cellStyle name="Note 3" xfId="203"/>
    <cellStyle name="Output" xfId="14" builtinId="21" customBuiltin="1"/>
    <cellStyle name="Output 2" xfId="114"/>
    <cellStyle name="Percent" xfId="4" builtinId="5"/>
    <cellStyle name="Percent [2]" xfId="59"/>
    <cellStyle name="Percent 10" xfId="166"/>
    <cellStyle name="Percent 11" xfId="167"/>
    <cellStyle name="Percent 12" xfId="168"/>
    <cellStyle name="Percent 13" xfId="169"/>
    <cellStyle name="Percent 14" xfId="170"/>
    <cellStyle name="Percent 15" xfId="171"/>
    <cellStyle name="Percent 16" xfId="172"/>
    <cellStyle name="Percent 17" xfId="174"/>
    <cellStyle name="Percent 18" xfId="173"/>
    <cellStyle name="Percent 19" xfId="216"/>
    <cellStyle name="Percent 2" xfId="3"/>
    <cellStyle name="Percent 20" xfId="224"/>
    <cellStyle name="Percent 21" xfId="227"/>
    <cellStyle name="Percent 22" xfId="228"/>
    <cellStyle name="Percent 23" xfId="229"/>
    <cellStyle name="Percent 24" xfId="230"/>
    <cellStyle name="Percent 25" xfId="231"/>
    <cellStyle name="Percent 26" xfId="232"/>
    <cellStyle name="Percent 27" xfId="233"/>
    <cellStyle name="Percent 28" xfId="234"/>
    <cellStyle name="Percent 29" xfId="235"/>
    <cellStyle name="Percent 3" xfId="115"/>
    <cellStyle name="Percent 3 2" xfId="130"/>
    <cellStyle name="Percent 3 2 2" xfId="196"/>
    <cellStyle name="Percent 3 3" xfId="192"/>
    <cellStyle name="Percent 4" xfId="131"/>
    <cellStyle name="Percent 4 2" xfId="197"/>
    <cellStyle name="Percent 5" xfId="155"/>
    <cellStyle name="Percent 6" xfId="160"/>
    <cellStyle name="Percent 7" xfId="161"/>
    <cellStyle name="Percent 8" xfId="158"/>
    <cellStyle name="Percent 9" xfId="164"/>
    <cellStyle name="Title 2" xfId="116"/>
    <cellStyle name="Title 3" xfId="148"/>
    <cellStyle name="Total" xfId="21" builtinId="25" customBuiltin="1"/>
    <cellStyle name="Total 2" xfId="117"/>
    <cellStyle name="Warning Text" xfId="18" builtinId="11" customBuiltin="1"/>
    <cellStyle name="Warning Text 2"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5272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891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E+(Brant</a:t>
          </a:r>
          <a:r>
            <a:rPr lang="en-CA" sz="1100" baseline="0">
              <a:latin typeface="Arial" panose="020B0604020202020204" pitchFamily="34" charset="0"/>
              <a:cs typeface="Arial" panose="020B0604020202020204" pitchFamily="34" charset="0"/>
            </a:rPr>
            <a:t> County) and E+ (CND) Account 1589 Balances for 2015 and 2016 have been the subject of a Special Purpose Audit conducted by KPMG LLP.  Please refer to  Appendix C for a copy of the Special Purpose Audit Report.</a:t>
          </a: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784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8411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754380</xdr:colOff>
      <xdr:row>2</xdr:row>
      <xdr:rowOff>66675</xdr:rowOff>
    </xdr:from>
    <xdr:to>
      <xdr:col>8</xdr:col>
      <xdr:colOff>85725</xdr:colOff>
      <xdr:row>8</xdr:row>
      <xdr:rowOff>68580</xdr:rowOff>
    </xdr:to>
    <xdr:sp macro="" textlink="">
      <xdr:nvSpPr>
        <xdr:cNvPr id="8" name="TextBox 7"/>
        <xdr:cNvSpPr txBox="1"/>
      </xdr:nvSpPr>
      <xdr:spPr>
        <a:xfrm>
          <a:off x="9982200" y="417195"/>
          <a:ext cx="3339465" cy="105346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E+(Brant</a:t>
          </a:r>
          <a:r>
            <a:rPr lang="en-CA" sz="1100" baseline="0">
              <a:solidFill>
                <a:schemeClr val="dk1"/>
              </a:solidFill>
              <a:effectLst/>
              <a:latin typeface="+mn-lt"/>
              <a:ea typeface="+mn-ea"/>
              <a:cs typeface="+mn-cs"/>
            </a:rPr>
            <a:t> County) and E+ (CND) Account 1589 Balances for 2015 and 2016 have been the subject of a Special Purpose Audit conducted by KPMG LLP.  Please refer to  Appendix C for a copy of the Special Purpose Audit Report.</a:t>
          </a:r>
          <a:endParaRPr lang="en-CA">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754380</xdr:colOff>
      <xdr:row>2</xdr:row>
      <xdr:rowOff>66675</xdr:rowOff>
    </xdr:from>
    <xdr:to>
      <xdr:col>8</xdr:col>
      <xdr:colOff>85725</xdr:colOff>
      <xdr:row>8</xdr:row>
      <xdr:rowOff>68580</xdr:rowOff>
    </xdr:to>
    <xdr:sp macro="" textlink="">
      <xdr:nvSpPr>
        <xdr:cNvPr id="8" name="TextBox 7"/>
        <xdr:cNvSpPr txBox="1"/>
      </xdr:nvSpPr>
      <xdr:spPr>
        <a:xfrm>
          <a:off x="9982200" y="417195"/>
          <a:ext cx="3339465" cy="105346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B86" sqref="B86"/>
    </sheetView>
  </sheetViews>
  <sheetFormatPr defaultColWidth="9.109375" defaultRowHeight="15" x14ac:dyDescent="0.25"/>
  <cols>
    <col min="1" max="1" width="5.5546875" style="41" customWidth="1"/>
    <col min="2" max="2" width="16.109375" style="75" customWidth="1"/>
    <col min="3" max="3" width="164.5546875" style="39" customWidth="1"/>
    <col min="4" max="16384" width="9.109375" style="39"/>
  </cols>
  <sheetData>
    <row r="10" spans="1:3" ht="15.6" x14ac:dyDescent="0.3">
      <c r="C10" s="129" t="s">
        <v>160</v>
      </c>
    </row>
    <row r="11" spans="1:3" ht="15.6" x14ac:dyDescent="0.25">
      <c r="A11" s="42" t="s">
        <v>121</v>
      </c>
    </row>
    <row r="13" spans="1:3" ht="15.6" x14ac:dyDescent="0.25">
      <c r="A13" s="43" t="s">
        <v>31</v>
      </c>
    </row>
    <row r="14" spans="1:3" ht="34.5" customHeight="1" x14ac:dyDescent="0.25">
      <c r="A14" s="165" t="s">
        <v>153</v>
      </c>
      <c r="B14" s="165"/>
      <c r="C14" s="165"/>
    </row>
    <row r="16" spans="1:3" ht="15.6" x14ac:dyDescent="0.25">
      <c r="A16" s="43" t="s">
        <v>46</v>
      </c>
    </row>
    <row r="17" spans="1:26" x14ac:dyDescent="0.25">
      <c r="A17" s="41" t="s">
        <v>47</v>
      </c>
    </row>
    <row r="18" spans="1:26" ht="33" customHeight="1" x14ac:dyDescent="0.25">
      <c r="A18" s="167" t="s">
        <v>84</v>
      </c>
      <c r="B18" s="167"/>
      <c r="C18" s="167"/>
    </row>
    <row r="20" spans="1:26" x14ac:dyDescent="0.25">
      <c r="A20" s="41">
        <v>1</v>
      </c>
      <c r="B20" s="164" t="s">
        <v>139</v>
      </c>
      <c r="C20" s="164"/>
    </row>
    <row r="21" spans="1:26" x14ac:dyDescent="0.25">
      <c r="B21" s="123"/>
      <c r="C21" s="123"/>
    </row>
    <row r="23" spans="1:26" ht="31.5" customHeight="1" x14ac:dyDescent="0.25">
      <c r="A23" s="41">
        <v>2</v>
      </c>
      <c r="B23" s="165" t="s">
        <v>85</v>
      </c>
      <c r="C23" s="165"/>
    </row>
    <row r="24" spans="1:26" x14ac:dyDescent="0.25">
      <c r="B24" s="122"/>
      <c r="C24" s="122"/>
    </row>
    <row r="26" spans="1:26" x14ac:dyDescent="0.25">
      <c r="A26" s="41">
        <v>3</v>
      </c>
      <c r="B26" s="166" t="s">
        <v>108</v>
      </c>
      <c r="C26" s="166"/>
    </row>
    <row r="27" spans="1:26" ht="32.25" customHeight="1" x14ac:dyDescent="0.25">
      <c r="B27" s="165" t="s">
        <v>116</v>
      </c>
      <c r="C27" s="165"/>
    </row>
    <row r="28" spans="1:26" ht="63" customHeight="1" x14ac:dyDescent="0.25">
      <c r="B28" s="165" t="s">
        <v>128</v>
      </c>
      <c r="C28" s="165"/>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5">
      <c r="B29" s="165" t="s">
        <v>117</v>
      </c>
      <c r="C29" s="165"/>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5">
      <c r="B30" s="78" t="s">
        <v>43</v>
      </c>
    </row>
    <row r="31" spans="1:26" x14ac:dyDescent="0.25">
      <c r="B31" s="78"/>
    </row>
    <row r="32" spans="1:26" x14ac:dyDescent="0.25">
      <c r="B32" s="78"/>
    </row>
    <row r="33" spans="1:3" ht="35.25" customHeight="1" x14ac:dyDescent="0.25">
      <c r="A33" s="165" t="s">
        <v>154</v>
      </c>
      <c r="B33" s="165"/>
      <c r="C33" s="165"/>
    </row>
    <row r="34" spans="1:3" x14ac:dyDescent="0.25">
      <c r="B34" s="122"/>
      <c r="C34" s="122"/>
    </row>
    <row r="35" spans="1:3" x14ac:dyDescent="0.25">
      <c r="B35" s="77"/>
    </row>
    <row r="36" spans="1:3" x14ac:dyDescent="0.25">
      <c r="A36" s="41">
        <v>4</v>
      </c>
      <c r="B36" s="166" t="s">
        <v>140</v>
      </c>
      <c r="C36" s="166"/>
    </row>
    <row r="37" spans="1:3" ht="78.75" customHeight="1" x14ac:dyDescent="0.25">
      <c r="B37" s="165" t="s">
        <v>141</v>
      </c>
      <c r="C37" s="165"/>
    </row>
    <row r="38" spans="1:3" ht="65.25" customHeight="1" x14ac:dyDescent="0.25">
      <c r="B38" s="165" t="s">
        <v>123</v>
      </c>
      <c r="C38" s="165"/>
    </row>
    <row r="39" spans="1:3" ht="31.5" customHeight="1" x14ac:dyDescent="0.25">
      <c r="B39" s="165" t="s">
        <v>122</v>
      </c>
      <c r="C39" s="165"/>
    </row>
    <row r="40" spans="1:3" ht="30" customHeight="1" x14ac:dyDescent="0.25">
      <c r="B40" s="165" t="s">
        <v>124</v>
      </c>
      <c r="C40" s="165"/>
    </row>
    <row r="41" spans="1:3" x14ac:dyDescent="0.25">
      <c r="B41" s="122"/>
      <c r="C41" s="122"/>
    </row>
    <row r="42" spans="1:3" ht="47.25" customHeight="1" x14ac:dyDescent="0.25">
      <c r="B42" s="82" t="s">
        <v>109</v>
      </c>
      <c r="C42" s="40" t="s">
        <v>86</v>
      </c>
    </row>
    <row r="43" spans="1:3" ht="33.75" customHeight="1" x14ac:dyDescent="0.25">
      <c r="B43" s="82" t="s">
        <v>111</v>
      </c>
      <c r="C43" s="40" t="s">
        <v>110</v>
      </c>
    </row>
    <row r="44" spans="1:3" ht="15.6" x14ac:dyDescent="0.25">
      <c r="B44" s="82" t="s">
        <v>114</v>
      </c>
      <c r="C44" s="40" t="s">
        <v>112</v>
      </c>
    </row>
    <row r="45" spans="1:3" ht="15.6" x14ac:dyDescent="0.25">
      <c r="B45" s="83" t="s">
        <v>115</v>
      </c>
      <c r="C45" s="76" t="s">
        <v>113</v>
      </c>
    </row>
    <row r="46" spans="1:3" ht="15.6" x14ac:dyDescent="0.3">
      <c r="B46" s="80"/>
      <c r="C46" s="76"/>
    </row>
    <row r="48" spans="1:3" x14ac:dyDescent="0.25">
      <c r="A48" s="41">
        <v>5</v>
      </c>
      <c r="B48" s="81" t="s">
        <v>118</v>
      </c>
    </row>
    <row r="49" spans="2:3" ht="29.25" customHeight="1" x14ac:dyDescent="0.25">
      <c r="B49" s="165" t="s">
        <v>134</v>
      </c>
      <c r="C49" s="165"/>
    </row>
    <row r="51" spans="2:3" ht="30" customHeight="1" x14ac:dyDescent="0.25">
      <c r="B51" s="165" t="s">
        <v>119</v>
      </c>
      <c r="C51" s="165"/>
    </row>
    <row r="52" spans="2:3" ht="30" customHeight="1" x14ac:dyDescent="0.25">
      <c r="B52" s="165" t="s">
        <v>87</v>
      </c>
      <c r="C52" s="165"/>
    </row>
    <row r="53" spans="2:3" x14ac:dyDescent="0.25">
      <c r="B53" s="122"/>
      <c r="C53" s="122"/>
    </row>
    <row r="54" spans="2:3" x14ac:dyDescent="0.25">
      <c r="B54" s="125" t="s">
        <v>88</v>
      </c>
    </row>
    <row r="55" spans="2:3" x14ac:dyDescent="0.25">
      <c r="B55" s="84" t="s">
        <v>89</v>
      </c>
      <c r="C55" s="40" t="s">
        <v>90</v>
      </c>
    </row>
    <row r="56" spans="2:3" ht="45.6" x14ac:dyDescent="0.25">
      <c r="B56" s="84"/>
      <c r="C56" s="40" t="s">
        <v>155</v>
      </c>
    </row>
    <row r="57" spans="2:3" x14ac:dyDescent="0.25">
      <c r="B57" s="84"/>
      <c r="C57" s="39" t="s">
        <v>91</v>
      </c>
    </row>
    <row r="58" spans="2:3" x14ac:dyDescent="0.25">
      <c r="B58" s="84"/>
      <c r="C58" s="39" t="s">
        <v>92</v>
      </c>
    </row>
    <row r="59" spans="2:3" ht="21" customHeight="1" x14ac:dyDescent="0.25">
      <c r="B59" s="85" t="s">
        <v>95</v>
      </c>
      <c r="C59" s="39" t="s">
        <v>94</v>
      </c>
    </row>
    <row r="60" spans="2:3" ht="18.75" customHeight="1" x14ac:dyDescent="0.25">
      <c r="B60" s="85"/>
      <c r="C60" s="40" t="s">
        <v>93</v>
      </c>
    </row>
    <row r="61" spans="2:3" x14ac:dyDescent="0.25">
      <c r="B61" s="85"/>
      <c r="C61" s="39" t="s">
        <v>96</v>
      </c>
    </row>
    <row r="62" spans="2:3" x14ac:dyDescent="0.25">
      <c r="B62" s="85"/>
      <c r="C62" s="39" t="s">
        <v>97</v>
      </c>
    </row>
    <row r="63" spans="2:3" x14ac:dyDescent="0.25">
      <c r="B63" s="85" t="s">
        <v>99</v>
      </c>
      <c r="C63" s="39" t="s">
        <v>98</v>
      </c>
    </row>
    <row r="64" spans="2:3" ht="45" x14ac:dyDescent="0.25">
      <c r="B64" s="85"/>
      <c r="C64" s="122" t="s">
        <v>100</v>
      </c>
    </row>
    <row r="65" spans="1:3" x14ac:dyDescent="0.25">
      <c r="B65" s="85"/>
      <c r="C65" s="39" t="s">
        <v>101</v>
      </c>
    </row>
    <row r="66" spans="1:3" x14ac:dyDescent="0.25">
      <c r="B66" s="85"/>
      <c r="C66" s="39" t="s">
        <v>125</v>
      </c>
    </row>
    <row r="67" spans="1:3" x14ac:dyDescent="0.25">
      <c r="B67" s="85" t="s">
        <v>103</v>
      </c>
      <c r="C67" s="39" t="s">
        <v>102</v>
      </c>
    </row>
    <row r="68" spans="1:3" ht="45" x14ac:dyDescent="0.25">
      <c r="B68" s="85"/>
      <c r="C68" s="122" t="s">
        <v>143</v>
      </c>
    </row>
    <row r="69" spans="1:3" ht="30" x14ac:dyDescent="0.25">
      <c r="B69" s="85"/>
      <c r="C69" s="122" t="s">
        <v>144</v>
      </c>
    </row>
    <row r="70" spans="1:3" x14ac:dyDescent="0.25">
      <c r="B70" s="85" t="s">
        <v>105</v>
      </c>
      <c r="C70" s="39" t="s">
        <v>104</v>
      </c>
    </row>
    <row r="71" spans="1:3" ht="30" x14ac:dyDescent="0.25">
      <c r="B71" s="85"/>
      <c r="C71" s="122" t="s">
        <v>106</v>
      </c>
    </row>
    <row r="72" spans="1:3" x14ac:dyDescent="0.25">
      <c r="B72" s="85" t="s">
        <v>145</v>
      </c>
      <c r="C72" s="122" t="s">
        <v>136</v>
      </c>
    </row>
    <row r="73" spans="1:3" ht="45" x14ac:dyDescent="0.25">
      <c r="B73" s="85"/>
      <c r="C73" s="122" t="s">
        <v>147</v>
      </c>
    </row>
    <row r="74" spans="1:3" x14ac:dyDescent="0.25">
      <c r="B74" s="85" t="s">
        <v>146</v>
      </c>
      <c r="C74" s="122" t="s">
        <v>148</v>
      </c>
    </row>
    <row r="75" spans="1:3" ht="30" x14ac:dyDescent="0.25">
      <c r="B75" s="85"/>
      <c r="C75" s="122" t="s">
        <v>126</v>
      </c>
    </row>
    <row r="76" spans="1:3" x14ac:dyDescent="0.25">
      <c r="B76" s="85"/>
      <c r="C76" s="122"/>
    </row>
    <row r="77" spans="1:3" x14ac:dyDescent="0.25">
      <c r="A77" s="41">
        <v>6</v>
      </c>
      <c r="B77" s="126" t="s">
        <v>150</v>
      </c>
      <c r="C77" s="122"/>
    </row>
    <row r="78" spans="1:3" ht="59.25" customHeight="1" x14ac:dyDescent="0.25">
      <c r="B78" s="167" t="s">
        <v>151</v>
      </c>
      <c r="C78" s="167"/>
    </row>
    <row r="79" spans="1:3" x14ac:dyDescent="0.25">
      <c r="B79" s="79"/>
      <c r="C79" s="122"/>
    </row>
    <row r="81" spans="1:3" ht="30.75" customHeight="1" x14ac:dyDescent="0.25">
      <c r="A81" s="41">
        <v>7</v>
      </c>
      <c r="B81" s="165" t="s">
        <v>152</v>
      </c>
      <c r="C81" s="165"/>
    </row>
    <row r="82" spans="1:3" x14ac:dyDescent="0.25">
      <c r="B82" s="122"/>
      <c r="C82" s="122"/>
    </row>
    <row r="83" spans="1:3" ht="15.75" customHeight="1" x14ac:dyDescent="0.25">
      <c r="B83" s="164" t="s">
        <v>107</v>
      </c>
      <c r="C83" s="164"/>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tabSelected="1" view="pageBreakPreview" topLeftCell="I1" zoomScale="83" zoomScaleNormal="100" zoomScaleSheetLayoutView="83" workbookViewId="0">
      <selection activeCell="K20" sqref="K20"/>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21.6640625" style="1" bestFit="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18" x14ac:dyDescent="0.25">
      <c r="A10" s="2" t="s">
        <v>167</v>
      </c>
    </row>
    <row r="12" spans="1:18" x14ac:dyDescent="0.25">
      <c r="A12" s="46" t="s">
        <v>48</v>
      </c>
      <c r="B12" s="4"/>
      <c r="C12" s="46"/>
    </row>
    <row r="13" spans="1:18" x14ac:dyDescent="0.25">
      <c r="A13" s="4"/>
      <c r="B13" s="4"/>
      <c r="C13" s="4"/>
    </row>
    <row r="14" spans="1:18" x14ac:dyDescent="0.25">
      <c r="A14" s="4"/>
      <c r="B14" s="4" t="s">
        <v>32</v>
      </c>
      <c r="C14" s="23"/>
      <c r="D14" s="4"/>
      <c r="E14" s="4"/>
      <c r="F14" s="4"/>
    </row>
    <row r="15" spans="1:18" x14ac:dyDescent="0.25">
      <c r="A15" s="4"/>
      <c r="B15" s="4" t="s">
        <v>60</v>
      </c>
      <c r="C15" s="53"/>
      <c r="D15" s="4"/>
      <c r="E15" s="4"/>
      <c r="F15" s="138"/>
      <c r="I15" s="160"/>
      <c r="J15" s="28"/>
      <c r="K15" s="28"/>
      <c r="L15" s="28"/>
      <c r="M15" s="28"/>
      <c r="N15" s="28"/>
      <c r="O15" s="28"/>
      <c r="P15" s="28"/>
      <c r="Q15" s="28"/>
      <c r="R15" s="28"/>
    </row>
    <row r="16" spans="1:18" x14ac:dyDescent="0.25">
      <c r="A16" s="4"/>
      <c r="B16" s="14"/>
      <c r="C16" s="14"/>
      <c r="D16" s="142"/>
      <c r="E16" s="4"/>
      <c r="F16" s="138"/>
      <c r="I16" s="28"/>
      <c r="J16" s="28"/>
      <c r="K16" s="28"/>
      <c r="L16" s="28"/>
      <c r="M16" s="28"/>
      <c r="N16" s="28"/>
      <c r="O16" s="28"/>
      <c r="P16" s="28"/>
      <c r="Q16" s="28"/>
      <c r="R16" s="28"/>
    </row>
    <row r="17" spans="1:19" x14ac:dyDescent="0.25">
      <c r="A17" s="4" t="s">
        <v>33</v>
      </c>
      <c r="B17" s="14" t="s">
        <v>129</v>
      </c>
      <c r="C17" s="24" t="s">
        <v>168</v>
      </c>
      <c r="D17" s="140"/>
      <c r="E17" s="146"/>
      <c r="F17" s="138"/>
      <c r="I17" s="28"/>
      <c r="J17" s="28"/>
      <c r="K17" s="28"/>
      <c r="L17" s="28"/>
      <c r="M17" s="28"/>
      <c r="N17" s="28"/>
      <c r="O17" s="28"/>
      <c r="P17" s="28"/>
      <c r="Q17" s="28"/>
      <c r="R17" s="28"/>
    </row>
    <row r="18" spans="1:19" x14ac:dyDescent="0.25">
      <c r="A18" s="4"/>
      <c r="B18" s="14"/>
      <c r="C18" s="14"/>
      <c r="D18" s="4"/>
      <c r="E18" s="140"/>
      <c r="F18" s="138"/>
      <c r="I18" s="161"/>
      <c r="J18" s="149"/>
      <c r="K18" s="28"/>
      <c r="L18" s="28"/>
      <c r="M18" s="28"/>
      <c r="N18" s="28"/>
      <c r="O18" s="28"/>
      <c r="P18" s="28"/>
      <c r="Q18" s="28"/>
      <c r="R18" s="28"/>
    </row>
    <row r="19" spans="1:19" x14ac:dyDescent="0.25">
      <c r="A19" s="4"/>
      <c r="B19" s="14"/>
      <c r="C19" s="14"/>
      <c r="D19" s="4"/>
      <c r="E19" s="4"/>
      <c r="F19" s="139"/>
      <c r="I19" s="28"/>
      <c r="J19" s="149"/>
      <c r="K19" s="33"/>
      <c r="L19" s="28"/>
      <c r="M19" s="28"/>
      <c r="N19" s="28"/>
      <c r="O19" s="28"/>
      <c r="P19" s="28"/>
      <c r="Q19" s="28"/>
      <c r="R19" s="28"/>
    </row>
    <row r="20" spans="1:19" x14ac:dyDescent="0.25">
      <c r="A20" s="4" t="s">
        <v>34</v>
      </c>
      <c r="B20" s="22" t="s">
        <v>81</v>
      </c>
      <c r="C20" s="21"/>
      <c r="D20" s="21"/>
      <c r="E20" s="21"/>
      <c r="F20" s="21"/>
      <c r="I20" s="28"/>
      <c r="J20" s="149"/>
      <c r="K20" s="33"/>
      <c r="L20" s="162"/>
      <c r="M20" s="162"/>
      <c r="N20" s="162"/>
      <c r="O20" s="162"/>
      <c r="P20" s="162"/>
      <c r="Q20" s="162"/>
      <c r="R20" s="162"/>
      <c r="S20" s="73"/>
    </row>
    <row r="21" spans="1:19" x14ac:dyDescent="0.25">
      <c r="A21" s="4"/>
      <c r="B21" s="173" t="s">
        <v>25</v>
      </c>
      <c r="C21" s="173"/>
      <c r="D21" s="24"/>
      <c r="E21" s="174"/>
      <c r="F21" s="175"/>
      <c r="G21" s="73"/>
      <c r="I21" s="28"/>
      <c r="J21" s="162"/>
      <c r="K21" s="162"/>
      <c r="L21" s="162"/>
      <c r="M21" s="162"/>
      <c r="N21" s="162"/>
      <c r="O21" s="162"/>
      <c r="P21" s="162"/>
      <c r="Q21" s="162"/>
      <c r="R21" s="28"/>
    </row>
    <row r="22" spans="1:19" ht="14.4" thickBot="1" x14ac:dyDescent="0.3">
      <c r="A22" s="4"/>
      <c r="B22" s="5" t="s">
        <v>3</v>
      </c>
      <c r="C22" s="5" t="s">
        <v>2</v>
      </c>
      <c r="D22" s="108">
        <f>275240361</f>
        <v>275240361</v>
      </c>
      <c r="E22" s="6" t="s">
        <v>0</v>
      </c>
      <c r="F22" s="7">
        <v>1</v>
      </c>
      <c r="I22" s="162"/>
      <c r="J22" s="162"/>
      <c r="K22" s="162"/>
      <c r="L22" s="162"/>
      <c r="M22" s="162"/>
      <c r="N22" s="162"/>
      <c r="O22" s="162"/>
      <c r="P22" s="162"/>
      <c r="Q22" s="162"/>
      <c r="R22" s="28"/>
    </row>
    <row r="23" spans="1:19" x14ac:dyDescent="0.25">
      <c r="B23" s="5" t="s">
        <v>7</v>
      </c>
      <c r="C23" s="5" t="s">
        <v>1</v>
      </c>
      <c r="D23" s="109">
        <f>D22-D24</f>
        <v>106352621</v>
      </c>
      <c r="E23" s="6" t="s">
        <v>0</v>
      </c>
      <c r="F23" s="8">
        <f>IFERROR(D23/$D$22,0)</f>
        <v>0.38639907538851104</v>
      </c>
      <c r="I23" s="28"/>
      <c r="J23" s="28"/>
      <c r="K23" s="28"/>
      <c r="L23" s="28"/>
      <c r="M23" s="28"/>
      <c r="N23" s="28"/>
      <c r="O23" s="28"/>
      <c r="P23" s="28"/>
      <c r="Q23" s="28"/>
      <c r="R23" s="28"/>
    </row>
    <row r="24" spans="1:19" ht="14.4" thickBot="1" x14ac:dyDescent="0.3">
      <c r="B24" s="5" t="s">
        <v>8</v>
      </c>
      <c r="C24" s="5" t="s">
        <v>6</v>
      </c>
      <c r="D24" s="108">
        <f>D25+D26</f>
        <v>168887740</v>
      </c>
      <c r="E24" s="6" t="s">
        <v>0</v>
      </c>
      <c r="F24" s="8">
        <f>IFERROR(D24/$D$22,0)</f>
        <v>0.61360092461148896</v>
      </c>
      <c r="I24" s="28"/>
      <c r="J24" s="28"/>
      <c r="K24" s="28"/>
      <c r="L24" s="28"/>
      <c r="M24" s="28"/>
      <c r="N24" s="28"/>
      <c r="O24" s="28"/>
      <c r="P24" s="28"/>
      <c r="Q24" s="28"/>
      <c r="R24" s="28"/>
    </row>
    <row r="25" spans="1:19" x14ac:dyDescent="0.25">
      <c r="B25" s="5" t="s">
        <v>9</v>
      </c>
      <c r="C25" s="5" t="s">
        <v>4</v>
      </c>
      <c r="D25" s="109">
        <v>0</v>
      </c>
      <c r="E25" s="6" t="s">
        <v>0</v>
      </c>
      <c r="F25" s="8">
        <f>IFERROR(D25/$D$22,0)</f>
        <v>0</v>
      </c>
      <c r="G25" s="141"/>
      <c r="I25" s="149"/>
      <c r="J25" s="28"/>
      <c r="K25" s="28"/>
      <c r="L25" s="28"/>
      <c r="M25" s="28"/>
      <c r="N25" s="28"/>
      <c r="O25" s="28"/>
      <c r="P25" s="28"/>
      <c r="Q25" s="28"/>
      <c r="R25" s="28"/>
    </row>
    <row r="26" spans="1:19" x14ac:dyDescent="0.25">
      <c r="B26" s="5" t="s">
        <v>61</v>
      </c>
      <c r="C26" s="5" t="s">
        <v>5</v>
      </c>
      <c r="D26" s="109">
        <v>168887740</v>
      </c>
      <c r="E26" s="6" t="s">
        <v>0</v>
      </c>
      <c r="F26" s="8">
        <f>IFERROR(D26/$D$22,0)</f>
        <v>0.61360092461148896</v>
      </c>
      <c r="G26" s="28"/>
      <c r="I26" s="162"/>
      <c r="J26" s="28"/>
      <c r="K26" s="28"/>
      <c r="L26" s="28"/>
      <c r="M26" s="28"/>
      <c r="N26" s="28"/>
      <c r="O26" s="28"/>
      <c r="P26" s="28"/>
      <c r="Q26" s="28"/>
      <c r="R26" s="28"/>
    </row>
    <row r="27" spans="1:19" ht="34.5" customHeight="1" x14ac:dyDescent="0.25">
      <c r="B27" s="176" t="s">
        <v>77</v>
      </c>
      <c r="C27" s="176"/>
      <c r="D27" s="176"/>
      <c r="E27" s="176"/>
      <c r="F27" s="176"/>
      <c r="G27" s="177"/>
      <c r="H27" s="177"/>
      <c r="I27" s="28"/>
      <c r="J27" s="163"/>
      <c r="K27" s="28"/>
      <c r="L27" s="28"/>
      <c r="M27" s="28"/>
      <c r="N27" s="28"/>
      <c r="O27" s="28"/>
      <c r="P27" s="28"/>
      <c r="Q27" s="28"/>
      <c r="R27" s="28"/>
    </row>
    <row r="28" spans="1:19" x14ac:dyDescent="0.25">
      <c r="D28" s="147"/>
      <c r="E28" s="34"/>
      <c r="F28" s="34"/>
      <c r="G28" s="34"/>
      <c r="I28" s="28"/>
      <c r="J28" s="28"/>
      <c r="K28" s="28"/>
      <c r="L28" s="28"/>
      <c r="M28" s="28"/>
      <c r="N28" s="28"/>
      <c r="O28" s="28"/>
      <c r="P28" s="28"/>
      <c r="Q28" s="28"/>
      <c r="R28" s="28"/>
    </row>
    <row r="29" spans="1:19" x14ac:dyDescent="0.25">
      <c r="A29" s="1" t="s">
        <v>35</v>
      </c>
      <c r="B29" s="3" t="s">
        <v>41</v>
      </c>
      <c r="I29" s="28"/>
      <c r="J29" s="163"/>
      <c r="K29" s="28"/>
      <c r="L29" s="28"/>
      <c r="M29" s="28"/>
      <c r="N29" s="28"/>
      <c r="O29" s="28"/>
      <c r="P29" s="28"/>
      <c r="Q29" s="28"/>
      <c r="R29" s="28"/>
    </row>
    <row r="30" spans="1:19" ht="14.4" x14ac:dyDescent="0.3">
      <c r="B30" s="3"/>
      <c r="J30" s="148"/>
    </row>
    <row r="31" spans="1:19" x14ac:dyDescent="0.25">
      <c r="B31" s="2" t="s">
        <v>22</v>
      </c>
      <c r="C31" s="50" t="s">
        <v>161</v>
      </c>
      <c r="E31" s="73"/>
      <c r="F31" s="34"/>
      <c r="G31" s="34"/>
      <c r="J31" s="137"/>
      <c r="K31" s="34"/>
    </row>
    <row r="32" spans="1:19" ht="14.4" x14ac:dyDescent="0.3">
      <c r="E32" s="73"/>
      <c r="F32" s="34"/>
      <c r="G32" s="34"/>
      <c r="H32" s="144"/>
      <c r="I32" s="148"/>
      <c r="J32" s="110"/>
      <c r="K32" s="34"/>
    </row>
    <row r="33" spans="1:23" x14ac:dyDescent="0.25">
      <c r="B33" s="2" t="s">
        <v>42</v>
      </c>
    </row>
    <row r="34" spans="1:23" ht="15" customHeight="1" x14ac:dyDescent="0.25">
      <c r="B34" s="35"/>
      <c r="C34" s="35"/>
      <c r="D34" s="35"/>
      <c r="E34" s="35"/>
      <c r="F34" s="35"/>
      <c r="G34" s="35"/>
      <c r="H34" s="35"/>
    </row>
    <row r="35" spans="1:23" ht="15" customHeight="1" x14ac:dyDescent="0.25">
      <c r="B35" s="35"/>
      <c r="C35" s="35"/>
      <c r="D35" s="35"/>
      <c r="E35" s="35"/>
      <c r="F35" s="35"/>
      <c r="G35" s="35"/>
      <c r="H35" s="35"/>
    </row>
    <row r="36" spans="1:23" ht="15" customHeight="1" x14ac:dyDescent="0.25">
      <c r="B36" s="35"/>
      <c r="C36" s="35"/>
      <c r="D36" s="35"/>
      <c r="E36" s="35"/>
      <c r="F36" s="35"/>
      <c r="G36" s="35"/>
      <c r="H36" s="35"/>
    </row>
    <row r="37" spans="1:23" ht="15" customHeight="1" x14ac:dyDescent="0.25">
      <c r="B37" s="35"/>
      <c r="C37" s="35"/>
      <c r="D37" s="35"/>
      <c r="E37" s="35"/>
      <c r="F37" s="35"/>
      <c r="G37" s="35"/>
      <c r="H37" s="35"/>
    </row>
    <row r="38" spans="1:23" ht="14.25" customHeight="1" x14ac:dyDescent="0.25">
      <c r="B38" s="35"/>
      <c r="C38" s="35"/>
      <c r="D38" s="35"/>
      <c r="E38" s="35"/>
      <c r="F38" s="35"/>
      <c r="G38" s="35"/>
      <c r="H38" s="35"/>
    </row>
    <row r="39" spans="1:23" ht="14.25" customHeight="1" x14ac:dyDescent="0.25">
      <c r="B39" s="35"/>
      <c r="C39" s="35"/>
      <c r="D39" s="35"/>
      <c r="E39" s="35"/>
      <c r="F39" s="35"/>
      <c r="G39" s="35"/>
      <c r="H39" s="35"/>
    </row>
    <row r="40" spans="1:23" s="34" customFormat="1" ht="14.25" customHeight="1" x14ac:dyDescent="0.25">
      <c r="B40" s="35"/>
      <c r="C40" s="35"/>
      <c r="D40" s="35"/>
      <c r="E40" s="35"/>
      <c r="F40" s="35"/>
      <c r="G40" s="35"/>
      <c r="H40" s="35"/>
    </row>
    <row r="41" spans="1:23" s="34" customFormat="1" ht="14.25" customHeight="1" x14ac:dyDescent="0.25">
      <c r="B41" s="35"/>
      <c r="C41" s="35"/>
      <c r="D41" s="35"/>
      <c r="E41" s="35"/>
      <c r="F41" s="35"/>
      <c r="G41" s="35"/>
      <c r="H41" s="35"/>
    </row>
    <row r="43" spans="1:23" x14ac:dyDescent="0.25">
      <c r="A43" s="1" t="s">
        <v>36</v>
      </c>
      <c r="B43" s="46" t="s">
        <v>140</v>
      </c>
      <c r="C43" s="3"/>
    </row>
    <row r="44" spans="1:23" ht="14.4" thickBot="1" x14ac:dyDescent="0.3">
      <c r="B44" s="2" t="s">
        <v>25</v>
      </c>
      <c r="C44" s="87">
        <v>2015</v>
      </c>
      <c r="D44" s="73"/>
      <c r="E44" s="73"/>
      <c r="F44" s="74"/>
      <c r="G44" s="32"/>
      <c r="H44" s="32"/>
      <c r="I44" s="32"/>
      <c r="J44" s="32"/>
      <c r="K44" s="32"/>
      <c r="N44" s="3" t="s">
        <v>29</v>
      </c>
    </row>
    <row r="45" spans="1:23" s="150" customFormat="1" ht="80.25" customHeight="1" thickBot="1" x14ac:dyDescent="0.35">
      <c r="B45" s="151" t="s">
        <v>39</v>
      </c>
      <c r="C45" s="152" t="s">
        <v>138</v>
      </c>
      <c r="D45" s="153" t="s">
        <v>82</v>
      </c>
      <c r="E45" s="154" t="s">
        <v>83</v>
      </c>
      <c r="F45" s="155" t="s">
        <v>127</v>
      </c>
      <c r="G45" s="156" t="s">
        <v>49</v>
      </c>
      <c r="H45" s="156" t="s">
        <v>23</v>
      </c>
      <c r="I45" s="156" t="s">
        <v>50</v>
      </c>
      <c r="J45" s="156" t="s">
        <v>76</v>
      </c>
      <c r="K45" s="157" t="s">
        <v>78</v>
      </c>
      <c r="N45" s="158"/>
      <c r="O45" s="172">
        <v>2016</v>
      </c>
      <c r="P45" s="172"/>
      <c r="Q45" s="172"/>
      <c r="R45" s="172">
        <v>2015</v>
      </c>
      <c r="S45" s="172"/>
      <c r="T45" s="172"/>
      <c r="U45" s="172">
        <v>2014</v>
      </c>
      <c r="V45" s="172"/>
      <c r="W45" s="172"/>
    </row>
    <row r="46" spans="1:23" s="9" customFormat="1" ht="27.6" x14ac:dyDescent="0.25">
      <c r="B46" s="12"/>
      <c r="C46" s="60" t="s">
        <v>40</v>
      </c>
      <c r="D46" s="60" t="s">
        <v>38</v>
      </c>
      <c r="E46" s="61" t="s">
        <v>53</v>
      </c>
      <c r="F46" s="61" t="s">
        <v>54</v>
      </c>
      <c r="G46" s="61" t="s">
        <v>55</v>
      </c>
      <c r="H46" s="62" t="s">
        <v>56</v>
      </c>
      <c r="I46" s="61" t="s">
        <v>57</v>
      </c>
      <c r="J46" s="62" t="s">
        <v>58</v>
      </c>
      <c r="K46" s="63" t="s">
        <v>59</v>
      </c>
      <c r="N46" s="18" t="s">
        <v>30</v>
      </c>
      <c r="O46" s="92" t="s">
        <v>26</v>
      </c>
      <c r="P46" s="92" t="s">
        <v>27</v>
      </c>
      <c r="Q46" s="92" t="s">
        <v>28</v>
      </c>
      <c r="R46" s="92" t="s">
        <v>26</v>
      </c>
      <c r="S46" s="92" t="s">
        <v>27</v>
      </c>
      <c r="T46" s="92" t="s">
        <v>28</v>
      </c>
      <c r="U46" s="92" t="s">
        <v>26</v>
      </c>
      <c r="V46" s="92" t="s">
        <v>27</v>
      </c>
      <c r="W46" s="92" t="s">
        <v>28</v>
      </c>
    </row>
    <row r="47" spans="1:23" x14ac:dyDescent="0.25">
      <c r="B47" s="13" t="s">
        <v>10</v>
      </c>
      <c r="C47" s="86">
        <v>14624687.929555001</v>
      </c>
      <c r="D47" s="86"/>
      <c r="E47" s="86"/>
      <c r="F47" s="49">
        <f>C47-D47+E47</f>
        <v>14624687.929555001</v>
      </c>
      <c r="G47" s="102">
        <f>R47</f>
        <v>5.5490000000000005E-2</v>
      </c>
      <c r="H47" s="15">
        <f>F47*G47</f>
        <v>811523.93321100704</v>
      </c>
      <c r="I47" s="102">
        <f>T47</f>
        <v>5.0680000000000003E-2</v>
      </c>
      <c r="J47" s="17">
        <f>F47*I47</f>
        <v>741179.18426984746</v>
      </c>
      <c r="K47" s="16">
        <f>J47-H47</f>
        <v>-70344.748941159574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86">
        <v>16057904.860155003</v>
      </c>
      <c r="D48" s="86"/>
      <c r="E48" s="86"/>
      <c r="F48" s="49">
        <f t="shared" ref="F48:F58" si="0">C48-D48+E48</f>
        <v>16057904.860155003</v>
      </c>
      <c r="G48" s="102">
        <f t="shared" ref="G48:G58" si="1">R48</f>
        <v>6.9809999999999997E-2</v>
      </c>
      <c r="H48" s="15">
        <f t="shared" ref="H48:H58" si="2">F48*G48</f>
        <v>1121002.3382874208</v>
      </c>
      <c r="I48" s="102">
        <f t="shared" ref="I48:I58" si="3">T48</f>
        <v>3.9609999999999999E-2</v>
      </c>
      <c r="J48" s="17">
        <f t="shared" ref="J48:J58" si="4">F48*I48</f>
        <v>636053.61151073966</v>
      </c>
      <c r="K48" s="16">
        <f t="shared" ref="K48:K58" si="5">J48-H48</f>
        <v>-484948.72677668114</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86">
        <v>15647157.910125</v>
      </c>
      <c r="D49" s="86"/>
      <c r="E49" s="86"/>
      <c r="F49" s="49">
        <f t="shared" si="0"/>
        <v>15647157.910125</v>
      </c>
      <c r="G49" s="102">
        <f t="shared" si="1"/>
        <v>3.6040000000000003E-2</v>
      </c>
      <c r="H49" s="15">
        <f t="shared" si="2"/>
        <v>563923.57108090504</v>
      </c>
      <c r="I49" s="102">
        <f t="shared" si="3"/>
        <v>6.2899999999999998E-2</v>
      </c>
      <c r="J49" s="17">
        <f t="shared" si="4"/>
        <v>984206.23254686245</v>
      </c>
      <c r="K49" s="16">
        <f t="shared" si="5"/>
        <v>420282.66146595741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86">
        <v>19764290.618705001</v>
      </c>
      <c r="D50" s="86"/>
      <c r="E50" s="86"/>
      <c r="F50" s="49">
        <f t="shared" si="0"/>
        <v>19764290.618705001</v>
      </c>
      <c r="G50" s="102">
        <f t="shared" si="1"/>
        <v>6.7049999999999998E-2</v>
      </c>
      <c r="H50" s="15">
        <f t="shared" si="2"/>
        <v>1325195.6859841703</v>
      </c>
      <c r="I50" s="102">
        <f t="shared" si="3"/>
        <v>9.5590000000000008E-2</v>
      </c>
      <c r="J50" s="17">
        <f t="shared" si="4"/>
        <v>1889268.5402420112</v>
      </c>
      <c r="K50" s="16">
        <f t="shared" si="5"/>
        <v>564072.8542578409</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86">
        <v>15748395.996544996</v>
      </c>
      <c r="D51" s="86"/>
      <c r="E51" s="86"/>
      <c r="F51" s="49">
        <f t="shared" si="0"/>
        <v>15748395.996544996</v>
      </c>
      <c r="G51" s="102">
        <f t="shared" si="1"/>
        <v>9.4159999999999994E-2</v>
      </c>
      <c r="H51" s="15">
        <f t="shared" si="2"/>
        <v>1482868.9670346768</v>
      </c>
      <c r="I51" s="102">
        <f t="shared" si="3"/>
        <v>9.6680000000000002E-2</v>
      </c>
      <c r="J51" s="17">
        <f t="shared" si="4"/>
        <v>1522554.9249459703</v>
      </c>
      <c r="K51" s="16">
        <f t="shared" si="5"/>
        <v>39685.957911293488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86">
        <v>14148291.049789999</v>
      </c>
      <c r="D52" s="86"/>
      <c r="E52" s="86"/>
      <c r="F52" s="49">
        <f t="shared" si="0"/>
        <v>14148291.049789999</v>
      </c>
      <c r="G52" s="102">
        <f t="shared" si="1"/>
        <v>9.2280000000000001E-2</v>
      </c>
      <c r="H52" s="15">
        <f t="shared" si="2"/>
        <v>1305604.298074621</v>
      </c>
      <c r="I52" s="102">
        <f t="shared" si="3"/>
        <v>9.5400000000000013E-2</v>
      </c>
      <c r="J52" s="17">
        <f t="shared" si="4"/>
        <v>1349746.966149966</v>
      </c>
      <c r="K52" s="16">
        <f t="shared" si="5"/>
        <v>44142.668075344991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58">
        <v>11749627.356769998</v>
      </c>
      <c r="D53" s="86"/>
      <c r="E53" s="86"/>
      <c r="F53" s="49">
        <f t="shared" si="0"/>
        <v>11749627.356769998</v>
      </c>
      <c r="G53" s="102">
        <f t="shared" si="1"/>
        <v>8.8880000000000001E-2</v>
      </c>
      <c r="H53" s="15">
        <f t="shared" si="2"/>
        <v>1044306.8794697174</v>
      </c>
      <c r="I53" s="102">
        <f t="shared" si="3"/>
        <v>7.8829999999999997E-2</v>
      </c>
      <c r="J53" s="17">
        <f t="shared" si="4"/>
        <v>926223.12453417887</v>
      </c>
      <c r="K53" s="16">
        <f t="shared" si="5"/>
        <v>-118083.75493553851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58">
        <v>13969523.764124999</v>
      </c>
      <c r="D54" s="86"/>
      <c r="E54" s="86"/>
      <c r="F54" s="49">
        <f t="shared" si="0"/>
        <v>13969523.764124999</v>
      </c>
      <c r="G54" s="102">
        <f t="shared" si="1"/>
        <v>8.8050000000000003E-2</v>
      </c>
      <c r="H54" s="15">
        <f t="shared" si="2"/>
        <v>1230016.5674312061</v>
      </c>
      <c r="I54" s="102">
        <f t="shared" si="3"/>
        <v>8.0099999999999991E-2</v>
      </c>
      <c r="J54" s="17">
        <f t="shared" si="4"/>
        <v>1118958.8535064124</v>
      </c>
      <c r="K54" s="16">
        <f t="shared" si="5"/>
        <v>-111057.71392479376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58">
        <v>15549773.472035</v>
      </c>
      <c r="D55" s="86"/>
      <c r="E55" s="86"/>
      <c r="F55" s="49">
        <f t="shared" si="0"/>
        <v>15549773.472035</v>
      </c>
      <c r="G55" s="102">
        <f t="shared" si="1"/>
        <v>8.270000000000001E-2</v>
      </c>
      <c r="H55" s="15">
        <f t="shared" si="2"/>
        <v>1285966.2661372947</v>
      </c>
      <c r="I55" s="102">
        <f t="shared" si="3"/>
        <v>6.7030000000000006E-2</v>
      </c>
      <c r="J55" s="17">
        <f t="shared" si="4"/>
        <v>1042301.3158305062</v>
      </c>
      <c r="K55" s="16">
        <f t="shared" si="5"/>
        <v>-243664.95030678855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58">
        <v>20782240.392279997</v>
      </c>
      <c r="D56" s="86"/>
      <c r="E56" s="86"/>
      <c r="F56" s="49">
        <f t="shared" si="0"/>
        <v>20782240.392279997</v>
      </c>
      <c r="G56" s="102">
        <f t="shared" si="1"/>
        <v>6.3710000000000003E-2</v>
      </c>
      <c r="H56" s="15">
        <f t="shared" si="2"/>
        <v>1324036.5353921587</v>
      </c>
      <c r="I56" s="102">
        <f t="shared" si="3"/>
        <v>7.5439999999999993E-2</v>
      </c>
      <c r="J56" s="17">
        <f t="shared" si="4"/>
        <v>1567812.215193603</v>
      </c>
      <c r="K56" s="16">
        <f t="shared" si="5"/>
        <v>243775.67980144429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58">
        <v>14518102.451724999</v>
      </c>
      <c r="D57" s="86"/>
      <c r="E57" s="86"/>
      <c r="F57" s="49">
        <f t="shared" si="0"/>
        <v>14518102.451724999</v>
      </c>
      <c r="G57" s="102">
        <f t="shared" si="1"/>
        <v>7.6230000000000006E-2</v>
      </c>
      <c r="H57" s="15">
        <f t="shared" si="2"/>
        <v>1106714.9498949968</v>
      </c>
      <c r="I57" s="102">
        <f t="shared" si="3"/>
        <v>0.11320000000000001</v>
      </c>
      <c r="J57" s="17">
        <f t="shared" si="4"/>
        <v>1643449.1975352699</v>
      </c>
      <c r="K57" s="16">
        <f t="shared" si="5"/>
        <v>536734.24764027307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132">
        <v>17053491.458775003</v>
      </c>
      <c r="D58" s="86">
        <v>13517540.245927313</v>
      </c>
      <c r="E58" s="86">
        <v>9321754.7703733332</v>
      </c>
      <c r="F58" s="49">
        <f t="shared" si="0"/>
        <v>12857705.983221022</v>
      </c>
      <c r="G58" s="102">
        <f t="shared" si="1"/>
        <v>0.11462</v>
      </c>
      <c r="H58" s="15">
        <f t="shared" si="2"/>
        <v>1473750.2597967936</v>
      </c>
      <c r="I58" s="102">
        <f t="shared" si="3"/>
        <v>9.4709999999999989E-2</v>
      </c>
      <c r="J58" s="17">
        <f t="shared" si="4"/>
        <v>1217753.333670863</v>
      </c>
      <c r="K58" s="16">
        <f t="shared" si="5"/>
        <v>-255996.92612593062</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customHeight="1" thickBot="1" x14ac:dyDescent="0.3">
      <c r="B59" s="117" t="s">
        <v>132</v>
      </c>
      <c r="C59" s="88">
        <f>SUM(C47:C58)</f>
        <v>189613487.26058504</v>
      </c>
      <c r="D59" s="88">
        <f>SUM(D47:D58)</f>
        <v>13517540.245927313</v>
      </c>
      <c r="E59" s="88">
        <f>SUM(E47:E58)</f>
        <v>9321754.7703733332</v>
      </c>
      <c r="F59" s="88">
        <f>SUM(F47:F58)</f>
        <v>185417701.78503105</v>
      </c>
      <c r="G59" s="36"/>
      <c r="H59" s="37">
        <f>SUM(H47:H58)</f>
        <v>14074910.251794968</v>
      </c>
      <c r="I59" s="36"/>
      <c r="J59" s="37">
        <f>SUM(J47:J58)</f>
        <v>14639507.49993623</v>
      </c>
      <c r="K59" s="38">
        <f>SUM(K47:K58)</f>
        <v>564597.24814126198</v>
      </c>
      <c r="N59" s="30"/>
      <c r="O59" s="31"/>
      <c r="P59" s="31"/>
      <c r="Q59" s="31"/>
      <c r="R59" s="31"/>
      <c r="S59" s="31"/>
      <c r="T59" s="31"/>
      <c r="U59" s="31"/>
      <c r="V59" s="31"/>
      <c r="W59" s="31"/>
    </row>
    <row r="60" spans="1:24" x14ac:dyDescent="0.25">
      <c r="G60" s="4"/>
      <c r="H60" s="4"/>
      <c r="I60" s="4"/>
      <c r="J60" s="64"/>
      <c r="K60" s="116"/>
      <c r="N60" s="28"/>
      <c r="O60" s="29"/>
      <c r="P60" s="29"/>
      <c r="Q60" s="29"/>
      <c r="R60" s="29"/>
      <c r="S60" s="29"/>
      <c r="T60" s="29"/>
      <c r="U60" s="29"/>
      <c r="V60" s="29"/>
      <c r="W60" s="29"/>
    </row>
    <row r="61" spans="1:24" x14ac:dyDescent="0.25">
      <c r="N61" s="28"/>
      <c r="O61" s="29"/>
      <c r="P61" s="29"/>
      <c r="Q61" s="29"/>
      <c r="R61" s="29"/>
      <c r="S61" s="29"/>
      <c r="T61" s="29"/>
      <c r="U61" s="29"/>
      <c r="V61" s="29"/>
      <c r="W61" s="29"/>
    </row>
    <row r="62" spans="1:24" x14ac:dyDescent="0.25">
      <c r="A62" s="1" t="s">
        <v>142</v>
      </c>
      <c r="B62" s="46" t="s">
        <v>135</v>
      </c>
      <c r="C62" s="2"/>
      <c r="K62" s="106"/>
      <c r="N62" s="28"/>
      <c r="O62" s="29"/>
      <c r="P62" s="29"/>
      <c r="Q62" s="29"/>
      <c r="R62" s="29"/>
      <c r="S62" s="29"/>
      <c r="T62" s="29"/>
      <c r="U62" s="29"/>
      <c r="V62" s="29"/>
      <c r="W62" s="29"/>
    </row>
    <row r="63" spans="1:24" x14ac:dyDescent="0.25">
      <c r="B63" s="3"/>
      <c r="C63" s="2"/>
      <c r="N63" s="28"/>
      <c r="O63" s="28"/>
      <c r="P63" s="28"/>
      <c r="Q63" s="28"/>
      <c r="R63" s="28"/>
      <c r="S63" s="28"/>
      <c r="T63" s="28"/>
      <c r="U63" s="28"/>
      <c r="V63" s="28"/>
      <c r="W63" s="28"/>
    </row>
    <row r="64" spans="1:24" ht="41.4" x14ac:dyDescent="0.25">
      <c r="A64" s="11"/>
      <c r="B64" s="127" t="s">
        <v>45</v>
      </c>
      <c r="C64" s="47" t="s">
        <v>67</v>
      </c>
      <c r="D64" s="47" t="s">
        <v>120</v>
      </c>
      <c r="E64" s="178" t="s">
        <v>44</v>
      </c>
      <c r="F64" s="178"/>
      <c r="G64" s="178"/>
      <c r="H64" s="178"/>
      <c r="I64" s="178"/>
      <c r="O64" s="28"/>
      <c r="P64" s="28"/>
      <c r="Q64" s="28"/>
      <c r="R64" s="28"/>
      <c r="S64" s="28"/>
      <c r="T64" s="28"/>
      <c r="U64" s="28"/>
      <c r="V64" s="28"/>
      <c r="W64" s="28"/>
      <c r="X64" s="28"/>
    </row>
    <row r="65" spans="1:24" ht="30.75" customHeight="1" x14ac:dyDescent="0.25">
      <c r="A65" s="179" t="s">
        <v>133</v>
      </c>
      <c r="B65" s="180"/>
      <c r="C65" s="181"/>
      <c r="D65" s="89">
        <v>2162414</v>
      </c>
      <c r="E65" s="168"/>
      <c r="F65" s="168"/>
      <c r="G65" s="168"/>
      <c r="H65" s="168"/>
      <c r="I65" s="168"/>
      <c r="O65" s="28"/>
      <c r="P65" s="28"/>
      <c r="Q65" s="28"/>
      <c r="R65" s="28"/>
      <c r="S65" s="28"/>
      <c r="T65" s="28"/>
      <c r="U65" s="28"/>
      <c r="V65" s="28"/>
      <c r="W65" s="28"/>
      <c r="X65" s="28"/>
    </row>
    <row r="66" spans="1:24" ht="27.6" x14ac:dyDescent="0.25">
      <c r="A66" s="65" t="s">
        <v>51</v>
      </c>
      <c r="B66" s="48" t="s">
        <v>62</v>
      </c>
      <c r="C66" s="103"/>
      <c r="D66" s="89"/>
      <c r="E66" s="168"/>
      <c r="F66" s="168"/>
      <c r="G66" s="168"/>
      <c r="H66" s="168"/>
      <c r="I66" s="168"/>
      <c r="O66" s="28"/>
      <c r="P66" s="28"/>
      <c r="Q66" s="28"/>
      <c r="R66" s="28"/>
      <c r="S66" s="28"/>
      <c r="T66" s="28"/>
      <c r="U66" s="28"/>
      <c r="V66" s="28"/>
      <c r="W66" s="28"/>
      <c r="X66" s="28"/>
    </row>
    <row r="67" spans="1:24" ht="27.6" x14ac:dyDescent="0.25">
      <c r="A67" s="65" t="s">
        <v>52</v>
      </c>
      <c r="B67" s="48" t="s">
        <v>79</v>
      </c>
      <c r="C67" s="104"/>
      <c r="D67" s="105"/>
      <c r="E67" s="169"/>
      <c r="F67" s="170"/>
      <c r="G67" s="170"/>
      <c r="H67" s="170"/>
      <c r="I67" s="171"/>
      <c r="J67" s="73"/>
      <c r="K67" s="73"/>
      <c r="L67" s="73"/>
      <c r="M67" s="73"/>
      <c r="N67" s="73"/>
      <c r="O67" s="73"/>
      <c r="P67" s="73"/>
      <c r="Q67" s="73"/>
    </row>
    <row r="68" spans="1:24" ht="27.6" x14ac:dyDescent="0.25">
      <c r="A68" s="65" t="s">
        <v>65</v>
      </c>
      <c r="B68" s="48" t="s">
        <v>64</v>
      </c>
      <c r="C68" s="103"/>
      <c r="D68" s="105"/>
      <c r="E68" s="168"/>
      <c r="F68" s="168"/>
      <c r="G68" s="168"/>
      <c r="H68" s="168"/>
      <c r="I68" s="168"/>
      <c r="J68" s="73"/>
      <c r="K68" s="73"/>
      <c r="L68" s="73"/>
      <c r="M68" s="73"/>
      <c r="N68" s="73"/>
      <c r="O68" s="73"/>
      <c r="P68" s="73"/>
      <c r="Q68" s="73"/>
    </row>
    <row r="69" spans="1:24" ht="27.6" x14ac:dyDescent="0.25">
      <c r="A69" s="65" t="s">
        <v>66</v>
      </c>
      <c r="B69" s="48" t="s">
        <v>63</v>
      </c>
      <c r="C69" s="104"/>
      <c r="D69" s="105"/>
      <c r="E69" s="169"/>
      <c r="F69" s="170"/>
      <c r="G69" s="170"/>
      <c r="H69" s="170"/>
      <c r="I69" s="171"/>
      <c r="J69" s="73"/>
      <c r="K69" s="73"/>
      <c r="L69" s="73"/>
      <c r="M69" s="73"/>
      <c r="N69" s="73"/>
      <c r="O69" s="73"/>
      <c r="P69" s="73"/>
      <c r="Q69" s="73"/>
    </row>
    <row r="70" spans="1:24" ht="27.6" x14ac:dyDescent="0.25">
      <c r="A70" s="65" t="s">
        <v>69</v>
      </c>
      <c r="B70" s="48" t="s">
        <v>71</v>
      </c>
      <c r="C70" s="103"/>
      <c r="D70" s="89"/>
      <c r="E70" s="168"/>
      <c r="F70" s="168"/>
      <c r="G70" s="168"/>
      <c r="H70" s="168"/>
      <c r="I70" s="168"/>
      <c r="J70" s="73"/>
      <c r="K70" s="73"/>
      <c r="L70" s="73"/>
      <c r="M70" s="73"/>
      <c r="N70" s="73"/>
      <c r="O70" s="73"/>
      <c r="P70" s="73"/>
      <c r="Q70" s="73"/>
    </row>
    <row r="71" spans="1:24" ht="27.6" x14ac:dyDescent="0.25">
      <c r="A71" s="65" t="s">
        <v>70</v>
      </c>
      <c r="B71" s="48" t="s">
        <v>72</v>
      </c>
      <c r="C71" s="103"/>
      <c r="D71" s="89"/>
      <c r="E71" s="168"/>
      <c r="F71" s="168"/>
      <c r="G71" s="168"/>
      <c r="H71" s="168"/>
      <c r="I71" s="168"/>
      <c r="J71" s="73"/>
      <c r="K71" s="73"/>
      <c r="L71" s="73"/>
      <c r="M71" s="73"/>
      <c r="N71" s="73"/>
      <c r="O71" s="73"/>
      <c r="P71" s="73"/>
      <c r="Q71" s="73"/>
    </row>
    <row r="72" spans="1:24" ht="33.75" customHeight="1" x14ac:dyDescent="0.25">
      <c r="A72" s="65">
        <v>4</v>
      </c>
      <c r="B72" s="48" t="s">
        <v>68</v>
      </c>
      <c r="C72" s="103" t="s">
        <v>164</v>
      </c>
      <c r="D72" s="89"/>
      <c r="E72" s="168" t="s">
        <v>166</v>
      </c>
      <c r="F72" s="168"/>
      <c r="G72" s="168"/>
      <c r="H72" s="168"/>
      <c r="I72" s="168"/>
      <c r="J72" s="73"/>
      <c r="K72" s="73"/>
      <c r="L72" s="73"/>
      <c r="M72" s="73"/>
      <c r="N72" s="73"/>
      <c r="O72" s="73"/>
      <c r="P72" s="73"/>
      <c r="Q72" s="73"/>
    </row>
    <row r="73" spans="1:24" ht="41.4" x14ac:dyDescent="0.25">
      <c r="A73" s="65">
        <v>5</v>
      </c>
      <c r="B73" s="48" t="s">
        <v>80</v>
      </c>
      <c r="C73" s="103"/>
      <c r="D73" s="89"/>
      <c r="E73" s="168"/>
      <c r="F73" s="168"/>
      <c r="G73" s="168"/>
      <c r="H73" s="168"/>
      <c r="I73" s="168"/>
      <c r="J73" s="73"/>
      <c r="K73" s="73"/>
      <c r="L73" s="73"/>
      <c r="M73" s="73"/>
      <c r="N73" s="73"/>
      <c r="O73" s="73"/>
      <c r="P73" s="73"/>
      <c r="Q73" s="73"/>
    </row>
    <row r="74" spans="1:24" ht="27.6" x14ac:dyDescent="0.25">
      <c r="A74" s="52">
        <v>6</v>
      </c>
      <c r="B74" s="118" t="s">
        <v>136</v>
      </c>
      <c r="C74" s="103"/>
      <c r="D74" s="89"/>
      <c r="E74" s="168"/>
      <c r="F74" s="168"/>
      <c r="G74" s="168"/>
      <c r="H74" s="168"/>
      <c r="I74" s="168"/>
    </row>
    <row r="75" spans="1:24" x14ac:dyDescent="0.25">
      <c r="A75" s="52">
        <v>7</v>
      </c>
      <c r="B75" s="45" t="s">
        <v>165</v>
      </c>
      <c r="C75" s="103" t="s">
        <v>162</v>
      </c>
      <c r="D75" s="89">
        <v>-607477.87710663117</v>
      </c>
      <c r="E75" s="168"/>
      <c r="F75" s="168"/>
      <c r="G75" s="168"/>
      <c r="H75" s="168"/>
      <c r="I75" s="168"/>
    </row>
    <row r="76" spans="1:24" ht="13.95" customHeight="1" x14ac:dyDescent="0.25">
      <c r="A76" s="52">
        <v>8</v>
      </c>
      <c r="B76" s="45" t="s">
        <v>169</v>
      </c>
      <c r="C76" s="10"/>
      <c r="D76" s="89">
        <v>-1133153</v>
      </c>
      <c r="E76" s="168" t="s">
        <v>170</v>
      </c>
      <c r="F76" s="168"/>
      <c r="G76" s="168"/>
      <c r="H76" s="168"/>
      <c r="I76" s="168"/>
    </row>
    <row r="77" spans="1:24" x14ac:dyDescent="0.25">
      <c r="A77" s="52">
        <v>9</v>
      </c>
      <c r="B77" s="45"/>
      <c r="C77" s="10"/>
      <c r="D77" s="89"/>
      <c r="E77" s="169"/>
      <c r="F77" s="170"/>
      <c r="G77" s="170"/>
      <c r="H77" s="170"/>
      <c r="I77" s="171"/>
    </row>
    <row r="78" spans="1:24" x14ac:dyDescent="0.25">
      <c r="A78" s="52">
        <v>10</v>
      </c>
      <c r="B78" s="45"/>
      <c r="C78" s="10"/>
      <c r="D78" s="89"/>
      <c r="E78" s="168"/>
      <c r="F78" s="168"/>
      <c r="G78" s="168"/>
      <c r="H78" s="168"/>
      <c r="I78" s="168"/>
    </row>
    <row r="79" spans="1:24" x14ac:dyDescent="0.25">
      <c r="A79" s="1" t="s">
        <v>149</v>
      </c>
      <c r="B79" s="2" t="s">
        <v>130</v>
      </c>
      <c r="C79" s="2"/>
      <c r="D79" s="90">
        <f>SUM(D65:D78)</f>
        <v>421783.12289336883</v>
      </c>
      <c r="E79" s="25"/>
      <c r="F79" s="25"/>
      <c r="G79" s="25"/>
      <c r="H79" s="25"/>
    </row>
    <row r="80" spans="1:24" x14ac:dyDescent="0.25">
      <c r="B80" s="114" t="s">
        <v>131</v>
      </c>
      <c r="C80" s="66"/>
      <c r="D80" s="90">
        <f>K59</f>
        <v>564597.24814126198</v>
      </c>
      <c r="E80" s="25"/>
      <c r="F80" s="25"/>
      <c r="G80" s="25"/>
      <c r="H80" s="25"/>
    </row>
    <row r="81" spans="1:19" x14ac:dyDescent="0.25">
      <c r="B81" s="66" t="s">
        <v>24</v>
      </c>
      <c r="C81" s="66"/>
      <c r="D81" s="91">
        <f>D79-D80</f>
        <v>-142814.12524789316</v>
      </c>
    </row>
    <row r="82" spans="1:19" ht="14.4" thickBot="1" x14ac:dyDescent="0.3">
      <c r="B82" s="124" t="s">
        <v>73</v>
      </c>
      <c r="C82" s="67"/>
      <c r="D82" s="59">
        <f>IF(ISERROR(D81/J59),0,D81/J59)</f>
        <v>-9.7553913783312209E-3</v>
      </c>
      <c r="E82" s="95" t="str">
        <f>IF(AND(D82&lt;0.01,D82&gt;-0.01),"","Unresolved differences of greater than + or - 1% should be explained")</f>
        <v/>
      </c>
      <c r="G82" s="73"/>
      <c r="H82" s="34"/>
      <c r="I82" s="34"/>
      <c r="J82" s="34"/>
      <c r="K82" s="34"/>
      <c r="L82" s="34"/>
    </row>
    <row r="83" spans="1:19" ht="14.4" thickTop="1" x14ac:dyDescent="0.25">
      <c r="B83" s="2"/>
      <c r="C83" s="54"/>
      <c r="D83" s="57"/>
      <c r="G83" s="73"/>
    </row>
    <row r="84" spans="1:19" x14ac:dyDescent="0.25">
      <c r="B84" s="2"/>
      <c r="C84" s="54"/>
      <c r="D84" s="33"/>
    </row>
    <row r="85" spans="1:19" x14ac:dyDescent="0.25">
      <c r="A85" s="1" t="s">
        <v>75</v>
      </c>
      <c r="B85" s="68" t="s">
        <v>137</v>
      </c>
      <c r="C85" s="56"/>
      <c r="D85" s="57"/>
    </row>
    <row r="86" spans="1:19" x14ac:dyDescent="0.25">
      <c r="B86" s="55"/>
      <c r="C86" s="56"/>
      <c r="D86" s="57"/>
    </row>
    <row r="87" spans="1:19" ht="55.2" x14ac:dyDescent="0.25">
      <c r="B87" s="128" t="s">
        <v>25</v>
      </c>
      <c r="C87" s="47" t="s">
        <v>156</v>
      </c>
      <c r="D87" s="47" t="s">
        <v>157</v>
      </c>
      <c r="E87" s="47" t="s">
        <v>158</v>
      </c>
      <c r="F87" s="69" t="s">
        <v>130</v>
      </c>
      <c r="G87" s="47" t="s">
        <v>24</v>
      </c>
      <c r="H87" s="71" t="s">
        <v>163</v>
      </c>
      <c r="I87" s="47" t="s">
        <v>73</v>
      </c>
      <c r="J87" s="73"/>
      <c r="K87" s="73"/>
      <c r="L87" s="34"/>
      <c r="M87" s="34"/>
      <c r="N87" s="34"/>
      <c r="O87" s="34"/>
      <c r="P87" s="34"/>
      <c r="Q87" s="34"/>
      <c r="R87" s="34"/>
      <c r="S87" s="34"/>
    </row>
    <row r="88" spans="1:19" x14ac:dyDescent="0.25">
      <c r="B88" s="107">
        <v>2015</v>
      </c>
      <c r="C88" s="98">
        <f>K59</f>
        <v>564597.24814126198</v>
      </c>
      <c r="D88" s="98">
        <f>D65</f>
        <v>2162414</v>
      </c>
      <c r="E88" s="99">
        <f>SUM(D66:D78)</f>
        <v>-1740630.8771066312</v>
      </c>
      <c r="F88" s="120">
        <f>SUM(D88:E88)</f>
        <v>421783.12289336883</v>
      </c>
      <c r="G88" s="100">
        <f>F88-C88</f>
        <v>-142814.12524789316</v>
      </c>
      <c r="H88" s="99">
        <f>J59</f>
        <v>14639507.49993623</v>
      </c>
      <c r="I88" s="96">
        <f>IF(ISERROR(G88/H88),0,G88/H88)</f>
        <v>-9.7553913783312209E-3</v>
      </c>
      <c r="J88" s="73"/>
      <c r="K88" s="73"/>
      <c r="L88" s="34"/>
      <c r="M88" s="34"/>
      <c r="N88" s="34"/>
      <c r="O88" s="34"/>
      <c r="P88" s="34"/>
      <c r="Q88" s="34"/>
      <c r="R88" s="34"/>
      <c r="S88" s="34"/>
    </row>
    <row r="89" spans="1:19" x14ac:dyDescent="0.25">
      <c r="B89" s="107"/>
      <c r="C89" s="98"/>
      <c r="D89" s="98"/>
      <c r="E89" s="99"/>
      <c r="F89" s="120">
        <f t="shared" ref="F89:F91" si="6">SUM(D89:E89)</f>
        <v>0</v>
      </c>
      <c r="G89" s="100">
        <f>F89-C89</f>
        <v>0</v>
      </c>
      <c r="H89" s="99"/>
      <c r="I89" s="96">
        <f>IF(ISERROR(G89/H89),0,G89/H89)</f>
        <v>0</v>
      </c>
      <c r="J89" s="73"/>
      <c r="K89" s="73"/>
      <c r="L89" s="34"/>
      <c r="M89" s="34"/>
      <c r="N89" s="34"/>
      <c r="O89" s="34"/>
      <c r="P89" s="34"/>
      <c r="Q89" s="34"/>
      <c r="R89" s="34"/>
      <c r="S89" s="34"/>
    </row>
    <row r="90" spans="1:19" x14ac:dyDescent="0.25">
      <c r="B90" s="107"/>
      <c r="C90" s="98"/>
      <c r="D90" s="98"/>
      <c r="E90" s="99"/>
      <c r="F90" s="120">
        <f t="shared" si="6"/>
        <v>0</v>
      </c>
      <c r="G90" s="100">
        <f>F90-C90</f>
        <v>0</v>
      </c>
      <c r="H90" s="99"/>
      <c r="I90" s="96">
        <f>IF(ISERROR(G90/H90),0,G90/H90)</f>
        <v>0</v>
      </c>
      <c r="J90" s="73"/>
      <c r="K90" s="73"/>
      <c r="L90" s="34"/>
      <c r="M90" s="34"/>
      <c r="N90" s="34"/>
      <c r="O90" s="34"/>
      <c r="P90" s="34"/>
      <c r="Q90" s="34"/>
      <c r="R90" s="34"/>
      <c r="S90" s="34"/>
    </row>
    <row r="91" spans="1:19" ht="14.4" thickBot="1" x14ac:dyDescent="0.3">
      <c r="B91" s="107"/>
      <c r="C91" s="101"/>
      <c r="D91" s="101"/>
      <c r="E91" s="101"/>
      <c r="F91" s="120">
        <f t="shared" si="6"/>
        <v>0</v>
      </c>
      <c r="G91" s="100">
        <f>F91-C91</f>
        <v>0</v>
      </c>
      <c r="H91" s="101"/>
      <c r="I91" s="97">
        <f>IF(ISERROR(G91/H91),0,G91/H91)</f>
        <v>0</v>
      </c>
      <c r="J91" s="73"/>
      <c r="K91" s="73"/>
      <c r="L91" s="34"/>
      <c r="M91" s="34"/>
      <c r="N91" s="34"/>
      <c r="O91" s="34"/>
      <c r="P91" s="34"/>
      <c r="Q91" s="34"/>
      <c r="R91" s="34"/>
      <c r="S91" s="34"/>
    </row>
    <row r="92" spans="1:19" ht="14.4" thickBot="1" x14ac:dyDescent="0.3">
      <c r="B92" s="70" t="s">
        <v>74</v>
      </c>
      <c r="C92" s="119">
        <f t="shared" ref="C92:H92" si="7">SUM(C88:C91)</f>
        <v>564597.24814126198</v>
      </c>
      <c r="D92" s="119">
        <f t="shared" si="7"/>
        <v>2162414</v>
      </c>
      <c r="E92" s="119">
        <f t="shared" si="7"/>
        <v>-1740630.8771066312</v>
      </c>
      <c r="F92" s="121">
        <f t="shared" si="7"/>
        <v>421783.12289336883</v>
      </c>
      <c r="G92" s="119">
        <f>SUM(G88:G91)</f>
        <v>-142814.12524789316</v>
      </c>
      <c r="H92" s="119">
        <f t="shared" si="7"/>
        <v>14639507.49993623</v>
      </c>
      <c r="I92" s="159">
        <f>G92/H92</f>
        <v>-9.7553913783312209E-3</v>
      </c>
      <c r="J92" s="73"/>
      <c r="K92" s="73"/>
      <c r="L92" s="34"/>
      <c r="M92" s="34"/>
      <c r="N92" s="34"/>
      <c r="O92" s="34"/>
      <c r="P92" s="34"/>
      <c r="Q92" s="34"/>
      <c r="R92" s="34"/>
      <c r="S92" s="34"/>
    </row>
    <row r="93" spans="1:19" x14ac:dyDescent="0.25">
      <c r="B93" s="4"/>
      <c r="C93" s="4"/>
      <c r="D93" s="4"/>
      <c r="E93" s="4"/>
      <c r="F93" s="4"/>
      <c r="G93" s="4"/>
      <c r="J93" s="73"/>
      <c r="K93" s="73"/>
      <c r="L93" s="34"/>
      <c r="M93" s="34"/>
      <c r="N93" s="34"/>
      <c r="O93" s="34"/>
      <c r="P93" s="34"/>
      <c r="Q93" s="34"/>
      <c r="R93" s="34"/>
      <c r="S93" s="34"/>
    </row>
    <row r="94" spans="1:19" x14ac:dyDescent="0.25">
      <c r="J94" s="73"/>
      <c r="K94" s="73"/>
      <c r="L94" s="34"/>
      <c r="M94" s="34"/>
      <c r="N94" s="34"/>
      <c r="O94" s="34"/>
      <c r="P94" s="34"/>
      <c r="Q94" s="34"/>
      <c r="R94" s="34"/>
      <c r="S94" s="34"/>
    </row>
    <row r="95" spans="1:19" x14ac:dyDescent="0.25">
      <c r="B95" s="3" t="s">
        <v>37</v>
      </c>
      <c r="J95" s="73"/>
      <c r="K95" s="73"/>
    </row>
    <row r="96" spans="1:19" x14ac:dyDescent="0.25">
      <c r="B96" s="51"/>
      <c r="C96" s="51"/>
      <c r="D96" s="51"/>
      <c r="E96" s="51"/>
      <c r="F96" s="51"/>
      <c r="G96" s="51"/>
      <c r="H96" s="51"/>
      <c r="J96" s="73"/>
      <c r="K96" s="73"/>
    </row>
    <row r="97" spans="2:11" x14ac:dyDescent="0.25">
      <c r="B97" s="51"/>
      <c r="C97" s="51"/>
      <c r="D97" s="51"/>
      <c r="E97" s="51"/>
      <c r="F97" s="51"/>
      <c r="G97" s="51"/>
      <c r="H97" s="51"/>
      <c r="J97" s="73"/>
      <c r="K97" s="73"/>
    </row>
    <row r="98" spans="2:11" x14ac:dyDescent="0.25">
      <c r="B98" s="51"/>
      <c r="C98" s="51"/>
      <c r="D98" s="51"/>
      <c r="E98" s="51"/>
      <c r="F98" s="51"/>
      <c r="G98" s="51"/>
      <c r="H98" s="51"/>
    </row>
    <row r="99" spans="2:11" x14ac:dyDescent="0.25">
      <c r="B99" s="51"/>
      <c r="C99" s="51"/>
      <c r="D99" s="51"/>
      <c r="E99" s="51"/>
      <c r="F99" s="51"/>
      <c r="G99" s="51"/>
      <c r="H99" s="51"/>
    </row>
    <row r="100" spans="2:11" x14ac:dyDescent="0.25">
      <c r="B100" s="51"/>
      <c r="C100" s="51"/>
      <c r="D100" s="51"/>
      <c r="E100" s="51"/>
      <c r="F100" s="51"/>
      <c r="G100" s="51"/>
      <c r="H100" s="51"/>
    </row>
    <row r="101" spans="2:11" x14ac:dyDescent="0.25">
      <c r="B101" s="51"/>
      <c r="C101" s="51"/>
      <c r="D101" s="51"/>
      <c r="E101" s="51"/>
      <c r="F101" s="51"/>
      <c r="G101" s="51"/>
      <c r="H101" s="51"/>
    </row>
    <row r="102" spans="2:11" x14ac:dyDescent="0.25">
      <c r="B102" s="51"/>
      <c r="C102" s="51"/>
      <c r="D102" s="51"/>
      <c r="E102" s="51"/>
      <c r="F102" s="51"/>
      <c r="G102" s="51"/>
      <c r="H102" s="51"/>
    </row>
    <row r="103" spans="2:11" x14ac:dyDescent="0.25">
      <c r="B103" s="51"/>
      <c r="C103" s="51"/>
      <c r="D103" s="51"/>
      <c r="E103" s="51"/>
      <c r="F103" s="51"/>
      <c r="G103" s="51"/>
      <c r="H103" s="51"/>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7:I77"/>
    <mergeCell ref="E78:I78"/>
    <mergeCell ref="E69:I69"/>
    <mergeCell ref="E70:I70"/>
    <mergeCell ref="E71:I71"/>
    <mergeCell ref="E72:I72"/>
    <mergeCell ref="E76:I76"/>
    <mergeCell ref="E74:I74"/>
    <mergeCell ref="E73:I73"/>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view="pageBreakPreview" zoomScale="86" zoomScaleNormal="100" zoomScaleSheetLayoutView="86" workbookViewId="0">
      <selection activeCell="D16" sqref="D16"/>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29.33203125" style="1" customWidth="1"/>
    <col min="10" max="10" width="17.33203125" style="1" customWidth="1"/>
    <col min="11" max="11" width="19" style="1" customWidth="1"/>
    <col min="12" max="12" width="10.6640625" style="1" customWidth="1"/>
    <col min="13" max="13" width="10.33203125" style="1" customWidth="1"/>
    <col min="14" max="14" width="57.5546875" style="1" customWidth="1"/>
    <col min="15" max="15" width="15.44140625" style="1" bestFit="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17" x14ac:dyDescent="0.25">
      <c r="A10" s="2" t="s">
        <v>167</v>
      </c>
    </row>
    <row r="12" spans="1:17" x14ac:dyDescent="0.25">
      <c r="A12" s="46" t="s">
        <v>48</v>
      </c>
      <c r="B12" s="4"/>
      <c r="C12" s="46"/>
    </row>
    <row r="13" spans="1:17" x14ac:dyDescent="0.25">
      <c r="A13" s="4"/>
      <c r="B13" s="4"/>
      <c r="C13" s="4"/>
    </row>
    <row r="14" spans="1:17" ht="39" customHeight="1" x14ac:dyDescent="0.25">
      <c r="A14" s="4"/>
      <c r="B14" s="4" t="s">
        <v>32</v>
      </c>
      <c r="C14" s="23"/>
      <c r="D14" s="4"/>
      <c r="E14" s="4"/>
      <c r="F14" s="4"/>
    </row>
    <row r="15" spans="1:17" ht="14.4" x14ac:dyDescent="0.3">
      <c r="A15" s="4"/>
      <c r="B15" s="4" t="s">
        <v>60</v>
      </c>
      <c r="C15" s="53"/>
      <c r="D15" s="4"/>
      <c r="E15" s="148"/>
      <c r="F15" s="148"/>
      <c r="G15" s="148"/>
      <c r="N15" s="28"/>
      <c r="O15" s="28"/>
      <c r="P15" s="28"/>
      <c r="Q15" s="28"/>
    </row>
    <row r="16" spans="1:17" x14ac:dyDescent="0.25">
      <c r="A16" s="4"/>
      <c r="B16" s="14"/>
      <c r="C16" s="14"/>
      <c r="D16" s="4"/>
      <c r="E16" s="4"/>
      <c r="F16" s="4"/>
      <c r="N16" s="161"/>
      <c r="O16" s="149"/>
      <c r="P16" s="28"/>
      <c r="Q16" s="28"/>
    </row>
    <row r="17" spans="1:19" x14ac:dyDescent="0.25">
      <c r="A17" s="4" t="s">
        <v>33</v>
      </c>
      <c r="B17" s="14" t="s">
        <v>129</v>
      </c>
      <c r="C17" s="24" t="s">
        <v>168</v>
      </c>
      <c r="D17" s="142"/>
      <c r="E17" s="4"/>
      <c r="N17" s="28"/>
      <c r="O17" s="149"/>
      <c r="P17" s="33"/>
      <c r="Q17" s="28"/>
    </row>
    <row r="18" spans="1:19" x14ac:dyDescent="0.25">
      <c r="A18" s="4"/>
      <c r="B18" s="14"/>
      <c r="C18" s="14"/>
      <c r="D18" s="4"/>
      <c r="E18" s="4"/>
      <c r="F18" s="4"/>
      <c r="N18" s="28"/>
      <c r="O18" s="149"/>
      <c r="P18" s="33"/>
      <c r="Q18" s="28"/>
    </row>
    <row r="19" spans="1:19" x14ac:dyDescent="0.25">
      <c r="A19" s="4"/>
      <c r="B19" s="14"/>
      <c r="C19" s="14"/>
      <c r="D19" s="4"/>
      <c r="E19" s="4"/>
      <c r="F19" s="4"/>
      <c r="G19" s="145"/>
      <c r="N19" s="28"/>
      <c r="O19" s="28"/>
      <c r="P19" s="28"/>
      <c r="Q19" s="28"/>
    </row>
    <row r="20" spans="1:19" x14ac:dyDescent="0.25">
      <c r="A20" s="4" t="s">
        <v>34</v>
      </c>
      <c r="B20" s="22" t="s">
        <v>81</v>
      </c>
      <c r="C20" s="21"/>
      <c r="D20" s="21"/>
      <c r="E20" s="21"/>
      <c r="F20" s="21"/>
      <c r="N20" s="28"/>
      <c r="O20" s="162"/>
      <c r="P20" s="162"/>
      <c r="Q20" s="162"/>
      <c r="R20" s="73"/>
      <c r="S20" s="73"/>
    </row>
    <row r="21" spans="1:19" x14ac:dyDescent="0.25">
      <c r="A21" s="4"/>
      <c r="B21" s="173" t="s">
        <v>25</v>
      </c>
      <c r="C21" s="173"/>
      <c r="D21" s="24"/>
      <c r="E21" s="174"/>
      <c r="F21" s="175"/>
      <c r="G21" s="73"/>
      <c r="N21" s="28"/>
      <c r="O21" s="28"/>
      <c r="P21" s="28"/>
      <c r="Q21" s="28"/>
      <c r="R21" s="73"/>
    </row>
    <row r="22" spans="1:19" ht="14.4" thickBot="1" x14ac:dyDescent="0.3">
      <c r="A22" s="4"/>
      <c r="B22" s="5" t="s">
        <v>3</v>
      </c>
      <c r="C22" s="5" t="s">
        <v>2</v>
      </c>
      <c r="D22" s="108">
        <v>289026609</v>
      </c>
      <c r="E22" s="6" t="s">
        <v>0</v>
      </c>
      <c r="F22" s="7">
        <v>1</v>
      </c>
      <c r="G22" s="73"/>
      <c r="N22" s="162"/>
      <c r="O22" s="162"/>
      <c r="P22" s="162"/>
      <c r="Q22" s="162"/>
    </row>
    <row r="23" spans="1:19" x14ac:dyDescent="0.25">
      <c r="B23" s="5" t="s">
        <v>7</v>
      </c>
      <c r="C23" s="5" t="s">
        <v>1</v>
      </c>
      <c r="D23" s="130">
        <v>100885820</v>
      </c>
      <c r="E23" s="6" t="s">
        <v>0</v>
      </c>
      <c r="F23" s="8">
        <f>IFERROR(D23/$D$22,0)</f>
        <v>0.34905374404472217</v>
      </c>
      <c r="N23" s="28"/>
      <c r="O23" s="28"/>
      <c r="P23" s="28"/>
      <c r="Q23" s="28"/>
    </row>
    <row r="24" spans="1:19" ht="14.4" thickBot="1" x14ac:dyDescent="0.3">
      <c r="B24" s="5" t="s">
        <v>8</v>
      </c>
      <c r="C24" s="5" t="s">
        <v>6</v>
      </c>
      <c r="D24" s="108">
        <f>D25+D26</f>
        <v>174899150</v>
      </c>
      <c r="E24" s="6" t="s">
        <v>0</v>
      </c>
      <c r="F24" s="8">
        <f>IFERROR(D24/$D$22,0)</f>
        <v>0.60513165415852765</v>
      </c>
      <c r="N24" s="28"/>
      <c r="O24" s="28"/>
      <c r="P24" s="28"/>
      <c r="Q24" s="28"/>
    </row>
    <row r="25" spans="1:19" x14ac:dyDescent="0.25">
      <c r="B25" s="5" t="s">
        <v>9</v>
      </c>
      <c r="C25" s="5" t="s">
        <v>4</v>
      </c>
      <c r="D25" s="130">
        <v>0</v>
      </c>
      <c r="E25" s="6" t="s">
        <v>0</v>
      </c>
      <c r="F25" s="8">
        <f>IFERROR(D25/$D$22,0)</f>
        <v>0</v>
      </c>
      <c r="N25" s="149"/>
      <c r="O25" s="28"/>
      <c r="P25" s="28"/>
      <c r="Q25" s="28"/>
    </row>
    <row r="26" spans="1:19" x14ac:dyDescent="0.25">
      <c r="B26" s="5" t="s">
        <v>61</v>
      </c>
      <c r="C26" s="5" t="s">
        <v>5</v>
      </c>
      <c r="D26" s="130">
        <v>174899150</v>
      </c>
      <c r="E26" s="6" t="s">
        <v>0</v>
      </c>
      <c r="F26" s="8">
        <f>IFERROR(D26/$D$22,0)</f>
        <v>0.60513165415852765</v>
      </c>
      <c r="G26" s="28"/>
      <c r="N26" s="162"/>
      <c r="O26" s="28"/>
      <c r="P26" s="28"/>
      <c r="Q26" s="28"/>
    </row>
    <row r="27" spans="1:19" ht="34.5" customHeight="1" x14ac:dyDescent="0.25">
      <c r="B27" s="176" t="s">
        <v>77</v>
      </c>
      <c r="C27" s="176"/>
      <c r="D27" s="176"/>
      <c r="E27" s="176"/>
      <c r="F27" s="176"/>
      <c r="G27" s="177"/>
      <c r="H27" s="177"/>
      <c r="N27" s="28"/>
      <c r="O27" s="163"/>
      <c r="P27" s="28"/>
      <c r="Q27" s="28"/>
    </row>
    <row r="28" spans="1:19" x14ac:dyDescent="0.25">
      <c r="D28" s="110"/>
      <c r="E28" s="34"/>
      <c r="F28" s="34"/>
      <c r="G28" s="34"/>
      <c r="N28" s="28"/>
      <c r="O28" s="28"/>
      <c r="P28" s="28"/>
      <c r="Q28" s="28"/>
    </row>
    <row r="29" spans="1:19" x14ac:dyDescent="0.25">
      <c r="A29" s="1" t="s">
        <v>35</v>
      </c>
      <c r="B29" s="3" t="s">
        <v>41</v>
      </c>
      <c r="N29" s="28"/>
      <c r="O29" s="163"/>
      <c r="P29" s="28"/>
      <c r="Q29" s="28"/>
    </row>
    <row r="30" spans="1:19" x14ac:dyDescent="0.25">
      <c r="B30" s="3"/>
      <c r="N30" s="28"/>
      <c r="O30" s="28"/>
      <c r="P30" s="28"/>
      <c r="Q30" s="28"/>
    </row>
    <row r="31" spans="1:19" x14ac:dyDescent="0.25">
      <c r="B31" s="2" t="s">
        <v>22</v>
      </c>
      <c r="C31" s="50" t="s">
        <v>161</v>
      </c>
      <c r="E31" s="73"/>
      <c r="F31" s="34"/>
      <c r="G31" s="34"/>
      <c r="H31" s="34"/>
      <c r="I31" s="34"/>
      <c r="J31" s="34"/>
      <c r="K31" s="34"/>
      <c r="N31" s="28"/>
      <c r="O31" s="28"/>
      <c r="P31" s="28"/>
      <c r="Q31" s="28"/>
    </row>
    <row r="32" spans="1:19" x14ac:dyDescent="0.25">
      <c r="E32" s="73"/>
      <c r="F32" s="34"/>
      <c r="G32" s="34"/>
      <c r="H32" s="34"/>
      <c r="I32" s="34"/>
      <c r="J32" s="34"/>
      <c r="K32" s="34"/>
      <c r="N32" s="28"/>
      <c r="O32" s="28"/>
      <c r="P32" s="28"/>
      <c r="Q32" s="28"/>
    </row>
    <row r="33" spans="1:23" x14ac:dyDescent="0.25">
      <c r="B33" s="2" t="s">
        <v>42</v>
      </c>
    </row>
    <row r="34" spans="1:23" ht="15" customHeight="1" x14ac:dyDescent="0.25">
      <c r="B34" s="35"/>
      <c r="C34" s="35"/>
      <c r="D34" s="35"/>
      <c r="E34" s="35"/>
      <c r="F34" s="35"/>
      <c r="G34" s="35"/>
      <c r="H34" s="35"/>
    </row>
    <row r="35" spans="1:23" ht="15" customHeight="1" x14ac:dyDescent="0.25">
      <c r="B35" s="35"/>
      <c r="C35" s="35"/>
      <c r="D35" s="35"/>
      <c r="E35" s="35"/>
      <c r="F35" s="35"/>
      <c r="G35" s="35"/>
      <c r="H35" s="35"/>
    </row>
    <row r="36" spans="1:23" ht="15" customHeight="1" x14ac:dyDescent="0.25">
      <c r="B36" s="35"/>
      <c r="C36" s="35"/>
      <c r="D36" s="35"/>
      <c r="E36" s="35"/>
      <c r="F36" s="35"/>
      <c r="G36" s="35"/>
      <c r="H36" s="35"/>
    </row>
    <row r="37" spans="1:23" ht="15" customHeight="1" x14ac:dyDescent="0.25">
      <c r="B37" s="35"/>
      <c r="C37" s="35"/>
      <c r="D37" s="35"/>
      <c r="E37" s="35"/>
      <c r="F37" s="35"/>
      <c r="G37" s="35"/>
      <c r="H37" s="35"/>
    </row>
    <row r="38" spans="1:23" ht="14.25" customHeight="1" x14ac:dyDescent="0.25">
      <c r="B38" s="35"/>
      <c r="C38" s="35"/>
      <c r="D38" s="35"/>
      <c r="E38" s="35"/>
      <c r="F38" s="35"/>
      <c r="G38" s="35"/>
      <c r="H38" s="35"/>
    </row>
    <row r="39" spans="1:23" ht="14.25" customHeight="1" x14ac:dyDescent="0.25">
      <c r="B39" s="35"/>
      <c r="C39" s="35"/>
      <c r="D39" s="35"/>
      <c r="E39" s="35"/>
      <c r="F39" s="35"/>
      <c r="G39" s="35"/>
      <c r="H39" s="35"/>
    </row>
    <row r="40" spans="1:23" s="34" customFormat="1" ht="14.25" customHeight="1" x14ac:dyDescent="0.25">
      <c r="B40" s="35"/>
      <c r="C40" s="35"/>
      <c r="D40" s="35"/>
      <c r="E40" s="35"/>
      <c r="F40" s="35"/>
      <c r="G40" s="35"/>
      <c r="H40" s="35"/>
    </row>
    <row r="41" spans="1:23" s="34" customFormat="1" ht="14.25" customHeight="1" x14ac:dyDescent="0.25">
      <c r="B41" s="35"/>
      <c r="C41" s="35"/>
      <c r="D41" s="35"/>
      <c r="E41" s="35"/>
      <c r="F41" s="35"/>
      <c r="G41" s="35"/>
      <c r="H41" s="35"/>
    </row>
    <row r="43" spans="1:23" x14ac:dyDescent="0.25">
      <c r="A43" s="1" t="s">
        <v>36</v>
      </c>
      <c r="B43" s="46" t="s">
        <v>140</v>
      </c>
      <c r="C43" s="3"/>
    </row>
    <row r="44" spans="1:23" ht="14.4" thickBot="1" x14ac:dyDescent="0.3">
      <c r="B44" s="2" t="s">
        <v>25</v>
      </c>
      <c r="C44" s="87">
        <v>2016</v>
      </c>
      <c r="D44" s="73"/>
      <c r="E44" s="73"/>
      <c r="F44" s="74"/>
      <c r="G44" s="32"/>
      <c r="H44" s="32"/>
      <c r="I44" s="32"/>
      <c r="J44" s="32"/>
      <c r="K44" s="32"/>
      <c r="N44" s="3" t="s">
        <v>29</v>
      </c>
    </row>
    <row r="45" spans="1:23" s="150" customFormat="1" ht="80.25" customHeight="1" thickBot="1" x14ac:dyDescent="0.35">
      <c r="B45" s="151" t="s">
        <v>39</v>
      </c>
      <c r="C45" s="152" t="s">
        <v>138</v>
      </c>
      <c r="D45" s="153" t="s">
        <v>82</v>
      </c>
      <c r="E45" s="154" t="s">
        <v>83</v>
      </c>
      <c r="F45" s="155" t="s">
        <v>127</v>
      </c>
      <c r="G45" s="156" t="s">
        <v>49</v>
      </c>
      <c r="H45" s="156" t="s">
        <v>23</v>
      </c>
      <c r="I45" s="156" t="s">
        <v>50</v>
      </c>
      <c r="J45" s="156" t="s">
        <v>76</v>
      </c>
      <c r="K45" s="157" t="s">
        <v>78</v>
      </c>
      <c r="N45" s="158"/>
      <c r="O45" s="172">
        <v>2016</v>
      </c>
      <c r="P45" s="172"/>
      <c r="Q45" s="172"/>
      <c r="R45" s="172">
        <v>2015</v>
      </c>
      <c r="S45" s="172"/>
      <c r="T45" s="172"/>
      <c r="U45" s="172">
        <v>2014</v>
      </c>
      <c r="V45" s="172"/>
      <c r="W45" s="172"/>
    </row>
    <row r="46" spans="1:23" s="9" customFormat="1" ht="27.6" x14ac:dyDescent="0.25">
      <c r="B46" s="12"/>
      <c r="C46" s="60" t="s">
        <v>40</v>
      </c>
      <c r="D46" s="60" t="s">
        <v>38</v>
      </c>
      <c r="E46" s="61" t="s">
        <v>53</v>
      </c>
      <c r="F46" s="61" t="s">
        <v>54</v>
      </c>
      <c r="G46" s="61" t="s">
        <v>55</v>
      </c>
      <c r="H46" s="62" t="s">
        <v>56</v>
      </c>
      <c r="I46" s="61" t="s">
        <v>57</v>
      </c>
      <c r="J46" s="62" t="s">
        <v>58</v>
      </c>
      <c r="K46" s="63" t="s">
        <v>59</v>
      </c>
      <c r="N46" s="18" t="s">
        <v>30</v>
      </c>
      <c r="O46" s="92" t="s">
        <v>26</v>
      </c>
      <c r="P46" s="92" t="s">
        <v>27</v>
      </c>
      <c r="Q46" s="92" t="s">
        <v>28</v>
      </c>
      <c r="R46" s="92" t="s">
        <v>26</v>
      </c>
      <c r="S46" s="92" t="s">
        <v>27</v>
      </c>
      <c r="T46" s="92" t="s">
        <v>28</v>
      </c>
      <c r="U46" s="92" t="s">
        <v>26</v>
      </c>
      <c r="V46" s="92" t="s">
        <v>27</v>
      </c>
      <c r="W46" s="92" t="s">
        <v>28</v>
      </c>
    </row>
    <row r="47" spans="1:23" x14ac:dyDescent="0.25">
      <c r="B47" s="13" t="s">
        <v>10</v>
      </c>
      <c r="C47" s="86">
        <f>44995817*('2015 GA Analysis'!C47/SUM('2015 GA Analysis'!C47:C49))</f>
        <v>14203611.541615942</v>
      </c>
      <c r="D47" s="86">
        <f>'2015 GA Analysis'!E58</f>
        <v>9321754.7703733332</v>
      </c>
      <c r="E47" s="86">
        <v>9500032.2580645159</v>
      </c>
      <c r="F47" s="49">
        <f>C47-D47+E47</f>
        <v>14381889.029307125</v>
      </c>
      <c r="G47" s="102">
        <f>O47</f>
        <v>8.4229999999999999E-2</v>
      </c>
      <c r="H47" s="15">
        <f>F47*G47</f>
        <v>1211386.512938539</v>
      </c>
      <c r="I47" s="102">
        <f>Q47</f>
        <v>9.1789999999999997E-2</v>
      </c>
      <c r="J47" s="17">
        <f>F47*I47</f>
        <v>1320113.5940001009</v>
      </c>
      <c r="K47" s="16">
        <f>J47-H47</f>
        <v>108727.08106156182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86">
        <f>44995817*('2015 GA Analysis'!C48/SUM('2015 GA Analysis'!C47:C49))</f>
        <v>15595563.057789525</v>
      </c>
      <c r="D48" s="86">
        <f>E47</f>
        <v>9500032.2580645159</v>
      </c>
      <c r="E48" s="86">
        <v>14932541.517241379</v>
      </c>
      <c r="F48" s="49">
        <f t="shared" ref="F48:F58" si="0">C48-D48+E48</f>
        <v>21028072.316966388</v>
      </c>
      <c r="G48" s="102">
        <f t="shared" ref="G48:G58" si="1">O48</f>
        <v>0.10384</v>
      </c>
      <c r="H48" s="15">
        <f t="shared" ref="H48:H58" si="2">F48*G48</f>
        <v>2183555.0293937898</v>
      </c>
      <c r="I48" s="102">
        <f t="shared" ref="I48:I58" si="3">Q48</f>
        <v>9.851E-2</v>
      </c>
      <c r="J48" s="17">
        <f t="shared" ref="J48:J58" si="4">F48*I48</f>
        <v>2071475.4039443589</v>
      </c>
      <c r="K48" s="16">
        <f t="shared" ref="K48:K58" si="5">J48-H48</f>
        <v>-112079.6254494309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86">
        <f>44995817-C48-C47</f>
        <v>15196642.400594531</v>
      </c>
      <c r="D49" s="86">
        <v>14932541.517241379</v>
      </c>
      <c r="E49" s="86">
        <v>14892038</v>
      </c>
      <c r="F49" s="49">
        <f t="shared" si="0"/>
        <v>15156138.883353151</v>
      </c>
      <c r="G49" s="102">
        <f t="shared" si="1"/>
        <v>9.0219999999999995E-2</v>
      </c>
      <c r="H49" s="15">
        <f t="shared" si="2"/>
        <v>1367386.8500561211</v>
      </c>
      <c r="I49" s="102">
        <f t="shared" si="3"/>
        <v>0.1061</v>
      </c>
      <c r="J49" s="17">
        <f t="shared" si="4"/>
        <v>1608066.3355237693</v>
      </c>
      <c r="K49" s="16">
        <f t="shared" si="5"/>
        <v>240679.48546764813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86">
        <v>14447350.989999998</v>
      </c>
      <c r="D50" s="86">
        <f t="shared" ref="D50:D58" si="6">E49</f>
        <v>14892038</v>
      </c>
      <c r="E50" s="86">
        <v>13675676</v>
      </c>
      <c r="F50" s="49">
        <f t="shared" si="0"/>
        <v>13230988.989999998</v>
      </c>
      <c r="G50" s="102">
        <f t="shared" si="1"/>
        <v>0.12114999999999999</v>
      </c>
      <c r="H50" s="15">
        <f t="shared" si="2"/>
        <v>1602934.3161384996</v>
      </c>
      <c r="I50" s="102">
        <f t="shared" si="3"/>
        <v>0.11132</v>
      </c>
      <c r="J50" s="17">
        <f t="shared" si="4"/>
        <v>1472873.6943667999</v>
      </c>
      <c r="K50" s="16">
        <f t="shared" si="5"/>
        <v>-130060.62177169975</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86">
        <v>13450057.84</v>
      </c>
      <c r="D51" s="86">
        <f t="shared" si="6"/>
        <v>13675676</v>
      </c>
      <c r="E51" s="86">
        <v>12954702.483870968</v>
      </c>
      <c r="F51" s="49">
        <f t="shared" si="0"/>
        <v>12729084.323870968</v>
      </c>
      <c r="G51" s="102">
        <f t="shared" si="1"/>
        <v>0.10405</v>
      </c>
      <c r="H51" s="15">
        <f t="shared" si="2"/>
        <v>1324461.2238987742</v>
      </c>
      <c r="I51" s="102">
        <f t="shared" si="3"/>
        <v>0.10749</v>
      </c>
      <c r="J51" s="17">
        <f t="shared" si="4"/>
        <v>1368249.2739728903</v>
      </c>
      <c r="K51" s="16">
        <f t="shared" si="5"/>
        <v>43788.050074116094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86">
        <v>13948404.919999998</v>
      </c>
      <c r="D52" s="86">
        <f t="shared" si="6"/>
        <v>12954702.483870968</v>
      </c>
      <c r="E52" s="86">
        <v>13401775</v>
      </c>
      <c r="F52" s="49">
        <f t="shared" si="0"/>
        <v>14395477.43612903</v>
      </c>
      <c r="G52" s="102">
        <f t="shared" si="1"/>
        <v>0.11650000000000001</v>
      </c>
      <c r="H52" s="15">
        <f t="shared" si="2"/>
        <v>1677073.121309032</v>
      </c>
      <c r="I52" s="102">
        <f t="shared" si="3"/>
        <v>9.5449999999999993E-2</v>
      </c>
      <c r="J52" s="17">
        <f t="shared" si="4"/>
        <v>1374048.3212785157</v>
      </c>
      <c r="K52" s="16">
        <f t="shared" si="5"/>
        <v>-303024.80003051623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58">
        <v>14200331.659999998</v>
      </c>
      <c r="D53" s="86">
        <f t="shared" si="6"/>
        <v>13401775</v>
      </c>
      <c r="E53" s="86">
        <v>13864215</v>
      </c>
      <c r="F53" s="49">
        <f t="shared" si="0"/>
        <v>14662771.659999998</v>
      </c>
      <c r="G53" s="102">
        <f t="shared" si="1"/>
        <v>7.6670000000000002E-2</v>
      </c>
      <c r="H53" s="15">
        <f t="shared" si="2"/>
        <v>1124194.7031721999</v>
      </c>
      <c r="I53" s="102">
        <f t="shared" si="3"/>
        <v>8.3059999999999995E-2</v>
      </c>
      <c r="J53" s="17">
        <f t="shared" si="4"/>
        <v>1217889.8140795997</v>
      </c>
      <c r="K53" s="16">
        <f t="shared" si="5"/>
        <v>93695.110907399794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58">
        <v>15315560.629999997</v>
      </c>
      <c r="D54" s="86">
        <f t="shared" si="6"/>
        <v>13864215</v>
      </c>
      <c r="E54" s="86">
        <v>14792367</v>
      </c>
      <c r="F54" s="49">
        <f t="shared" si="0"/>
        <v>16243712.629999997</v>
      </c>
      <c r="G54" s="102">
        <f t="shared" si="1"/>
        <v>8.5690000000000002E-2</v>
      </c>
      <c r="H54" s="15">
        <f t="shared" si="2"/>
        <v>1391923.7352646997</v>
      </c>
      <c r="I54" s="102">
        <f t="shared" si="3"/>
        <v>7.1029999999999996E-2</v>
      </c>
      <c r="J54" s="17">
        <f t="shared" si="4"/>
        <v>1153790.9081088998</v>
      </c>
      <c r="K54" s="16">
        <f t="shared" si="5"/>
        <v>-238132.82715579984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58">
        <v>17023271.649999999</v>
      </c>
      <c r="D55" s="86">
        <f t="shared" si="6"/>
        <v>14792367</v>
      </c>
      <c r="E55" s="86">
        <v>15373235</v>
      </c>
      <c r="F55" s="49">
        <f t="shared" si="0"/>
        <v>17604139.649999999</v>
      </c>
      <c r="G55" s="102">
        <f t="shared" si="1"/>
        <v>7.0599999999999996E-2</v>
      </c>
      <c r="H55" s="15">
        <f t="shared" si="2"/>
        <v>1242852.2592899997</v>
      </c>
      <c r="I55" s="102">
        <f t="shared" si="3"/>
        <v>9.5310000000000006E-2</v>
      </c>
      <c r="J55" s="17">
        <f t="shared" si="4"/>
        <v>1677850.5500415</v>
      </c>
      <c r="K55" s="16">
        <f t="shared" si="5"/>
        <v>434998.29075150029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58">
        <v>15829496.510000002</v>
      </c>
      <c r="D56" s="86">
        <f t="shared" si="6"/>
        <v>15373235</v>
      </c>
      <c r="E56" s="86">
        <v>14138746</v>
      </c>
      <c r="F56" s="49">
        <f t="shared" si="0"/>
        <v>14595007.510000002</v>
      </c>
      <c r="G56" s="102">
        <f t="shared" si="1"/>
        <v>9.7199999999999995E-2</v>
      </c>
      <c r="H56" s="15">
        <f t="shared" si="2"/>
        <v>1418634.729972</v>
      </c>
      <c r="I56" s="102">
        <f t="shared" si="3"/>
        <v>0.11226</v>
      </c>
      <c r="J56" s="17">
        <f t="shared" si="4"/>
        <v>1638435.5430726002</v>
      </c>
      <c r="K56" s="16">
        <f t="shared" si="5"/>
        <v>219800.81310060015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58">
        <v>15017521.719999999</v>
      </c>
      <c r="D57" s="86">
        <f t="shared" si="6"/>
        <v>14138746</v>
      </c>
      <c r="E57" s="86">
        <v>14200879</v>
      </c>
      <c r="F57" s="49">
        <f t="shared" si="0"/>
        <v>15079654.719999999</v>
      </c>
      <c r="G57" s="102">
        <f t="shared" si="1"/>
        <v>0.12271</v>
      </c>
      <c r="H57" s="15">
        <f t="shared" si="2"/>
        <v>1850424.4306911998</v>
      </c>
      <c r="I57" s="102">
        <f t="shared" si="3"/>
        <v>0.11108999999999999</v>
      </c>
      <c r="J57" s="17">
        <f t="shared" si="4"/>
        <v>1675198.8428447999</v>
      </c>
      <c r="K57" s="16">
        <f t="shared" si="5"/>
        <v>-175225.58784639998</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58">
        <v>14734988.5</v>
      </c>
      <c r="D58" s="86">
        <f t="shared" si="6"/>
        <v>14200879</v>
      </c>
      <c r="E58" s="86">
        <v>13739574</v>
      </c>
      <c r="F58" s="49">
        <f t="shared" si="0"/>
        <v>14273683.5</v>
      </c>
      <c r="G58" s="102">
        <f t="shared" si="1"/>
        <v>0.10594000000000001</v>
      </c>
      <c r="H58" s="15">
        <f t="shared" si="2"/>
        <v>1512154.0299900002</v>
      </c>
      <c r="I58" s="102">
        <f t="shared" si="3"/>
        <v>8.7080000000000005E-2</v>
      </c>
      <c r="J58" s="17">
        <f t="shared" si="4"/>
        <v>1242952.3591800001</v>
      </c>
      <c r="K58" s="16">
        <f t="shared" si="5"/>
        <v>-269201.67081000004</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28.2" thickBot="1" x14ac:dyDescent="0.3">
      <c r="B59" s="117" t="s">
        <v>132</v>
      </c>
      <c r="C59" s="88">
        <f>SUM(C47:C58)</f>
        <v>178962801.41999999</v>
      </c>
      <c r="D59" s="88">
        <f>SUM(D47:D58)</f>
        <v>161047962.02955019</v>
      </c>
      <c r="E59" s="88">
        <f>SUM(E47:E58)</f>
        <v>165465781.25917685</v>
      </c>
      <c r="F59" s="88">
        <f>SUM(F47:F58)</f>
        <v>183380620.64962664</v>
      </c>
      <c r="G59" s="36"/>
      <c r="H59" s="37">
        <f>SUM(H47:H58)</f>
        <v>17906980.942114852</v>
      </c>
      <c r="I59" s="36"/>
      <c r="J59" s="37">
        <f>SUM(J47:J58)</f>
        <v>17820944.640413832</v>
      </c>
      <c r="K59" s="38">
        <f>SUM(K47:K58)</f>
        <v>-86036.301701020449</v>
      </c>
      <c r="N59" s="30"/>
      <c r="O59" s="31"/>
      <c r="P59" s="31"/>
      <c r="Q59" s="31"/>
      <c r="R59" s="31"/>
      <c r="S59" s="31"/>
      <c r="T59" s="31"/>
      <c r="U59" s="31"/>
      <c r="V59" s="31"/>
      <c r="W59" s="31"/>
    </row>
    <row r="60" spans="1:24" x14ac:dyDescent="0.25">
      <c r="G60" s="4"/>
      <c r="H60" s="4"/>
      <c r="I60" s="4"/>
      <c r="J60" s="64"/>
      <c r="K60" s="116"/>
      <c r="N60" s="28"/>
      <c r="O60" s="29"/>
      <c r="P60" s="29"/>
      <c r="Q60" s="29"/>
      <c r="R60" s="29"/>
      <c r="S60" s="29"/>
      <c r="T60" s="29"/>
      <c r="U60" s="29"/>
      <c r="V60" s="29"/>
      <c r="W60" s="29"/>
    </row>
    <row r="61" spans="1:24" x14ac:dyDescent="0.25">
      <c r="E61" s="134"/>
      <c r="K61" s="131"/>
      <c r="N61" s="28"/>
      <c r="O61" s="29"/>
      <c r="P61" s="29"/>
      <c r="Q61" s="29"/>
      <c r="R61" s="29"/>
      <c r="S61" s="29"/>
      <c r="T61" s="29"/>
      <c r="U61" s="29"/>
      <c r="V61" s="29"/>
      <c r="W61" s="29"/>
    </row>
    <row r="62" spans="1:24" x14ac:dyDescent="0.25">
      <c r="A62" s="1" t="s">
        <v>142</v>
      </c>
      <c r="B62" s="46" t="s">
        <v>135</v>
      </c>
      <c r="C62" s="2"/>
      <c r="E62" s="143"/>
      <c r="K62" s="106"/>
      <c r="N62" s="28"/>
      <c r="O62" s="29"/>
      <c r="P62" s="29"/>
      <c r="Q62" s="29"/>
      <c r="R62" s="29"/>
      <c r="S62" s="29"/>
      <c r="T62" s="29"/>
      <c r="U62" s="29"/>
      <c r="V62" s="29"/>
      <c r="W62" s="29"/>
    </row>
    <row r="63" spans="1:24" x14ac:dyDescent="0.25">
      <c r="B63" s="3"/>
      <c r="C63" s="2"/>
      <c r="K63" s="113"/>
      <c r="N63" s="28"/>
      <c r="O63" s="28"/>
      <c r="P63" s="28"/>
      <c r="Q63" s="28"/>
      <c r="R63" s="28"/>
      <c r="S63" s="28"/>
      <c r="T63" s="28"/>
      <c r="U63" s="28"/>
      <c r="V63" s="28"/>
      <c r="W63" s="28"/>
    </row>
    <row r="64" spans="1:24" ht="41.4" x14ac:dyDescent="0.25">
      <c r="A64" s="11"/>
      <c r="B64" s="93" t="s">
        <v>45</v>
      </c>
      <c r="C64" s="47" t="s">
        <v>67</v>
      </c>
      <c r="D64" s="47" t="s">
        <v>120</v>
      </c>
      <c r="E64" s="182" t="s">
        <v>44</v>
      </c>
      <c r="F64" s="182"/>
      <c r="G64" s="182"/>
      <c r="H64" s="182"/>
      <c r="I64" s="182"/>
      <c r="K64" s="111"/>
      <c r="O64" s="28"/>
      <c r="P64" s="28"/>
      <c r="Q64" s="28"/>
      <c r="R64" s="28"/>
      <c r="S64" s="28"/>
      <c r="T64" s="28"/>
      <c r="U64" s="28"/>
      <c r="V64" s="28"/>
      <c r="W64" s="28"/>
      <c r="X64" s="28"/>
    </row>
    <row r="65" spans="1:24" ht="30.75" customHeight="1" x14ac:dyDescent="0.25">
      <c r="A65" s="179" t="s">
        <v>133</v>
      </c>
      <c r="B65" s="180"/>
      <c r="C65" s="181"/>
      <c r="D65" s="133">
        <v>-624037</v>
      </c>
      <c r="E65" s="168"/>
      <c r="F65" s="168"/>
      <c r="G65" s="168"/>
      <c r="H65" s="168"/>
      <c r="I65" s="168"/>
      <c r="K65" s="111"/>
      <c r="O65" s="28"/>
      <c r="P65" s="28"/>
      <c r="Q65" s="28"/>
      <c r="R65" s="28"/>
      <c r="S65" s="28"/>
      <c r="T65" s="28"/>
      <c r="U65" s="28"/>
      <c r="V65" s="28"/>
      <c r="W65" s="28"/>
      <c r="X65" s="28"/>
    </row>
    <row r="66" spans="1:24" ht="27.6" x14ac:dyDescent="0.25">
      <c r="A66" s="65" t="s">
        <v>51</v>
      </c>
      <c r="B66" s="48" t="s">
        <v>62</v>
      </c>
      <c r="C66" s="103"/>
      <c r="D66" s="89"/>
      <c r="E66" s="169"/>
      <c r="F66" s="170"/>
      <c r="G66" s="170"/>
      <c r="H66" s="170"/>
      <c r="I66" s="171"/>
      <c r="K66" s="111"/>
      <c r="O66" s="28"/>
      <c r="P66" s="28"/>
      <c r="Q66" s="28"/>
      <c r="R66" s="28"/>
      <c r="S66" s="28"/>
      <c r="T66" s="28"/>
      <c r="U66" s="28"/>
      <c r="V66" s="28"/>
      <c r="W66" s="28"/>
      <c r="X66" s="28"/>
    </row>
    <row r="67" spans="1:24" ht="27.6" x14ac:dyDescent="0.25">
      <c r="A67" s="65" t="s">
        <v>52</v>
      </c>
      <c r="B67" s="48" t="s">
        <v>79</v>
      </c>
      <c r="C67" s="104"/>
      <c r="D67" s="105"/>
      <c r="E67" s="169"/>
      <c r="F67" s="170"/>
      <c r="G67" s="170"/>
      <c r="H67" s="170"/>
      <c r="I67" s="171"/>
      <c r="J67" s="73"/>
      <c r="K67" s="112"/>
      <c r="L67" s="73"/>
      <c r="M67" s="73"/>
      <c r="N67" s="73"/>
      <c r="O67" s="73"/>
      <c r="P67" s="73"/>
      <c r="Q67" s="73"/>
    </row>
    <row r="68" spans="1:24" ht="27.6" x14ac:dyDescent="0.25">
      <c r="A68" s="65" t="s">
        <v>65</v>
      </c>
      <c r="B68" s="48" t="s">
        <v>64</v>
      </c>
      <c r="C68" s="103"/>
      <c r="D68" s="105"/>
      <c r="E68" s="168"/>
      <c r="F68" s="168"/>
      <c r="G68" s="168"/>
      <c r="H68" s="168"/>
      <c r="I68" s="168"/>
      <c r="J68" s="73"/>
      <c r="K68" s="112"/>
      <c r="L68" s="73"/>
      <c r="M68" s="73"/>
      <c r="N68" s="73"/>
      <c r="O68" s="73"/>
      <c r="P68" s="73"/>
      <c r="Q68" s="73"/>
    </row>
    <row r="69" spans="1:24" ht="27.6" x14ac:dyDescent="0.25">
      <c r="A69" s="65" t="s">
        <v>66</v>
      </c>
      <c r="B69" s="48" t="s">
        <v>63</v>
      </c>
      <c r="C69" s="104"/>
      <c r="D69" s="105"/>
      <c r="E69" s="169"/>
      <c r="F69" s="170"/>
      <c r="G69" s="170"/>
      <c r="H69" s="170"/>
      <c r="I69" s="171"/>
      <c r="J69" s="73"/>
      <c r="K69" s="115"/>
      <c r="L69" s="73"/>
      <c r="M69" s="73"/>
      <c r="N69" s="73"/>
      <c r="O69" s="73"/>
      <c r="P69" s="73"/>
      <c r="Q69" s="73"/>
    </row>
    <row r="70" spans="1:24" ht="27.6" x14ac:dyDescent="0.25">
      <c r="A70" s="65" t="s">
        <v>69</v>
      </c>
      <c r="B70" s="48" t="s">
        <v>71</v>
      </c>
      <c r="C70" s="103"/>
      <c r="D70" s="89"/>
      <c r="E70" s="168"/>
      <c r="F70" s="168"/>
      <c r="G70" s="168"/>
      <c r="H70" s="168"/>
      <c r="I70" s="168"/>
      <c r="J70" s="73"/>
      <c r="K70" s="115"/>
      <c r="L70" s="73"/>
      <c r="M70" s="73"/>
      <c r="N70" s="73"/>
      <c r="O70" s="73"/>
      <c r="P70" s="73"/>
      <c r="Q70" s="73"/>
    </row>
    <row r="71" spans="1:24" ht="27.6" x14ac:dyDescent="0.25">
      <c r="A71" s="65" t="s">
        <v>70</v>
      </c>
      <c r="B71" s="48" t="s">
        <v>72</v>
      </c>
      <c r="C71" s="103"/>
      <c r="D71" s="89"/>
      <c r="E71" s="168"/>
      <c r="F71" s="168"/>
      <c r="G71" s="168"/>
      <c r="H71" s="168"/>
      <c r="I71" s="168"/>
      <c r="J71" s="73"/>
      <c r="K71" s="115"/>
      <c r="L71" s="73"/>
      <c r="M71" s="73"/>
      <c r="N71" s="73"/>
      <c r="O71" s="73"/>
      <c r="P71" s="73"/>
      <c r="Q71" s="73"/>
    </row>
    <row r="72" spans="1:24" ht="20.25" customHeight="1" x14ac:dyDescent="0.25">
      <c r="A72" s="65">
        <v>4</v>
      </c>
      <c r="B72" s="48" t="s">
        <v>68</v>
      </c>
      <c r="C72" s="103" t="s">
        <v>164</v>
      </c>
      <c r="D72" s="89"/>
      <c r="E72" s="168" t="s">
        <v>166</v>
      </c>
      <c r="F72" s="168"/>
      <c r="G72" s="168"/>
      <c r="H72" s="168"/>
      <c r="I72" s="168"/>
      <c r="J72" s="73"/>
      <c r="K72" s="115"/>
      <c r="L72" s="73"/>
      <c r="M72" s="73"/>
      <c r="N72" s="73"/>
      <c r="O72" s="73"/>
      <c r="P72" s="73"/>
      <c r="Q72" s="73"/>
    </row>
    <row r="73" spans="1:24" ht="41.4" x14ac:dyDescent="0.25">
      <c r="A73" s="65">
        <v>5</v>
      </c>
      <c r="B73" s="48" t="s">
        <v>80</v>
      </c>
      <c r="C73" s="103"/>
      <c r="D73" s="89"/>
      <c r="E73" s="168"/>
      <c r="F73" s="168"/>
      <c r="G73" s="168"/>
      <c r="H73" s="168"/>
      <c r="I73" s="168"/>
      <c r="J73" s="73"/>
      <c r="K73" s="115"/>
      <c r="L73" s="73"/>
      <c r="M73" s="73"/>
      <c r="N73" s="73"/>
      <c r="O73" s="73"/>
      <c r="P73" s="73"/>
      <c r="Q73" s="73"/>
    </row>
    <row r="74" spans="1:24" ht="27.6" x14ac:dyDescent="0.25">
      <c r="A74" s="52">
        <v>6</v>
      </c>
      <c r="B74" s="118" t="s">
        <v>136</v>
      </c>
      <c r="C74" s="103"/>
      <c r="D74" s="89"/>
      <c r="E74" s="168"/>
      <c r="F74" s="168"/>
      <c r="G74" s="168"/>
      <c r="H74" s="168"/>
      <c r="I74" s="168"/>
      <c r="K74" s="28"/>
    </row>
    <row r="75" spans="1:24" x14ac:dyDescent="0.25">
      <c r="A75" s="52">
        <v>7</v>
      </c>
      <c r="B75" s="45" t="s">
        <v>165</v>
      </c>
      <c r="C75" s="10"/>
      <c r="D75" s="89">
        <v>333168.50606930256</v>
      </c>
      <c r="E75" s="168"/>
      <c r="F75" s="168"/>
      <c r="G75" s="168"/>
      <c r="H75" s="168"/>
      <c r="I75" s="168"/>
    </row>
    <row r="76" spans="1:24" x14ac:dyDescent="0.25">
      <c r="A76" s="52">
        <v>8</v>
      </c>
      <c r="B76" s="45"/>
      <c r="C76" s="10"/>
      <c r="D76" s="89"/>
      <c r="E76" s="168"/>
      <c r="F76" s="168"/>
      <c r="G76" s="168"/>
      <c r="H76" s="168"/>
      <c r="I76" s="168"/>
    </row>
    <row r="77" spans="1:24" x14ac:dyDescent="0.25">
      <c r="A77" s="52">
        <v>9</v>
      </c>
      <c r="B77" s="45"/>
      <c r="C77" s="10"/>
      <c r="D77" s="89"/>
      <c r="E77" s="169"/>
      <c r="F77" s="170"/>
      <c r="G77" s="170"/>
      <c r="H77" s="170"/>
      <c r="I77" s="171"/>
    </row>
    <row r="78" spans="1:24" x14ac:dyDescent="0.25">
      <c r="A78" s="52">
        <v>10</v>
      </c>
      <c r="B78" s="45"/>
      <c r="C78" s="10"/>
      <c r="D78" s="89"/>
      <c r="E78" s="168"/>
      <c r="F78" s="168"/>
      <c r="G78" s="168"/>
      <c r="H78" s="168"/>
      <c r="I78" s="168"/>
    </row>
    <row r="79" spans="1:24" x14ac:dyDescent="0.25">
      <c r="A79" s="1" t="s">
        <v>149</v>
      </c>
      <c r="B79" s="2" t="s">
        <v>130</v>
      </c>
      <c r="C79" s="2"/>
      <c r="D79" s="90">
        <f>SUM(D65:D78)</f>
        <v>-290868.49393069744</v>
      </c>
      <c r="E79" s="25"/>
      <c r="F79" s="25"/>
      <c r="G79" s="25"/>
      <c r="H79" s="25"/>
    </row>
    <row r="80" spans="1:24" x14ac:dyDescent="0.25">
      <c r="B80" s="114" t="s">
        <v>131</v>
      </c>
      <c r="C80" s="66"/>
      <c r="D80" s="90">
        <f>K59</f>
        <v>-86036.301701020449</v>
      </c>
      <c r="E80" s="25"/>
      <c r="F80" s="25"/>
      <c r="G80" s="25"/>
      <c r="H80" s="25"/>
    </row>
    <row r="81" spans="1:19" x14ac:dyDescent="0.25">
      <c r="B81" s="66" t="s">
        <v>24</v>
      </c>
      <c r="C81" s="66"/>
      <c r="D81" s="91">
        <f>D79-D80</f>
        <v>-204832.19222967699</v>
      </c>
    </row>
    <row r="82" spans="1:19" ht="14.4" thickBot="1" x14ac:dyDescent="0.3">
      <c r="B82" s="124" t="s">
        <v>73</v>
      </c>
      <c r="C82" s="67"/>
      <c r="D82" s="59">
        <f>IF(ISERROR(D81/J59),0,D81/J59)</f>
        <v>-1.149390205529085E-2</v>
      </c>
      <c r="E82" s="95" t="str">
        <f>IF(AND(D82&lt;0.01,D82&gt;-0.01),"","Unresolved differences of greater than + or - 1% should be explained")</f>
        <v>Unresolved differences of greater than + or - 1% should be explained</v>
      </c>
      <c r="G82" s="73"/>
      <c r="H82" s="34"/>
      <c r="I82" s="34"/>
      <c r="J82" s="34"/>
      <c r="K82" s="34"/>
      <c r="L82" s="34"/>
    </row>
    <row r="83" spans="1:19" ht="14.4" thickTop="1" x14ac:dyDescent="0.25">
      <c r="B83" s="2"/>
      <c r="C83" s="54"/>
      <c r="D83" s="57"/>
      <c r="G83" s="73"/>
    </row>
    <row r="84" spans="1:19" x14ac:dyDescent="0.25">
      <c r="B84" s="2"/>
      <c r="C84" s="54"/>
      <c r="D84" s="33"/>
    </row>
    <row r="85" spans="1:19" x14ac:dyDescent="0.25">
      <c r="A85" s="1" t="s">
        <v>75</v>
      </c>
      <c r="B85" s="68" t="s">
        <v>137</v>
      </c>
      <c r="C85" s="56"/>
      <c r="D85" s="57"/>
    </row>
    <row r="86" spans="1:19" x14ac:dyDescent="0.25">
      <c r="B86" s="55"/>
      <c r="C86" s="56"/>
      <c r="D86" s="57"/>
    </row>
    <row r="87" spans="1:19" ht="41.4" x14ac:dyDescent="0.25">
      <c r="B87" s="94" t="s">
        <v>25</v>
      </c>
      <c r="C87" s="47" t="s">
        <v>156</v>
      </c>
      <c r="D87" s="47" t="s">
        <v>157</v>
      </c>
      <c r="E87" s="47" t="s">
        <v>158</v>
      </c>
      <c r="F87" s="69" t="s">
        <v>130</v>
      </c>
      <c r="G87" s="47" t="s">
        <v>24</v>
      </c>
      <c r="H87" s="71" t="s">
        <v>159</v>
      </c>
      <c r="I87" s="47" t="s">
        <v>73</v>
      </c>
      <c r="J87" s="73"/>
      <c r="K87" s="73"/>
      <c r="L87" s="34"/>
      <c r="M87" s="34"/>
      <c r="N87" s="34"/>
      <c r="O87" s="34"/>
      <c r="P87" s="34"/>
      <c r="Q87" s="34"/>
      <c r="R87" s="34"/>
      <c r="S87" s="34"/>
    </row>
    <row r="88" spans="1:19" x14ac:dyDescent="0.25">
      <c r="B88" s="107">
        <v>2015</v>
      </c>
      <c r="C88" s="98">
        <f>'2015 GA Analysis'!C88</f>
        <v>564597.24814126198</v>
      </c>
      <c r="D88" s="98">
        <f>'2015 GA Analysis'!D88</f>
        <v>2162414</v>
      </c>
      <c r="E88" s="98">
        <f>'2015 GA Analysis'!E88</f>
        <v>-1740630.8771066312</v>
      </c>
      <c r="F88" s="120">
        <f>SUM(D88:E88)</f>
        <v>421783.12289336883</v>
      </c>
      <c r="G88" s="100">
        <f>F88-C88</f>
        <v>-142814.12524789316</v>
      </c>
      <c r="H88" s="98">
        <f>'2015 GA Analysis'!H88</f>
        <v>14639507.49993623</v>
      </c>
      <c r="I88" s="96">
        <f>IF(ISERROR(G88/H88),0,G88/H88)</f>
        <v>-9.7553913783312209E-3</v>
      </c>
      <c r="J88" s="73"/>
      <c r="K88" s="73"/>
      <c r="L88" s="34"/>
      <c r="M88" s="34"/>
      <c r="N88" s="34"/>
      <c r="O88" s="34"/>
      <c r="P88" s="34"/>
      <c r="Q88" s="34"/>
      <c r="R88" s="34"/>
      <c r="S88" s="34"/>
    </row>
    <row r="89" spans="1:19" x14ac:dyDescent="0.25">
      <c r="B89" s="107">
        <v>2016</v>
      </c>
      <c r="C89" s="98">
        <f>K59</f>
        <v>-86036.301701020449</v>
      </c>
      <c r="D89" s="98">
        <f>D65</f>
        <v>-624037</v>
      </c>
      <c r="E89" s="99">
        <f>SUM(D66:D78)</f>
        <v>333168.50606930256</v>
      </c>
      <c r="F89" s="120">
        <f t="shared" ref="F89:F91" si="7">SUM(D89:E89)</f>
        <v>-290868.49393069744</v>
      </c>
      <c r="G89" s="100">
        <f>F89-C89</f>
        <v>-204832.19222967699</v>
      </c>
      <c r="H89" s="99">
        <f>J59</f>
        <v>17820944.640413832</v>
      </c>
      <c r="I89" s="96">
        <f>IF(ISERROR(G89/H89),0,G89/H89)</f>
        <v>-1.149390205529085E-2</v>
      </c>
      <c r="J89" s="73"/>
      <c r="K89" s="73"/>
      <c r="L89" s="34"/>
      <c r="M89" s="34"/>
      <c r="N89" s="34"/>
      <c r="O89" s="34"/>
      <c r="P89" s="34"/>
      <c r="Q89" s="34"/>
      <c r="R89" s="34"/>
      <c r="S89" s="34"/>
    </row>
    <row r="90" spans="1:19" x14ac:dyDescent="0.25">
      <c r="B90" s="107"/>
      <c r="C90" s="98"/>
      <c r="D90" s="98"/>
      <c r="E90" s="99"/>
      <c r="F90" s="120">
        <f t="shared" si="7"/>
        <v>0</v>
      </c>
      <c r="G90" s="100">
        <f>F90-C90</f>
        <v>0</v>
      </c>
      <c r="H90" s="99"/>
      <c r="I90" s="96">
        <f>IF(ISERROR(G90/H90),0,G90/H90)</f>
        <v>0</v>
      </c>
      <c r="J90" s="73"/>
      <c r="K90" s="73"/>
      <c r="L90" s="34"/>
      <c r="M90" s="34"/>
      <c r="N90" s="34"/>
      <c r="O90" s="34"/>
      <c r="P90" s="34"/>
      <c r="Q90" s="34"/>
      <c r="R90" s="34"/>
      <c r="S90" s="34"/>
    </row>
    <row r="91" spans="1:19" ht="14.4" thickBot="1" x14ac:dyDescent="0.3">
      <c r="B91" s="107"/>
      <c r="C91" s="101"/>
      <c r="D91" s="101"/>
      <c r="E91" s="101"/>
      <c r="F91" s="120">
        <f t="shared" si="7"/>
        <v>0</v>
      </c>
      <c r="G91" s="100">
        <f>F91-C91</f>
        <v>0</v>
      </c>
      <c r="H91" s="101"/>
      <c r="I91" s="97">
        <f>IF(ISERROR(G91/H91),0,G91/H91)</f>
        <v>0</v>
      </c>
      <c r="J91" s="73"/>
      <c r="K91" s="73"/>
      <c r="L91" s="34"/>
      <c r="M91" s="34"/>
      <c r="N91" s="34"/>
      <c r="O91" s="34"/>
      <c r="P91" s="34"/>
      <c r="Q91" s="34"/>
      <c r="R91" s="34"/>
      <c r="S91" s="34"/>
    </row>
    <row r="92" spans="1:19" ht="14.4" thickBot="1" x14ac:dyDescent="0.3">
      <c r="B92" s="70" t="s">
        <v>74</v>
      </c>
      <c r="C92" s="119">
        <f t="shared" ref="C92:H92" si="8">SUM(C88:C91)</f>
        <v>478560.94644024153</v>
      </c>
      <c r="D92" s="119">
        <f t="shared" si="8"/>
        <v>1538377</v>
      </c>
      <c r="E92" s="119">
        <f t="shared" si="8"/>
        <v>-1407462.3710373286</v>
      </c>
      <c r="F92" s="121">
        <f t="shared" si="8"/>
        <v>130914.62896267138</v>
      </c>
      <c r="G92" s="119">
        <f>SUM(G88:G91)</f>
        <v>-347646.31747757015</v>
      </c>
      <c r="H92" s="72">
        <f t="shared" si="8"/>
        <v>32460452.140350062</v>
      </c>
      <c r="I92" s="136">
        <f>G92/H92</f>
        <v>-1.070984211724603E-2</v>
      </c>
      <c r="J92" s="73"/>
      <c r="K92" s="73"/>
      <c r="L92" s="34"/>
      <c r="M92" s="34"/>
      <c r="N92" s="34"/>
      <c r="O92" s="34"/>
      <c r="P92" s="34"/>
      <c r="Q92" s="34"/>
      <c r="R92" s="34"/>
      <c r="S92" s="34"/>
    </row>
    <row r="93" spans="1:19" x14ac:dyDescent="0.25">
      <c r="B93" s="4"/>
      <c r="C93" s="4"/>
      <c r="D93" s="4"/>
      <c r="E93" s="4"/>
      <c r="F93" s="4"/>
      <c r="G93" s="4"/>
      <c r="J93" s="73"/>
      <c r="K93" s="73"/>
      <c r="L93" s="34"/>
      <c r="M93" s="34"/>
      <c r="N93" s="34"/>
      <c r="O93" s="34"/>
      <c r="P93" s="34"/>
      <c r="Q93" s="34"/>
      <c r="R93" s="34"/>
      <c r="S93" s="34"/>
    </row>
    <row r="94" spans="1:19" x14ac:dyDescent="0.25">
      <c r="G94" s="135"/>
      <c r="J94" s="73"/>
      <c r="K94" s="73"/>
      <c r="L94" s="34"/>
      <c r="M94" s="34"/>
      <c r="N94" s="34"/>
      <c r="O94" s="34"/>
      <c r="P94" s="34"/>
      <c r="Q94" s="34"/>
      <c r="R94" s="34"/>
      <c r="S94" s="34"/>
    </row>
    <row r="95" spans="1:19" x14ac:dyDescent="0.25">
      <c r="B95" s="3" t="s">
        <v>37</v>
      </c>
      <c r="J95" s="73"/>
      <c r="K95" s="73"/>
    </row>
    <row r="96" spans="1:19" x14ac:dyDescent="0.25">
      <c r="B96" s="51"/>
      <c r="C96" s="51"/>
      <c r="D96" s="51"/>
      <c r="E96" s="51"/>
      <c r="F96" s="51"/>
      <c r="G96" s="51"/>
      <c r="H96" s="51"/>
      <c r="J96" s="73"/>
      <c r="K96" s="73"/>
    </row>
    <row r="97" spans="2:11" x14ac:dyDescent="0.25">
      <c r="B97" s="51"/>
      <c r="C97" s="51"/>
      <c r="D97" s="51"/>
      <c r="E97" s="51"/>
      <c r="F97" s="51"/>
      <c r="G97" s="51"/>
      <c r="H97" s="51"/>
      <c r="J97" s="73"/>
      <c r="K97" s="73"/>
    </row>
    <row r="98" spans="2:11" x14ac:dyDescent="0.25">
      <c r="B98" s="51"/>
      <c r="C98" s="51"/>
      <c r="D98" s="51"/>
      <c r="E98" s="51"/>
      <c r="F98" s="51"/>
      <c r="G98" s="51"/>
      <c r="H98" s="51"/>
    </row>
    <row r="99" spans="2:11" x14ac:dyDescent="0.25">
      <c r="B99" s="51"/>
      <c r="C99" s="51"/>
      <c r="D99" s="51"/>
      <c r="E99" s="51"/>
      <c r="F99" s="51"/>
      <c r="G99" s="51"/>
      <c r="H99" s="51"/>
    </row>
    <row r="100" spans="2:11" x14ac:dyDescent="0.25">
      <c r="B100" s="51"/>
      <c r="C100" s="51"/>
      <c r="D100" s="51"/>
      <c r="E100" s="51"/>
      <c r="F100" s="51"/>
      <c r="G100" s="51"/>
      <c r="H100" s="51"/>
    </row>
    <row r="101" spans="2:11" x14ac:dyDescent="0.25">
      <c r="B101" s="51"/>
      <c r="C101" s="51"/>
      <c r="D101" s="51"/>
      <c r="E101" s="51"/>
      <c r="F101" s="51"/>
      <c r="G101" s="51"/>
      <c r="H101" s="51"/>
    </row>
    <row r="102" spans="2:11" x14ac:dyDescent="0.25">
      <c r="B102" s="51"/>
      <c r="C102" s="51"/>
      <c r="D102" s="51"/>
      <c r="E102" s="51"/>
      <c r="F102" s="51"/>
      <c r="G102" s="51"/>
      <c r="H102" s="51"/>
    </row>
    <row r="103" spans="2:11" x14ac:dyDescent="0.25">
      <c r="B103" s="51"/>
      <c r="C103" s="51"/>
      <c r="D103" s="51"/>
      <c r="E103" s="51"/>
      <c r="F103" s="51"/>
      <c r="G103" s="51"/>
      <c r="H103" s="51"/>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5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2015 GA Analysis</vt:lpstr>
      <vt:lpstr>2016 GA Analysis </vt:lpstr>
      <vt:lpstr>'2015 GA Analysis'!Print_Area</vt:lpstr>
      <vt:lpstr>'2016 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Nastaran Haghani</cp:lastModifiedBy>
  <cp:lastPrinted>2017-09-22T20:04:54Z</cp:lastPrinted>
  <dcterms:created xsi:type="dcterms:W3CDTF">2017-05-01T19:29:01Z</dcterms:created>
  <dcterms:modified xsi:type="dcterms:W3CDTF">2017-09-25T16:09:27Z</dcterms:modified>
</cp:coreProperties>
</file>