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EB Rate Applications\2018 IRM Application\1. Working Models and Supporting Information\Appendices and Models For Submission\"/>
    </mc:Choice>
  </mc:AlternateContent>
  <bookViews>
    <workbookView xWindow="480" yWindow="348" windowWidth="19416" windowHeight="11520" activeTab="1"/>
  </bookViews>
  <sheets>
    <sheet name="Instructions" sheetId="2" r:id="rId1"/>
    <sheet name="2015 GA Analysis " sheetId="4" r:id="rId2"/>
    <sheet name="2016 GA Analysis" sheetId="5" r:id="rId3"/>
  </sheets>
  <definedNames>
    <definedName name="GARate" localSheetId="1">#REF!</definedName>
    <definedName name="GARate" localSheetId="2">#REF!</definedName>
    <definedName name="GARate">#REF!</definedName>
    <definedName name="_xlnm.Print_Area" localSheetId="1">'2015 GA Analysis '!$A$1:$K$107</definedName>
    <definedName name="_xlnm.Print_Area" localSheetId="2">'2016 GA Analysis'!$A$1:$L$107</definedName>
    <definedName name="_xlnm.Print_Area" localSheetId="0">Instructions!$A$11:$C$83</definedName>
  </definedNames>
  <calcPr calcId="152511"/>
</workbook>
</file>

<file path=xl/calcChain.xml><?xml version="1.0" encoding="utf-8"?>
<calcChain xmlns="http://schemas.openxmlformats.org/spreadsheetml/2006/main">
  <c r="D26" i="5" l="1"/>
  <c r="D25" i="5"/>
  <c r="D23" i="4" l="1"/>
  <c r="D58" i="4" l="1"/>
  <c r="D54" i="4"/>
  <c r="D50" i="4"/>
  <c r="D57" i="4"/>
  <c r="D53" i="4"/>
  <c r="D49" i="4"/>
  <c r="D56" i="4"/>
  <c r="D52" i="4"/>
  <c r="D55" i="4"/>
  <c r="D51" i="4"/>
  <c r="D59" i="4" s="1"/>
  <c r="D48" i="4"/>
  <c r="E59" i="4"/>
  <c r="D49" i="5" l="1"/>
  <c r="D50" i="5"/>
  <c r="D51" i="5"/>
  <c r="D52" i="5"/>
  <c r="D53" i="5"/>
  <c r="D54" i="5"/>
  <c r="D55" i="5"/>
  <c r="D56" i="5"/>
  <c r="D57" i="5"/>
  <c r="D58" i="5"/>
  <c r="D48" i="5"/>
  <c r="D47" i="5"/>
  <c r="D89" i="5" l="1"/>
  <c r="I58" i="5"/>
  <c r="I57" i="5"/>
  <c r="I56" i="5"/>
  <c r="I55" i="5"/>
  <c r="I54" i="5"/>
  <c r="I53" i="5"/>
  <c r="I52" i="5"/>
  <c r="I51" i="5"/>
  <c r="I50" i="5"/>
  <c r="I49" i="5"/>
  <c r="I48" i="5"/>
  <c r="G58" i="5"/>
  <c r="G57" i="5"/>
  <c r="G56" i="5"/>
  <c r="G55" i="5"/>
  <c r="G54" i="5"/>
  <c r="G53" i="5"/>
  <c r="G52" i="5"/>
  <c r="G51" i="5"/>
  <c r="G50" i="5"/>
  <c r="G49" i="5"/>
  <c r="G48" i="5"/>
  <c r="G47" i="5"/>
  <c r="I47" i="5"/>
  <c r="F57" i="5"/>
  <c r="F56" i="5"/>
  <c r="F55" i="5"/>
  <c r="F54" i="5"/>
  <c r="F53" i="5"/>
  <c r="F52" i="5"/>
  <c r="F51" i="5"/>
  <c r="F50" i="5"/>
  <c r="F49" i="5"/>
  <c r="F48" i="5"/>
  <c r="F47" i="5"/>
  <c r="F91" i="5"/>
  <c r="G91" i="5" s="1"/>
  <c r="I91" i="5" s="1"/>
  <c r="F90" i="5"/>
  <c r="G90" i="5" s="1"/>
  <c r="I90" i="5" s="1"/>
  <c r="E59" i="5"/>
  <c r="D59" i="5"/>
  <c r="F58" i="5"/>
  <c r="D88" i="4"/>
  <c r="I58" i="4"/>
  <c r="I57" i="4"/>
  <c r="I56" i="4"/>
  <c r="I55" i="4"/>
  <c r="I54" i="4"/>
  <c r="I53" i="4"/>
  <c r="I52" i="4"/>
  <c r="I51" i="4"/>
  <c r="I50" i="4"/>
  <c r="I49" i="4"/>
  <c r="I48" i="4"/>
  <c r="G58" i="4"/>
  <c r="G57" i="4"/>
  <c r="G56" i="4"/>
  <c r="G55" i="4"/>
  <c r="G54" i="4"/>
  <c r="G53" i="4"/>
  <c r="G52" i="4"/>
  <c r="G51" i="4"/>
  <c r="G50" i="4"/>
  <c r="G49" i="4"/>
  <c r="G48" i="4"/>
  <c r="I47" i="4"/>
  <c r="G47" i="4"/>
  <c r="D88" i="5" l="1"/>
  <c r="D92" i="5" s="1"/>
  <c r="H49" i="5"/>
  <c r="H53" i="5"/>
  <c r="H57" i="5"/>
  <c r="H48" i="5"/>
  <c r="J48" i="5"/>
  <c r="J54" i="5"/>
  <c r="H54" i="5"/>
  <c r="J47" i="5"/>
  <c r="F59" i="5"/>
  <c r="H47" i="5"/>
  <c r="H52" i="5"/>
  <c r="J52" i="5"/>
  <c r="J58" i="5"/>
  <c r="H58" i="5"/>
  <c r="J51" i="5"/>
  <c r="H51" i="5"/>
  <c r="H56" i="5"/>
  <c r="J56" i="5"/>
  <c r="J50" i="5"/>
  <c r="H50" i="5"/>
  <c r="J55" i="5"/>
  <c r="H55" i="5"/>
  <c r="J49" i="5"/>
  <c r="J53" i="5"/>
  <c r="J57" i="5"/>
  <c r="C59" i="5"/>
  <c r="D24" i="5"/>
  <c r="F89" i="4"/>
  <c r="G89" i="4" s="1"/>
  <c r="F90" i="4"/>
  <c r="G90" i="4" s="1"/>
  <c r="F91" i="4"/>
  <c r="G91" i="4" s="1"/>
  <c r="K48" i="5" l="1"/>
  <c r="K57" i="5"/>
  <c r="K53" i="5"/>
  <c r="K49" i="5"/>
  <c r="K52" i="5"/>
  <c r="K50" i="5"/>
  <c r="K56" i="5"/>
  <c r="K54" i="5"/>
  <c r="H59" i="5"/>
  <c r="K58" i="5"/>
  <c r="K55" i="5"/>
  <c r="K47" i="5"/>
  <c r="J59" i="5"/>
  <c r="K51" i="5"/>
  <c r="F47" i="4"/>
  <c r="H47" i="4" s="1"/>
  <c r="H89" i="5" l="1"/>
  <c r="K59" i="5"/>
  <c r="C89" i="5" s="1"/>
  <c r="J47" i="4"/>
  <c r="K47" i="4" s="1"/>
  <c r="D80" i="5" l="1"/>
  <c r="F51" i="4"/>
  <c r="F52" i="4"/>
  <c r="J52" i="4" s="1"/>
  <c r="F53" i="4"/>
  <c r="F54" i="4"/>
  <c r="H54" i="4" s="1"/>
  <c r="F58" i="4"/>
  <c r="F56" i="4"/>
  <c r="J56" i="4" s="1"/>
  <c r="F57" i="4"/>
  <c r="I91" i="4"/>
  <c r="I90" i="4"/>
  <c r="I89" i="4"/>
  <c r="D92" i="4"/>
  <c r="C59" i="4"/>
  <c r="J51" i="4" l="1"/>
  <c r="F55" i="4"/>
  <c r="J55" i="4" s="1"/>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H48" i="4"/>
  <c r="K48" i="4" s="1"/>
  <c r="K57" i="4"/>
  <c r="J59" i="4" l="1"/>
  <c r="H88" i="4" s="1"/>
  <c r="H59" i="4"/>
  <c r="K59" i="4"/>
  <c r="C88" i="4" s="1"/>
  <c r="C88" i="5" l="1"/>
  <c r="C92" i="5" s="1"/>
  <c r="H88" i="5"/>
  <c r="H92" i="5" s="1"/>
  <c r="C92" i="4"/>
  <c r="D80" i="4"/>
  <c r="H92" i="4"/>
  <c r="E89" i="5" l="1"/>
  <c r="F89" i="5" s="1"/>
  <c r="G89" i="5" s="1"/>
  <c r="I89" i="5" s="1"/>
  <c r="D79" i="5"/>
  <c r="D81" i="5" s="1"/>
  <c r="D82" i="5" s="1"/>
  <c r="E82" i="5" s="1"/>
  <c r="E88" i="4" l="1"/>
  <c r="D79" i="4"/>
  <c r="D81" i="4" s="1"/>
  <c r="D82" i="4" s="1"/>
  <c r="E82" i="4" s="1"/>
  <c r="E88" i="5" l="1"/>
  <c r="F88" i="4"/>
  <c r="E92" i="4"/>
  <c r="G88" i="4" l="1"/>
  <c r="F92" i="4"/>
  <c r="E92" i="5"/>
  <c r="F88" i="5"/>
  <c r="I88" i="4" l="1"/>
  <c r="G92" i="4"/>
  <c r="I92" i="4" s="1"/>
  <c r="F92" i="5"/>
  <c r="G88" i="5"/>
  <c r="G92" i="5" l="1"/>
  <c r="I92" i="5" s="1"/>
  <c r="I88" i="5"/>
  <c r="D24" i="4" l="1"/>
  <c r="D22" i="4"/>
  <c r="F23" i="4" s="1"/>
  <c r="F25" i="4" l="1"/>
  <c r="F24" i="4"/>
  <c r="F26" i="4"/>
  <c r="D22" i="5"/>
  <c r="F24" i="5" s="1"/>
  <c r="F26" i="5" l="1"/>
  <c r="F25" i="5"/>
  <c r="F23" i="5"/>
</calcChain>
</file>

<file path=xl/sharedStrings.xml><?xml version="1.0" encoding="utf-8"?>
<sst xmlns="http://schemas.openxmlformats.org/spreadsheetml/2006/main" count="334" uniqueCount="170">
  <si>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</si>
  <si>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</si>
  <si>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</si>
  <si>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</si>
  <si>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</si>
  <si>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</si>
  <si>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</si>
  <si>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</si>
  <si>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</si>
  <si>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</si>
  <si>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</si>
  <si>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</si>
  <si>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</si>
  <si>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</si>
  <si>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</si>
  <si>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</si>
  <si>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</si>
  <si>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</si>
  <si>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</si>
  <si>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</si>
  <si>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</si>
  <si>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</si>
  <si>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</si>
  <si>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</si>
  <si>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</si>
  <si>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</si>
  <si>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</si>
  <si>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</si>
  <si>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</si>
  <si>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</si>
  <si>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</si>
  <si>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</si>
  <si>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</si>
  <si>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</si>
  <si>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</si>
  <si>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</si>
  <si>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</si>
  <si>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</si>
  <si>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</si>
  <si>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</si>
  <si>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</si>
  <si>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</si>
  <si>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</si>
  <si>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</si>
  <si>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</si>
  <si>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</si>
  <si>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</si>
  <si>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</si>
  <si>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</si>
  <si>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</si>
  <si>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</si>
  <si>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</si>
  <si>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</si>
  <si>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</si>
  <si>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</si>
  <si>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</si>
  <si>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</si>
  <si>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</si>
  <si>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</si>
  <si>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</si>
  <si>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</si>
  <si>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</si>
  <si>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</si>
  <si>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</si>
  <si>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</si>
  <si>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</si>
  <si>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</si>
  <si>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</si>
  <si>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</si>
  <si>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</si>
  <si>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</si>
  <si>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</si>
  <si>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</si>
  <si>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</si>
  <si>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</si>
  <si>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</si>
  <si>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</si>
  <si>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</si>
  <si>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</si>
  <si>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</si>
  <si>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</si>
  <si>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</si>
  <si>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</si>
  <si>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</si>
  <si>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</si>
  <si>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</si>
  <si>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</si>
  <si>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</si>
  <si>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</si>
  <si>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</si>
  <si>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</si>
  <si>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</si>
  <si>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</si>
  <si>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</si>
  <si>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</si>
  <si>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</si>
  <si>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</si>
  <si>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</si>
  <si>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</si>
  <si>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</si>
  <si>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</si>
  <si>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</si>
  <si>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</si>
  <si>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</si>
  <si>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</si>
  <si>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</si>
  <si>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</si>
  <si>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</si>
  <si>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</si>
  <si>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</si>
  <si>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</si>
  <si>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</si>
  <si>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</si>
  <si>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</si>
  <si>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</si>
  <si>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</si>
  <si>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</si>
  <si>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</si>
  <si>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</si>
  <si>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</si>
  <si>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</si>
  <si>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</si>
  <si>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</si>
  <si>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</si>
  <si>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</si>
  <si>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</si>
  <si>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</si>
  <si>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</si>
  <si>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</si>
  <si>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</si>
  <si>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</si>
  <si>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</si>
  <si>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</si>
  <si>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</si>
  <si>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</si>
  <si>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</si>
  <si>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</si>
  <si>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</si>
  <si>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</si>
  <si>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</si>
  <si>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</si>
  <si>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</si>
  <si>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</si>
  <si>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</si>
  <si>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</si>
  <si>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</si>
  <si>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</si>
  <si>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</si>
  <si>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</si>
  <si>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</si>
  <si>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</si>
  <si>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</si>
  <si>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</si>
  <si>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</si>
  <si>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</si>
  <si>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</si>
  <si>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</si>
  <si>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</si>
  <si>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</si>
  <si>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</si>
  <si>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</si>
  <si>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2015, 2016</t>
  </si>
  <si>
    <t>1st Estimate</t>
  </si>
  <si>
    <t>RPP/Non-RPP Allocation Adjustment</t>
  </si>
  <si>
    <t>Y</t>
  </si>
  <si>
    <t>Energy+ Inc. (CND Service Territory)</t>
  </si>
  <si>
    <t>Adjust unbilled revenue accruals</t>
  </si>
  <si>
    <t>IESO Billing Adjustment</t>
  </si>
  <si>
    <t>Refer to Section 3.3.5.2.2 in IRM Application</t>
  </si>
  <si>
    <t>Reference Section 3.3.5.2.2 in IRM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</si>
</sst>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0.0000"/>
    <numFmt numFmtId="171" formatCode="0.00000%"/>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0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167" fontId="2" fillId="2" borderId="0" xfId="1" applyNumberFormat="1" applyFont="1" applyFill="1"/>
    <xf numFmtId="169" fontId="2" fillId="0" borderId="0" xfId="0" applyNumberFormat="1" applyFont="1"/>
    <xf numFmtId="165" fontId="2" fillId="0" borderId="0" xfId="5" applyFont="1" applyFill="1" applyBorder="1"/>
    <xf numFmtId="169" fontId="2" fillId="0" borderId="0" xfId="5" applyNumberFormat="1" applyFont="1" applyFill="1" applyBorder="1"/>
    <xf numFmtId="166" fontId="6" fillId="0" borderId="12" xfId="4" applyNumberFormat="1" applyFont="1" applyBorder="1" applyAlignment="1">
      <alignment horizontal="right"/>
    </xf>
    <xf numFmtId="3" fontId="2" fillId="0" borderId="0" xfId="0" applyNumberFormat="1" applyFont="1" applyBorder="1"/>
    <xf numFmtId="0" fontId="3" fillId="0" borderId="0" xfId="0" applyFont="1" applyAlignment="1">
      <alignment vertical="center" wrapText="1"/>
    </xf>
    <xf numFmtId="0" fontId="3" fillId="0" borderId="17" xfId="0" applyFont="1" applyBorder="1" applyAlignment="1">
      <alignment vertical="center" wrapText="1"/>
    </xf>
    <xf numFmtId="0" fontId="6" fillId="0" borderId="11" xfId="0" applyFont="1" applyBorder="1" applyAlignment="1">
      <alignment horizontal="center" vertical="center" wrapText="1"/>
    </xf>
    <xf numFmtId="0" fontId="6" fillId="0" borderId="1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2" fillId="0" borderId="2" xfId="0" applyFont="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Alignment="1">
      <alignment vertical="center"/>
    </xf>
    <xf numFmtId="169" fontId="2" fillId="0" borderId="0" xfId="5" applyNumberFormat="1" applyFont="1" applyFill="1" applyBorder="1" applyAlignment="1">
      <alignment vertical="center"/>
    </xf>
    <xf numFmtId="0" fontId="2" fillId="0" borderId="0" xfId="0" applyFont="1" applyBorder="1" applyAlignment="1">
      <alignment vertical="center"/>
    </xf>
    <xf numFmtId="167" fontId="2" fillId="2" borderId="0" xfId="1" applyNumberFormat="1" applyFont="1" applyFill="1" applyAlignment="1">
      <alignment vertical="center"/>
    </xf>
    <xf numFmtId="167" fontId="2" fillId="2" borderId="2" xfId="1" applyNumberFormat="1" applyFont="1" applyFill="1" applyBorder="1" applyAlignment="1">
      <alignment vertical="center"/>
    </xf>
    <xf numFmtId="167" fontId="2" fillId="2" borderId="2" xfId="1" applyNumberFormat="1" applyFont="1" applyFill="1" applyBorder="1" applyAlignment="1">
      <alignment horizontal="center" vertical="center"/>
    </xf>
    <xf numFmtId="167" fontId="2" fillId="0" borderId="0" xfId="0" applyNumberFormat="1" applyFont="1" applyAlignment="1">
      <alignment vertical="center"/>
    </xf>
    <xf numFmtId="0" fontId="6" fillId="0" borderId="2" xfId="0" applyFont="1" applyBorder="1" applyAlignment="1">
      <alignment horizontal="center" vertical="center"/>
    </xf>
    <xf numFmtId="9" fontId="6" fillId="0" borderId="2" xfId="4"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Fill="1" applyAlignment="1">
      <alignment vertical="center"/>
    </xf>
    <xf numFmtId="0" fontId="2" fillId="0" borderId="0" xfId="0" applyFont="1" applyFill="1" applyAlignment="1">
      <alignment vertical="center"/>
    </xf>
    <xf numFmtId="0" fontId="6" fillId="0" borderId="0" xfId="0" applyFont="1" applyFill="1" applyBorder="1"/>
    <xf numFmtId="0" fontId="7" fillId="0" borderId="0" xfId="0" applyFont="1" applyFill="1" applyBorder="1"/>
    <xf numFmtId="0" fontId="2" fillId="0" borderId="0" xfId="0" applyFont="1" applyFill="1" applyBorder="1"/>
    <xf numFmtId="169" fontId="2" fillId="0" borderId="0" xfId="0" applyNumberFormat="1" applyFont="1" applyBorder="1"/>
    <xf numFmtId="171" fontId="2" fillId="0" borderId="0" xfId="4" applyNumberFormat="1" applyFont="1" applyBorder="1"/>
    <xf numFmtId="169" fontId="3" fillId="0" borderId="0" xfId="0" applyNumberFormat="1" applyFont="1" applyBorder="1"/>
    <xf numFmtId="170" fontId="2" fillId="0" borderId="0" xfId="0"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2" fillId="2" borderId="9" xfId="0" applyFont="1" applyFill="1" applyBorder="1" applyAlignment="1">
      <alignment horizontal="center" wrapText="1"/>
    </xf>
    <xf numFmtId="0" fontId="2" fillId="2" borderId="22" xfId="0" applyFont="1" applyFill="1" applyBorder="1" applyAlignment="1">
      <alignment horizontal="center" wrapText="1"/>
    </xf>
    <xf numFmtId="0" fontId="2" fillId="2" borderId="1" xfId="0" applyFont="1" applyFill="1" applyBorder="1" applyAlignment="1">
      <alignment horizontal="center"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9"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3" fillId="0" borderId="2" xfId="0" applyFont="1" applyBorder="1" applyAlignment="1">
      <alignment horizontal="center" vertic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691116</xdr:colOff>
      <xdr:row>32</xdr:row>
      <xdr:rowOff>173354</xdr:rowOff>
    </xdr:from>
    <xdr:to>
      <xdr:col>8</xdr:col>
      <xdr:colOff>8860</xdr:colOff>
      <xdr:row>40</xdr:row>
      <xdr:rowOff>0</xdr:rowOff>
    </xdr:to>
    <xdr:sp macro="" textlink="">
      <xdr:nvSpPr>
        <xdr:cNvPr id="2" name="TextBox 1"/>
        <xdr:cNvSpPr txBox="1"/>
      </xdr:nvSpPr>
      <xdr:spPr>
        <a:xfrm>
          <a:off x="691116" y="6136447"/>
          <a:ext cx="12626163" cy="131520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E+(Brant</a:t>
          </a:r>
          <a:r>
            <a:rPr lang="en-CA" sz="1100" baseline="0">
              <a:solidFill>
                <a:schemeClr val="dk1"/>
              </a:solidFill>
              <a:effectLst/>
              <a:latin typeface="+mn-lt"/>
              <a:ea typeface="+mn-ea"/>
              <a:cs typeface="+mn-cs"/>
            </a:rPr>
            <a:t> County) and E+ (CND) Account 1589 Balances for 2015 and 2016 have been the subject of a Special Purpose Audit conducted by KPMG LLP.  Please refer to  Appendix C for a copy of the Special Purpose Audit Report.</a:t>
          </a:r>
          <a:endParaRPr lang="en-CA">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765810" y="6055994"/>
          <a:ext cx="12527280" cy="128968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746760" y="21436965"/>
          <a:ext cx="12489180" cy="197929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E+(Brant</a:t>
          </a:r>
          <a:r>
            <a:rPr lang="en-CA" sz="1100" baseline="0">
              <a:solidFill>
                <a:schemeClr val="dk1"/>
              </a:solidFill>
              <a:effectLst/>
              <a:latin typeface="+mn-lt"/>
              <a:ea typeface="+mn-ea"/>
              <a:cs typeface="+mn-cs"/>
            </a:rPr>
            <a:t> County) and E+ (CND) Account 1589 Balances for 2015 and 2016 have been the subject of a Special Purpose Audit conducted by KPMG LLP.  Please refer to  Appendix C for a copy of the Special Purpose Audit Report.</a:t>
          </a:r>
          <a:endParaRPr lang="en-CA">
            <a:effectLst/>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07840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78180"/>
          <a:ext cx="884110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68709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10151745" y="417195"/>
          <a:ext cx="3169920" cy="838201"/>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58" zoomScaleNormal="100" zoomScaleSheetLayoutView="85" workbookViewId="0">
      <selection activeCell="B39" sqref="B39:C39"/>
    </sheetView>
  </sheetViews>
  <sheetFormatPr defaultColWidth="9.109375" defaultRowHeight="15" x14ac:dyDescent="0.25"/>
  <cols>
    <col min="1" max="1" width="5.5546875" style="42" customWidth="1"/>
    <col min="2" max="2" width="16.109375" style="81" customWidth="1"/>
    <col min="3" max="3" width="164.5546875" style="40" customWidth="1"/>
    <col min="4" max="16384" width="9.109375" style="40"/>
  </cols>
  <sheetData>
    <row r="10" spans="1:3" ht="15.6" x14ac:dyDescent="0.3">
      <c r="C10" s="131" t="s">
        <v>160</v>
      </c>
    </row>
    <row r="11" spans="1:3" ht="15.6" x14ac:dyDescent="0.25">
      <c r="A11" s="43" t="s">
        <v>121</v>
      </c>
    </row>
    <row r="13" spans="1:3" ht="15.6" x14ac:dyDescent="0.25">
      <c r="A13" s="44" t="s">
        <v>31</v>
      </c>
    </row>
    <row r="14" spans="1:3" ht="34.5" customHeight="1" x14ac:dyDescent="0.25">
      <c r="A14" s="178" t="s">
        <v>153</v>
      </c>
      <c r="B14" s="178"/>
      <c r="C14" s="178"/>
    </row>
    <row r="16" spans="1:3" ht="15.6" x14ac:dyDescent="0.25">
      <c r="A16" s="44" t="s">
        <v>46</v>
      </c>
    </row>
    <row r="17" spans="1:26" x14ac:dyDescent="0.25">
      <c r="A17" s="42" t="s">
        <v>47</v>
      </c>
    </row>
    <row r="18" spans="1:26" ht="33" customHeight="1" x14ac:dyDescent="0.25">
      <c r="A18" s="180" t="s">
        <v>84</v>
      </c>
      <c r="B18" s="180"/>
      <c r="C18" s="180"/>
    </row>
    <row r="20" spans="1:26" x14ac:dyDescent="0.25">
      <c r="A20" s="42">
        <v>1</v>
      </c>
      <c r="B20" s="177" t="s">
        <v>139</v>
      </c>
      <c r="C20" s="177"/>
    </row>
    <row r="21" spans="1:26" x14ac:dyDescent="0.25">
      <c r="B21" s="127"/>
      <c r="C21" s="127"/>
    </row>
    <row r="23" spans="1:26" ht="31.5" customHeight="1" x14ac:dyDescent="0.25">
      <c r="A23" s="42">
        <v>2</v>
      </c>
      <c r="B23" s="178" t="s">
        <v>85</v>
      </c>
      <c r="C23" s="178"/>
    </row>
    <row r="24" spans="1:26" x14ac:dyDescent="0.25">
      <c r="B24" s="126"/>
      <c r="C24" s="126"/>
    </row>
    <row r="26" spans="1:26" x14ac:dyDescent="0.25">
      <c r="A26" s="42">
        <v>3</v>
      </c>
      <c r="B26" s="179" t="s">
        <v>108</v>
      </c>
      <c r="C26" s="179"/>
    </row>
    <row r="27" spans="1:26" ht="32.25" customHeight="1" x14ac:dyDescent="0.25">
      <c r="B27" s="178" t="s">
        <v>116</v>
      </c>
      <c r="C27" s="178"/>
    </row>
    <row r="28" spans="1:26" ht="63" customHeight="1" x14ac:dyDescent="0.25">
      <c r="B28" s="178" t="s">
        <v>128</v>
      </c>
      <c r="C28" s="178"/>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78" t="s">
        <v>117</v>
      </c>
      <c r="C29" s="178"/>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4" t="s">
        <v>43</v>
      </c>
    </row>
    <row r="31" spans="1:26" x14ac:dyDescent="0.25">
      <c r="B31" s="84"/>
    </row>
    <row r="32" spans="1:26" x14ac:dyDescent="0.25">
      <c r="B32" s="84"/>
    </row>
    <row r="33" spans="1:3" ht="35.25" customHeight="1" x14ac:dyDescent="0.25">
      <c r="A33" s="178" t="s">
        <v>154</v>
      </c>
      <c r="B33" s="178"/>
      <c r="C33" s="178"/>
    </row>
    <row r="34" spans="1:3" x14ac:dyDescent="0.25">
      <c r="B34" s="126"/>
      <c r="C34" s="126"/>
    </row>
    <row r="35" spans="1:3" x14ac:dyDescent="0.25">
      <c r="B35" s="83"/>
    </row>
    <row r="36" spans="1:3" x14ac:dyDescent="0.25">
      <c r="A36" s="42">
        <v>4</v>
      </c>
      <c r="B36" s="179" t="s">
        <v>140</v>
      </c>
      <c r="C36" s="179"/>
    </row>
    <row r="37" spans="1:3" ht="78.75" customHeight="1" x14ac:dyDescent="0.25">
      <c r="B37" s="178" t="s">
        <v>141</v>
      </c>
      <c r="C37" s="178"/>
    </row>
    <row r="38" spans="1:3" ht="65.25" customHeight="1" x14ac:dyDescent="0.25">
      <c r="B38" s="178" t="s">
        <v>123</v>
      </c>
      <c r="C38" s="178"/>
    </row>
    <row r="39" spans="1:3" ht="31.5" customHeight="1" x14ac:dyDescent="0.25">
      <c r="B39" s="178" t="s">
        <v>122</v>
      </c>
      <c r="C39" s="178"/>
    </row>
    <row r="40" spans="1:3" ht="30" customHeight="1" x14ac:dyDescent="0.25">
      <c r="B40" s="178" t="s">
        <v>124</v>
      </c>
      <c r="C40" s="178"/>
    </row>
    <row r="41" spans="1:3" x14ac:dyDescent="0.25">
      <c r="B41" s="126"/>
      <c r="C41" s="126"/>
    </row>
    <row r="42" spans="1:3" ht="47.25" customHeight="1" x14ac:dyDescent="0.25">
      <c r="B42" s="88" t="s">
        <v>109</v>
      </c>
      <c r="C42" s="41" t="s">
        <v>86</v>
      </c>
    </row>
    <row r="43" spans="1:3" ht="33.75" customHeight="1" x14ac:dyDescent="0.25">
      <c r="B43" s="88" t="s">
        <v>111</v>
      </c>
      <c r="C43" s="41" t="s">
        <v>110</v>
      </c>
    </row>
    <row r="44" spans="1:3" ht="15.6" x14ac:dyDescent="0.25">
      <c r="B44" s="88" t="s">
        <v>114</v>
      </c>
      <c r="C44" s="41" t="s">
        <v>112</v>
      </c>
    </row>
    <row r="45" spans="1:3" ht="15.6" x14ac:dyDescent="0.25">
      <c r="B45" s="89" t="s">
        <v>115</v>
      </c>
      <c r="C45" s="82" t="s">
        <v>113</v>
      </c>
    </row>
    <row r="46" spans="1:3" ht="15.6" x14ac:dyDescent="0.3">
      <c r="B46" s="86"/>
      <c r="C46" s="82"/>
    </row>
    <row r="48" spans="1:3" x14ac:dyDescent="0.25">
      <c r="A48" s="42">
        <v>5</v>
      </c>
      <c r="B48" s="87" t="s">
        <v>118</v>
      </c>
    </row>
    <row r="49" spans="2:3" ht="29.25" customHeight="1" x14ac:dyDescent="0.25">
      <c r="B49" s="178" t="s">
        <v>134</v>
      </c>
      <c r="C49" s="178"/>
    </row>
    <row r="51" spans="2:3" ht="30" customHeight="1" x14ac:dyDescent="0.25">
      <c r="B51" s="178" t="s">
        <v>119</v>
      </c>
      <c r="C51" s="178"/>
    </row>
    <row r="52" spans="2:3" ht="30" customHeight="1" x14ac:dyDescent="0.25">
      <c r="B52" s="178" t="s">
        <v>87</v>
      </c>
      <c r="C52" s="178"/>
    </row>
    <row r="53" spans="2:3" x14ac:dyDescent="0.25">
      <c r="B53" s="126"/>
      <c r="C53" s="126"/>
    </row>
    <row r="54" spans="2:3" x14ac:dyDescent="0.25">
      <c r="B54" s="129" t="s">
        <v>88</v>
      </c>
    </row>
    <row r="55" spans="2:3" x14ac:dyDescent="0.25">
      <c r="B55" s="90" t="s">
        <v>89</v>
      </c>
      <c r="C55" s="41" t="s">
        <v>90</v>
      </c>
    </row>
    <row r="56" spans="2:3" ht="45.6" x14ac:dyDescent="0.25">
      <c r="B56" s="90"/>
      <c r="C56" s="41" t="s">
        <v>155</v>
      </c>
    </row>
    <row r="57" spans="2:3" x14ac:dyDescent="0.25">
      <c r="B57" s="90"/>
      <c r="C57" s="40" t="s">
        <v>91</v>
      </c>
    </row>
    <row r="58" spans="2:3" x14ac:dyDescent="0.25">
      <c r="B58" s="90"/>
      <c r="C58" s="40" t="s">
        <v>92</v>
      </c>
    </row>
    <row r="59" spans="2:3" ht="21" customHeight="1" x14ac:dyDescent="0.25">
      <c r="B59" s="91" t="s">
        <v>95</v>
      </c>
      <c r="C59" s="40" t="s">
        <v>94</v>
      </c>
    </row>
    <row r="60" spans="2:3" ht="18.75" customHeight="1" x14ac:dyDescent="0.25">
      <c r="B60" s="91"/>
      <c r="C60" s="41" t="s">
        <v>93</v>
      </c>
    </row>
    <row r="61" spans="2:3" x14ac:dyDescent="0.25">
      <c r="B61" s="91"/>
      <c r="C61" s="40" t="s">
        <v>96</v>
      </c>
    </row>
    <row r="62" spans="2:3" x14ac:dyDescent="0.25">
      <c r="B62" s="91"/>
      <c r="C62" s="40" t="s">
        <v>97</v>
      </c>
    </row>
    <row r="63" spans="2:3" x14ac:dyDescent="0.25">
      <c r="B63" s="91" t="s">
        <v>99</v>
      </c>
      <c r="C63" s="40" t="s">
        <v>98</v>
      </c>
    </row>
    <row r="64" spans="2:3" ht="45" x14ac:dyDescent="0.25">
      <c r="B64" s="91"/>
      <c r="C64" s="126" t="s">
        <v>100</v>
      </c>
    </row>
    <row r="65" spans="1:3" x14ac:dyDescent="0.25">
      <c r="B65" s="91"/>
      <c r="C65" s="40" t="s">
        <v>101</v>
      </c>
    </row>
    <row r="66" spans="1:3" x14ac:dyDescent="0.25">
      <c r="B66" s="91"/>
      <c r="C66" s="40" t="s">
        <v>125</v>
      </c>
    </row>
    <row r="67" spans="1:3" x14ac:dyDescent="0.25">
      <c r="B67" s="91" t="s">
        <v>103</v>
      </c>
      <c r="C67" s="40" t="s">
        <v>102</v>
      </c>
    </row>
    <row r="68" spans="1:3" ht="45" x14ac:dyDescent="0.25">
      <c r="B68" s="91"/>
      <c r="C68" s="126" t="s">
        <v>143</v>
      </c>
    </row>
    <row r="69" spans="1:3" ht="30" x14ac:dyDescent="0.25">
      <c r="B69" s="91"/>
      <c r="C69" s="126" t="s">
        <v>144</v>
      </c>
    </row>
    <row r="70" spans="1:3" x14ac:dyDescent="0.25">
      <c r="B70" s="91" t="s">
        <v>105</v>
      </c>
      <c r="C70" s="40" t="s">
        <v>104</v>
      </c>
    </row>
    <row r="71" spans="1:3" ht="30" x14ac:dyDescent="0.25">
      <c r="B71" s="91"/>
      <c r="C71" s="126" t="s">
        <v>106</v>
      </c>
    </row>
    <row r="72" spans="1:3" x14ac:dyDescent="0.25">
      <c r="B72" s="91" t="s">
        <v>145</v>
      </c>
      <c r="C72" s="126" t="s">
        <v>136</v>
      </c>
    </row>
    <row r="73" spans="1:3" ht="45" x14ac:dyDescent="0.25">
      <c r="B73" s="91"/>
      <c r="C73" s="126" t="s">
        <v>147</v>
      </c>
    </row>
    <row r="74" spans="1:3" x14ac:dyDescent="0.25">
      <c r="B74" s="91" t="s">
        <v>146</v>
      </c>
      <c r="C74" s="126" t="s">
        <v>148</v>
      </c>
    </row>
    <row r="75" spans="1:3" ht="30" x14ac:dyDescent="0.25">
      <c r="B75" s="91"/>
      <c r="C75" s="126" t="s">
        <v>126</v>
      </c>
    </row>
    <row r="76" spans="1:3" x14ac:dyDescent="0.25">
      <c r="B76" s="91"/>
      <c r="C76" s="126"/>
    </row>
    <row r="77" spans="1:3" x14ac:dyDescent="0.25">
      <c r="A77" s="42">
        <v>6</v>
      </c>
      <c r="B77" s="130" t="s">
        <v>150</v>
      </c>
      <c r="C77" s="126"/>
    </row>
    <row r="78" spans="1:3" ht="59.25" customHeight="1" x14ac:dyDescent="0.25">
      <c r="B78" s="180" t="s">
        <v>151</v>
      </c>
      <c r="C78" s="180"/>
    </row>
    <row r="79" spans="1:3" x14ac:dyDescent="0.25">
      <c r="B79" s="85"/>
      <c r="C79" s="126"/>
    </row>
    <row r="81" spans="1:3" ht="30.75" customHeight="1" x14ac:dyDescent="0.25">
      <c r="A81" s="42">
        <v>7</v>
      </c>
      <c r="B81" s="178" t="s">
        <v>152</v>
      </c>
      <c r="C81" s="178"/>
    </row>
    <row r="82" spans="1:3" x14ac:dyDescent="0.25">
      <c r="B82" s="126"/>
      <c r="C82" s="126"/>
    </row>
    <row r="83" spans="1:3" ht="15.75" customHeight="1" x14ac:dyDescent="0.25">
      <c r="B83" s="177" t="s">
        <v>107</v>
      </c>
      <c r="C83" s="177"/>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tabSelected="1" view="pageBreakPreview" zoomScale="86" zoomScaleNormal="100" zoomScaleSheetLayoutView="86" workbookViewId="0">
      <selection activeCell="E18" sqref="E18"/>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30" style="1" customWidth="1"/>
    <col min="6" max="6" width="24.44140625" style="1" customWidth="1"/>
    <col min="7" max="7" width="15.88671875" style="1" customWidth="1"/>
    <col min="8" max="8" width="19.109375" style="1" bestFit="1" customWidth="1"/>
    <col min="9" max="9" width="20.109375" style="1" customWidth="1"/>
    <col min="10" max="10" width="18.88671875" style="1" bestFit="1" customWidth="1"/>
    <col min="11" max="11" width="26.5546875" style="1" bestFit="1" customWidth="1"/>
    <col min="12" max="12" width="91.5546875" style="1" bestFit="1" customWidth="1"/>
    <col min="13" max="13" width="14.6640625" style="1" bestFit="1" customWidth="1"/>
    <col min="14" max="14" width="30.109375" style="1" bestFit="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24" x14ac:dyDescent="0.25">
      <c r="A10" s="2" t="s">
        <v>165</v>
      </c>
    </row>
    <row r="12" spans="1:24" x14ac:dyDescent="0.25">
      <c r="A12" s="47" t="s">
        <v>48</v>
      </c>
      <c r="B12" s="4"/>
      <c r="C12" s="47"/>
    </row>
    <row r="13" spans="1:24" x14ac:dyDescent="0.25">
      <c r="A13" s="4"/>
      <c r="B13" s="4"/>
      <c r="C13" s="4"/>
      <c r="L13" s="29"/>
      <c r="M13" s="29"/>
      <c r="N13" s="29"/>
      <c r="O13" s="29"/>
    </row>
    <row r="14" spans="1:24" x14ac:dyDescent="0.25">
      <c r="A14" s="4"/>
      <c r="B14" s="4" t="s">
        <v>32</v>
      </c>
      <c r="C14" s="23"/>
      <c r="D14" s="4"/>
      <c r="E14" s="4"/>
      <c r="F14" s="4"/>
      <c r="L14" s="29"/>
      <c r="M14" s="29"/>
      <c r="N14" s="29"/>
      <c r="O14" s="29"/>
      <c r="X14" s="1">
        <v>2014</v>
      </c>
    </row>
    <row r="15" spans="1:24" x14ac:dyDescent="0.25">
      <c r="A15" s="4"/>
      <c r="B15" s="4" t="s">
        <v>60</v>
      </c>
      <c r="C15" s="55"/>
      <c r="D15" s="4"/>
      <c r="E15" s="4"/>
      <c r="F15" s="4"/>
      <c r="L15" s="170"/>
      <c r="M15" s="29"/>
      <c r="N15" s="29"/>
      <c r="O15" s="29"/>
    </row>
    <row r="16" spans="1:24" x14ac:dyDescent="0.25">
      <c r="A16" s="4"/>
      <c r="B16" s="14"/>
      <c r="C16" s="14"/>
      <c r="D16" s="4"/>
      <c r="E16" s="4"/>
      <c r="F16" s="4"/>
      <c r="L16" s="29"/>
      <c r="M16" s="29"/>
      <c r="N16" s="29"/>
      <c r="O16" s="29"/>
      <c r="X16" s="1">
        <v>2015</v>
      </c>
    </row>
    <row r="17" spans="1:24" x14ac:dyDescent="0.25">
      <c r="A17" s="4" t="s">
        <v>33</v>
      </c>
      <c r="B17" s="14" t="s">
        <v>129</v>
      </c>
      <c r="C17" s="24" t="s">
        <v>161</v>
      </c>
      <c r="D17" s="4"/>
      <c r="E17" s="4"/>
      <c r="F17" s="4"/>
      <c r="L17" s="29"/>
      <c r="M17" s="29"/>
      <c r="N17" s="29"/>
      <c r="O17" s="29"/>
      <c r="X17" s="1">
        <v>2016</v>
      </c>
    </row>
    <row r="18" spans="1:24" x14ac:dyDescent="0.25">
      <c r="A18" s="4"/>
      <c r="B18" s="14"/>
      <c r="C18" s="14"/>
      <c r="D18" s="4"/>
      <c r="E18" s="4"/>
      <c r="F18" s="4"/>
      <c r="L18" s="29"/>
      <c r="M18" s="139"/>
      <c r="N18" s="29"/>
      <c r="O18" s="29"/>
    </row>
    <row r="19" spans="1:24" x14ac:dyDescent="0.25">
      <c r="A19" s="4"/>
      <c r="B19" s="14"/>
      <c r="C19" s="14"/>
      <c r="D19" s="4"/>
      <c r="E19" s="4"/>
      <c r="F19" s="4"/>
      <c r="L19" s="29"/>
      <c r="M19" s="139"/>
      <c r="N19" s="34"/>
      <c r="O19" s="29"/>
    </row>
    <row r="20" spans="1:24" x14ac:dyDescent="0.25">
      <c r="A20" s="4" t="s">
        <v>34</v>
      </c>
      <c r="B20" s="22" t="s">
        <v>81</v>
      </c>
      <c r="C20" s="21"/>
      <c r="D20" s="21"/>
      <c r="E20" s="21"/>
      <c r="F20" s="21"/>
      <c r="L20" s="29"/>
      <c r="M20" s="139"/>
      <c r="N20" s="34"/>
      <c r="O20" s="171"/>
      <c r="P20" s="77"/>
      <c r="Q20" s="77"/>
      <c r="R20" s="77"/>
      <c r="S20" s="77"/>
    </row>
    <row r="21" spans="1:24" x14ac:dyDescent="0.25">
      <c r="A21" s="4"/>
      <c r="B21" s="194" t="s">
        <v>25</v>
      </c>
      <c r="C21" s="194"/>
      <c r="D21" s="24"/>
      <c r="E21" s="195"/>
      <c r="F21" s="196"/>
      <c r="G21" s="77"/>
      <c r="H21" s="77"/>
      <c r="L21" s="29"/>
      <c r="M21" s="139"/>
      <c r="N21" s="34"/>
      <c r="O21" s="171"/>
      <c r="P21" s="77"/>
      <c r="Q21" s="77"/>
    </row>
    <row r="22" spans="1:24" ht="14.4" thickBot="1" x14ac:dyDescent="0.3">
      <c r="A22" s="4"/>
      <c r="B22" s="5" t="s">
        <v>3</v>
      </c>
      <c r="C22" s="5" t="s">
        <v>2</v>
      </c>
      <c r="D22" s="113">
        <f>D23+D24</f>
        <v>778707674</v>
      </c>
      <c r="E22" s="6" t="s">
        <v>0</v>
      </c>
      <c r="F22" s="7">
        <v>1</v>
      </c>
      <c r="G22" s="77"/>
      <c r="H22" s="77"/>
      <c r="L22" s="29"/>
      <c r="M22" s="171"/>
      <c r="N22" s="171"/>
      <c r="O22" s="171"/>
      <c r="P22" s="77"/>
      <c r="Q22" s="77"/>
    </row>
    <row r="23" spans="1:24" x14ac:dyDescent="0.25">
      <c r="B23" s="5" t="s">
        <v>7</v>
      </c>
      <c r="C23" s="5" t="s">
        <v>1</v>
      </c>
      <c r="D23" s="132">
        <f>M19</f>
        <v>0</v>
      </c>
      <c r="E23" s="6" t="s">
        <v>0</v>
      </c>
      <c r="F23" s="8">
        <f>IFERROR(D23/$D$22,0)</f>
        <v>0</v>
      </c>
      <c r="L23" s="171"/>
      <c r="M23" s="171"/>
      <c r="N23" s="171"/>
      <c r="O23" s="29"/>
    </row>
    <row r="24" spans="1:24" ht="14.4" thickBot="1" x14ac:dyDescent="0.3">
      <c r="B24" s="5" t="s">
        <v>8</v>
      </c>
      <c r="C24" s="5" t="s">
        <v>6</v>
      </c>
      <c r="D24" s="113">
        <f>D25+D26</f>
        <v>778707674</v>
      </c>
      <c r="E24" s="6" t="s">
        <v>0</v>
      </c>
      <c r="F24" s="8">
        <f>IFERROR(D24/$D$22,0)</f>
        <v>1</v>
      </c>
      <c r="L24" s="29"/>
      <c r="M24" s="29"/>
      <c r="N24" s="29"/>
      <c r="O24" s="29"/>
    </row>
    <row r="25" spans="1:24" x14ac:dyDescent="0.25">
      <c r="B25" s="5" t="s">
        <v>9</v>
      </c>
      <c r="C25" s="5" t="s">
        <v>4</v>
      </c>
      <c r="D25" s="132">
        <v>150148634</v>
      </c>
      <c r="E25" s="6" t="s">
        <v>0</v>
      </c>
      <c r="F25" s="8">
        <f>IFERROR(D25/$D$22,0)</f>
        <v>0.19281771454585664</v>
      </c>
      <c r="L25" s="29"/>
      <c r="M25" s="29"/>
      <c r="N25" s="29"/>
      <c r="O25" s="29"/>
    </row>
    <row r="26" spans="1:24" x14ac:dyDescent="0.25">
      <c r="B26" s="5" t="s">
        <v>61</v>
      </c>
      <c r="C26" s="5" t="s">
        <v>5</v>
      </c>
      <c r="D26" s="133">
        <v>628559040</v>
      </c>
      <c r="E26" s="6" t="s">
        <v>0</v>
      </c>
      <c r="F26" s="8">
        <f>IFERROR(D26/$D$22,0)</f>
        <v>0.80718228545414339</v>
      </c>
      <c r="G26" s="29"/>
      <c r="H26" s="29"/>
      <c r="L26" s="139"/>
      <c r="M26" s="29"/>
      <c r="N26" s="29"/>
      <c r="O26" s="29"/>
    </row>
    <row r="27" spans="1:24" ht="34.5" customHeight="1" x14ac:dyDescent="0.25">
      <c r="B27" s="197" t="s">
        <v>77</v>
      </c>
      <c r="C27" s="197"/>
      <c r="D27" s="197"/>
      <c r="E27" s="197"/>
      <c r="F27" s="197"/>
      <c r="G27" s="198"/>
      <c r="H27" s="198"/>
      <c r="L27" s="171"/>
      <c r="M27" s="29"/>
      <c r="N27" s="29"/>
      <c r="O27" s="29"/>
    </row>
    <row r="28" spans="1:24" x14ac:dyDescent="0.25">
      <c r="D28" s="114"/>
      <c r="E28" s="35"/>
      <c r="F28" s="35"/>
      <c r="G28" s="35"/>
      <c r="L28" s="29"/>
      <c r="M28" s="29"/>
      <c r="N28" s="29"/>
      <c r="O28" s="29"/>
    </row>
    <row r="29" spans="1:24" x14ac:dyDescent="0.25">
      <c r="A29" s="1" t="s">
        <v>35</v>
      </c>
      <c r="B29" s="3" t="s">
        <v>41</v>
      </c>
      <c r="L29" s="172"/>
      <c r="M29" s="172"/>
      <c r="N29" s="29"/>
      <c r="O29" s="29"/>
    </row>
    <row r="30" spans="1:24" x14ac:dyDescent="0.25">
      <c r="B30" s="3"/>
      <c r="L30" s="29"/>
      <c r="M30" s="173"/>
      <c r="N30" s="174"/>
      <c r="O30" s="29"/>
    </row>
    <row r="31" spans="1:24" x14ac:dyDescent="0.25">
      <c r="B31" s="2" t="s">
        <v>22</v>
      </c>
      <c r="C31" s="52" t="s">
        <v>162</v>
      </c>
      <c r="E31" s="77"/>
      <c r="F31" s="35"/>
      <c r="G31" s="35"/>
      <c r="H31" s="35"/>
      <c r="L31" s="29"/>
      <c r="M31" s="173"/>
      <c r="N31" s="174"/>
      <c r="O31" s="29"/>
    </row>
    <row r="32" spans="1:24" x14ac:dyDescent="0.25">
      <c r="E32" s="77"/>
      <c r="F32" s="35"/>
      <c r="G32" s="35"/>
      <c r="H32" s="35"/>
      <c r="L32" s="29"/>
      <c r="M32" s="173"/>
      <c r="N32" s="172"/>
      <c r="O32" s="29"/>
    </row>
    <row r="33" spans="1:23" x14ac:dyDescent="0.25">
      <c r="B33" s="2" t="s">
        <v>42</v>
      </c>
      <c r="L33" s="29"/>
      <c r="M33" s="175"/>
      <c r="N33" s="172"/>
      <c r="O33" s="29"/>
    </row>
    <row r="34" spans="1:23" ht="15" customHeight="1" x14ac:dyDescent="0.25">
      <c r="B34" s="36"/>
      <c r="C34" s="36"/>
      <c r="D34" s="36"/>
      <c r="E34" s="36"/>
      <c r="F34" s="36"/>
      <c r="G34" s="36"/>
      <c r="H34" s="36"/>
      <c r="L34" s="29"/>
      <c r="M34" s="29"/>
      <c r="N34" s="29"/>
      <c r="O34" s="29"/>
    </row>
    <row r="35" spans="1:23" ht="15" customHeight="1" x14ac:dyDescent="0.25">
      <c r="B35" s="36"/>
      <c r="C35" s="36"/>
      <c r="D35" s="36"/>
      <c r="E35" s="36"/>
      <c r="F35" s="36"/>
      <c r="G35" s="36"/>
      <c r="H35" s="36"/>
      <c r="L35" s="29"/>
      <c r="M35" s="29"/>
      <c r="N35" s="29"/>
      <c r="O35" s="29"/>
    </row>
    <row r="36" spans="1:23" ht="15" customHeight="1" x14ac:dyDescent="0.25">
      <c r="B36" s="36"/>
      <c r="C36" s="36"/>
      <c r="D36" s="36"/>
      <c r="E36" s="36"/>
      <c r="F36" s="36"/>
      <c r="G36" s="36"/>
      <c r="H36" s="36"/>
      <c r="L36" s="29"/>
      <c r="M36" s="176"/>
      <c r="N36" s="29"/>
      <c r="O36" s="29"/>
    </row>
    <row r="37" spans="1:23" ht="15" customHeight="1" x14ac:dyDescent="0.25">
      <c r="B37" s="36"/>
      <c r="C37" s="36"/>
      <c r="D37" s="36"/>
      <c r="E37" s="36"/>
      <c r="F37" s="36"/>
      <c r="G37" s="36"/>
      <c r="H37" s="36"/>
      <c r="L37" s="29"/>
      <c r="M37" s="29"/>
      <c r="N37" s="173"/>
      <c r="O37" s="29"/>
    </row>
    <row r="38" spans="1:23" ht="14.25" customHeight="1" x14ac:dyDescent="0.25">
      <c r="B38" s="36"/>
      <c r="C38" s="36"/>
      <c r="D38" s="36"/>
      <c r="E38" s="36"/>
      <c r="F38" s="36"/>
      <c r="G38" s="36"/>
      <c r="H38" s="36"/>
      <c r="L38" s="29"/>
      <c r="M38" s="176"/>
      <c r="N38" s="176"/>
      <c r="O38" s="29"/>
    </row>
    <row r="39" spans="1:23" ht="14.25" customHeight="1" x14ac:dyDescent="0.25">
      <c r="B39" s="36"/>
      <c r="C39" s="36"/>
      <c r="D39" s="36"/>
      <c r="E39" s="36"/>
      <c r="F39" s="36"/>
      <c r="G39" s="36"/>
      <c r="H39" s="36"/>
      <c r="L39" s="29"/>
      <c r="M39" s="29"/>
      <c r="N39" s="29"/>
      <c r="O39" s="29"/>
    </row>
    <row r="40" spans="1:23" s="35" customFormat="1" ht="14.25" customHeight="1" x14ac:dyDescent="0.25">
      <c r="B40" s="36"/>
      <c r="C40" s="36"/>
      <c r="D40" s="36"/>
      <c r="E40" s="36"/>
      <c r="F40" s="36"/>
      <c r="G40" s="36"/>
      <c r="H40" s="36"/>
      <c r="I40" s="1"/>
      <c r="J40" s="1"/>
      <c r="K40" s="1"/>
      <c r="L40" s="172"/>
      <c r="M40" s="172"/>
      <c r="N40" s="172"/>
      <c r="O40" s="172"/>
    </row>
    <row r="41" spans="1:23" s="35" customFormat="1" ht="14.25" customHeight="1" x14ac:dyDescent="0.25">
      <c r="B41" s="36"/>
      <c r="C41" s="36"/>
      <c r="D41" s="36"/>
      <c r="E41" s="36"/>
      <c r="F41" s="36"/>
      <c r="G41" s="36"/>
      <c r="H41" s="36"/>
      <c r="L41" s="172"/>
      <c r="M41" s="172"/>
      <c r="N41" s="172"/>
      <c r="O41" s="172"/>
    </row>
    <row r="42" spans="1:23" x14ac:dyDescent="0.25">
      <c r="I42" s="35"/>
      <c r="J42" s="35"/>
      <c r="K42" s="35"/>
      <c r="L42" s="29"/>
      <c r="M42" s="29"/>
      <c r="N42" s="29"/>
      <c r="O42" s="29"/>
    </row>
    <row r="43" spans="1:23" x14ac:dyDescent="0.25">
      <c r="A43" s="1" t="s">
        <v>36</v>
      </c>
      <c r="B43" s="47" t="s">
        <v>140</v>
      </c>
      <c r="C43" s="3"/>
      <c r="L43" s="29"/>
      <c r="M43" s="29"/>
      <c r="N43" s="29"/>
      <c r="O43" s="29"/>
    </row>
    <row r="44" spans="1:23" ht="14.4" thickBot="1" x14ac:dyDescent="0.3">
      <c r="B44" s="2" t="s">
        <v>25</v>
      </c>
      <c r="C44" s="93">
        <v>2015</v>
      </c>
      <c r="D44" s="77"/>
      <c r="E44" s="77"/>
      <c r="F44" s="78"/>
      <c r="G44" s="33"/>
      <c r="H44" s="33"/>
      <c r="N44" s="3" t="s">
        <v>29</v>
      </c>
    </row>
    <row r="45" spans="1:23" s="9" customFormat="1" ht="94.5" customHeight="1" thickBot="1" x14ac:dyDescent="0.3">
      <c r="B45" s="50" t="s">
        <v>39</v>
      </c>
      <c r="C45" s="62" t="s">
        <v>138</v>
      </c>
      <c r="D45" s="79" t="s">
        <v>82</v>
      </c>
      <c r="E45" s="80" t="s">
        <v>83</v>
      </c>
      <c r="F45" s="67" t="s">
        <v>127</v>
      </c>
      <c r="G45" s="26" t="s">
        <v>49</v>
      </c>
      <c r="H45" s="26" t="s">
        <v>23</v>
      </c>
      <c r="I45" s="26" t="s">
        <v>50</v>
      </c>
      <c r="J45" s="26" t="s">
        <v>76</v>
      </c>
      <c r="K45" s="68" t="s">
        <v>78</v>
      </c>
      <c r="N45" s="11"/>
      <c r="O45" s="193">
        <v>2016</v>
      </c>
      <c r="P45" s="193"/>
      <c r="Q45" s="193"/>
      <c r="R45" s="193">
        <v>2015</v>
      </c>
      <c r="S45" s="193"/>
      <c r="T45" s="193"/>
      <c r="U45" s="193">
        <v>2014</v>
      </c>
      <c r="V45" s="193"/>
      <c r="W45" s="193"/>
    </row>
    <row r="46" spans="1:23" s="140" customFormat="1" ht="27.6" x14ac:dyDescent="0.3">
      <c r="B46" s="150"/>
      <c r="C46" s="151" t="s">
        <v>40</v>
      </c>
      <c r="D46" s="151" t="s">
        <v>38</v>
      </c>
      <c r="E46" s="152" t="s">
        <v>53</v>
      </c>
      <c r="F46" s="152" t="s">
        <v>54</v>
      </c>
      <c r="G46" s="152" t="s">
        <v>55</v>
      </c>
      <c r="H46" s="153" t="s">
        <v>56</v>
      </c>
      <c r="I46" s="152" t="s">
        <v>57</v>
      </c>
      <c r="J46" s="153" t="s">
        <v>58</v>
      </c>
      <c r="K46" s="154" t="s">
        <v>59</v>
      </c>
      <c r="N46" s="155" t="s">
        <v>30</v>
      </c>
      <c r="O46" s="156" t="s">
        <v>26</v>
      </c>
      <c r="P46" s="156" t="s">
        <v>27</v>
      </c>
      <c r="Q46" s="156" t="s">
        <v>28</v>
      </c>
      <c r="R46" s="156" t="s">
        <v>26</v>
      </c>
      <c r="S46" s="156" t="s">
        <v>27</v>
      </c>
      <c r="T46" s="156" t="s">
        <v>28</v>
      </c>
      <c r="U46" s="156" t="s">
        <v>26</v>
      </c>
      <c r="V46" s="156" t="s">
        <v>27</v>
      </c>
      <c r="W46" s="156" t="s">
        <v>28</v>
      </c>
    </row>
    <row r="47" spans="1:23" x14ac:dyDescent="0.25">
      <c r="B47" s="13" t="s">
        <v>10</v>
      </c>
      <c r="C47" s="92">
        <v>57682962.779999994</v>
      </c>
      <c r="D47" s="92">
        <v>57225823.796648785</v>
      </c>
      <c r="E47" s="60">
        <v>59013399.483870968</v>
      </c>
      <c r="F47" s="51">
        <f>C47-D47+E47</f>
        <v>59470538.467222176</v>
      </c>
      <c r="G47" s="107">
        <f>R47</f>
        <v>5.5490000000000005E-2</v>
      </c>
      <c r="H47" s="15">
        <f>F47*G47</f>
        <v>3300020.1795461588</v>
      </c>
      <c r="I47" s="107">
        <f>T47</f>
        <v>5.0680000000000003E-2</v>
      </c>
      <c r="J47" s="17">
        <f t="shared" ref="J47:J58" si="0">F47*I47</f>
        <v>3013966.8895188202</v>
      </c>
      <c r="K47" s="16">
        <f t="shared" ref="K47:K58" si="1">J47-H47</f>
        <v>-286053.29002733855</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2">
        <v>59819728.039999992</v>
      </c>
      <c r="D48" s="92">
        <f>E47</f>
        <v>59013399.483870968</v>
      </c>
      <c r="E48" s="60">
        <v>60781210.214285716</v>
      </c>
      <c r="F48" s="51">
        <f t="shared" ref="F48:F58" si="2">C48-D48+E48</f>
        <v>61587538.77041474</v>
      </c>
      <c r="G48" s="107">
        <f t="shared" ref="G48:G58" si="3">R48</f>
        <v>6.9809999999999997E-2</v>
      </c>
      <c r="H48" s="15">
        <f t="shared" ref="H48:H58" si="4">F48*G48</f>
        <v>4299426.0815626532</v>
      </c>
      <c r="I48" s="107">
        <f t="shared" ref="I48:I58" si="5">T48</f>
        <v>3.9609999999999999E-2</v>
      </c>
      <c r="J48" s="17">
        <f t="shared" si="0"/>
        <v>2439482.4106961279</v>
      </c>
      <c r="K48" s="16">
        <f t="shared" si="1"/>
        <v>-1859943.6708665253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2">
        <v>57943713.269999996</v>
      </c>
      <c r="D49" s="92">
        <f t="shared" ref="D49:D58" si="6">E48</f>
        <v>60781210.214285716</v>
      </c>
      <c r="E49" s="60">
        <v>57497913.709677428</v>
      </c>
      <c r="F49" s="51">
        <f t="shared" si="2"/>
        <v>54660416.765391707</v>
      </c>
      <c r="G49" s="107">
        <f t="shared" si="3"/>
        <v>3.6040000000000003E-2</v>
      </c>
      <c r="H49" s="15">
        <f t="shared" si="4"/>
        <v>1969961.4202247174</v>
      </c>
      <c r="I49" s="107">
        <f t="shared" si="5"/>
        <v>6.2899999999999998E-2</v>
      </c>
      <c r="J49" s="17">
        <f t="shared" si="0"/>
        <v>3438140.2145431382</v>
      </c>
      <c r="K49" s="16">
        <f t="shared" si="1"/>
        <v>1468178.7943184208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2">
        <v>60151546.280000001</v>
      </c>
      <c r="D50" s="92">
        <f t="shared" si="6"/>
        <v>57497913.709677428</v>
      </c>
      <c r="E50" s="60">
        <v>60463673.400000006</v>
      </c>
      <c r="F50" s="51">
        <f t="shared" si="2"/>
        <v>63117305.970322579</v>
      </c>
      <c r="G50" s="107">
        <f t="shared" si="3"/>
        <v>6.7049999999999998E-2</v>
      </c>
      <c r="H50" s="15">
        <f t="shared" si="4"/>
        <v>4232015.3653101288</v>
      </c>
      <c r="I50" s="107">
        <f t="shared" si="5"/>
        <v>9.5590000000000008E-2</v>
      </c>
      <c r="J50" s="17">
        <f t="shared" si="0"/>
        <v>6033383.2777031362</v>
      </c>
      <c r="K50" s="16">
        <f t="shared" si="1"/>
        <v>1801367.9123930074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2">
        <v>57896983.190000005</v>
      </c>
      <c r="D51" s="92">
        <f t="shared" si="6"/>
        <v>60463673.400000006</v>
      </c>
      <c r="E51" s="60">
        <v>58836480.064516127</v>
      </c>
      <c r="F51" s="51">
        <f t="shared" si="2"/>
        <v>56269789.854516126</v>
      </c>
      <c r="G51" s="107">
        <f t="shared" si="3"/>
        <v>9.4159999999999994E-2</v>
      </c>
      <c r="H51" s="15">
        <f t="shared" si="4"/>
        <v>5298363.4127012379</v>
      </c>
      <c r="I51" s="107">
        <f t="shared" si="5"/>
        <v>9.6680000000000002E-2</v>
      </c>
      <c r="J51" s="17">
        <f t="shared" si="0"/>
        <v>5440163.2831346188</v>
      </c>
      <c r="K51" s="16">
        <f t="shared" si="1"/>
        <v>141799.87043338083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2">
        <v>57819042.139999993</v>
      </c>
      <c r="D52" s="92">
        <f t="shared" si="6"/>
        <v>58836480.064516127</v>
      </c>
      <c r="E52" s="60">
        <v>57616694.700000003</v>
      </c>
      <c r="F52" s="51">
        <f t="shared" si="2"/>
        <v>56599256.775483869</v>
      </c>
      <c r="G52" s="107">
        <f t="shared" si="3"/>
        <v>9.2280000000000001E-2</v>
      </c>
      <c r="H52" s="15">
        <f t="shared" si="4"/>
        <v>5222979.4152416512</v>
      </c>
      <c r="I52" s="107">
        <f t="shared" si="5"/>
        <v>9.5400000000000013E-2</v>
      </c>
      <c r="J52" s="17">
        <f t="shared" si="0"/>
        <v>5399569.0963811614</v>
      </c>
      <c r="K52" s="16">
        <f t="shared" si="1"/>
        <v>176589.68113951012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2">
        <v>60127790.25</v>
      </c>
      <c r="D53" s="92">
        <f t="shared" si="6"/>
        <v>57616694.700000003</v>
      </c>
      <c r="E53" s="60">
        <v>57530109.580645159</v>
      </c>
      <c r="F53" s="51">
        <f t="shared" si="2"/>
        <v>60041205.130645156</v>
      </c>
      <c r="G53" s="107">
        <f t="shared" si="3"/>
        <v>8.8880000000000001E-2</v>
      </c>
      <c r="H53" s="15">
        <f t="shared" si="4"/>
        <v>5336462.3120117411</v>
      </c>
      <c r="I53" s="107">
        <f t="shared" si="5"/>
        <v>7.8829999999999997E-2</v>
      </c>
      <c r="J53" s="17">
        <f t="shared" si="0"/>
        <v>4733048.200448757</v>
      </c>
      <c r="K53" s="16">
        <f t="shared" si="1"/>
        <v>-603414.11156298406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2">
        <v>73898583.820000008</v>
      </c>
      <c r="D54" s="92">
        <f t="shared" si="6"/>
        <v>57530109.580645159</v>
      </c>
      <c r="E54" s="60">
        <v>66597246.142258063</v>
      </c>
      <c r="F54" s="51">
        <f t="shared" si="2"/>
        <v>82965720.381612912</v>
      </c>
      <c r="G54" s="107">
        <f t="shared" si="3"/>
        <v>8.8050000000000003E-2</v>
      </c>
      <c r="H54" s="15">
        <f t="shared" si="4"/>
        <v>7305131.6796010174</v>
      </c>
      <c r="I54" s="107">
        <f t="shared" si="5"/>
        <v>8.0099999999999991E-2</v>
      </c>
      <c r="J54" s="17">
        <f t="shared" si="0"/>
        <v>6645554.2025671937</v>
      </c>
      <c r="K54" s="16">
        <f t="shared" si="1"/>
        <v>-659577.47703382373</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2">
        <v>72656160.310000002</v>
      </c>
      <c r="D55" s="92">
        <f t="shared" si="6"/>
        <v>66597246.142258063</v>
      </c>
      <c r="E55" s="60">
        <v>65294587.890000001</v>
      </c>
      <c r="F55" s="51">
        <f t="shared" si="2"/>
        <v>71353502.05774194</v>
      </c>
      <c r="G55" s="107">
        <f t="shared" si="3"/>
        <v>8.270000000000001E-2</v>
      </c>
      <c r="H55" s="15">
        <f t="shared" si="4"/>
        <v>5900934.6201752592</v>
      </c>
      <c r="I55" s="107">
        <f t="shared" si="5"/>
        <v>6.7030000000000006E-2</v>
      </c>
      <c r="J55" s="17">
        <f t="shared" si="0"/>
        <v>4782825.242930443</v>
      </c>
      <c r="K55" s="16">
        <f t="shared" si="1"/>
        <v>-1118109.3772448162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2">
        <v>72879318.489999995</v>
      </c>
      <c r="D56" s="92">
        <f t="shared" si="6"/>
        <v>65294587.890000001</v>
      </c>
      <c r="E56" s="60">
        <v>65544350.080000006</v>
      </c>
      <c r="F56" s="51">
        <f t="shared" si="2"/>
        <v>73129080.680000007</v>
      </c>
      <c r="G56" s="107">
        <f t="shared" si="3"/>
        <v>6.3710000000000003E-2</v>
      </c>
      <c r="H56" s="15">
        <f t="shared" si="4"/>
        <v>4659053.7301228009</v>
      </c>
      <c r="I56" s="107">
        <f t="shared" si="5"/>
        <v>7.5439999999999993E-2</v>
      </c>
      <c r="J56" s="17">
        <f t="shared" si="0"/>
        <v>5516857.8464992</v>
      </c>
      <c r="K56" s="16">
        <f t="shared" si="1"/>
        <v>857804.11637639906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2">
        <v>69613642.410000011</v>
      </c>
      <c r="D57" s="92">
        <f t="shared" si="6"/>
        <v>65544350.080000006</v>
      </c>
      <c r="E57" s="60">
        <v>65688464.150000006</v>
      </c>
      <c r="F57" s="51">
        <f t="shared" si="2"/>
        <v>69757756.480000019</v>
      </c>
      <c r="G57" s="107">
        <f t="shared" si="3"/>
        <v>7.6230000000000006E-2</v>
      </c>
      <c r="H57" s="15">
        <f t="shared" si="4"/>
        <v>5317633.7764704023</v>
      </c>
      <c r="I57" s="107">
        <f t="shared" si="5"/>
        <v>0.11320000000000001</v>
      </c>
      <c r="J57" s="17">
        <f t="shared" si="0"/>
        <v>7896578.033536003</v>
      </c>
      <c r="K57" s="16">
        <f t="shared" si="1"/>
        <v>2578944.2570656007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2">
        <v>68974126.779999986</v>
      </c>
      <c r="D58" s="92">
        <f t="shared" si="6"/>
        <v>65688464.150000006</v>
      </c>
      <c r="E58" s="60">
        <v>66069362.450982168</v>
      </c>
      <c r="F58" s="51">
        <f t="shared" si="2"/>
        <v>69355025.080982149</v>
      </c>
      <c r="G58" s="107">
        <f t="shared" si="3"/>
        <v>0.11462</v>
      </c>
      <c r="H58" s="15">
        <f t="shared" si="4"/>
        <v>7949472.9747821735</v>
      </c>
      <c r="I58" s="107">
        <f t="shared" si="5"/>
        <v>9.4709999999999989E-2</v>
      </c>
      <c r="J58" s="17">
        <f t="shared" si="0"/>
        <v>6568614.4254198186</v>
      </c>
      <c r="K58" s="16">
        <f t="shared" si="1"/>
        <v>-1380858.5493623549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1" t="s">
        <v>132</v>
      </c>
      <c r="C59" s="94">
        <f>SUM(C47:C58)</f>
        <v>769463597.75999987</v>
      </c>
      <c r="D59" s="94">
        <f>SUM(D47:D58)</f>
        <v>732089953.21190226</v>
      </c>
      <c r="E59" s="94">
        <f>SUM(E47:E58)</f>
        <v>740933491.86623561</v>
      </c>
      <c r="F59" s="94">
        <f>SUM(F47:F58)</f>
        <v>778307136.41433334</v>
      </c>
      <c r="G59" s="37"/>
      <c r="H59" s="38">
        <f>SUM(H47:H58)</f>
        <v>60791454.967749938</v>
      </c>
      <c r="I59" s="37"/>
      <c r="J59" s="38">
        <f>SUM(J47:J58)</f>
        <v>61908183.123378411</v>
      </c>
      <c r="K59" s="39">
        <f>SUM(K47:K58)</f>
        <v>1116728.1556284763</v>
      </c>
      <c r="N59" s="31"/>
      <c r="O59" s="32"/>
      <c r="P59" s="32"/>
      <c r="Q59" s="32"/>
      <c r="R59" s="32"/>
      <c r="S59" s="32"/>
      <c r="T59" s="32"/>
      <c r="U59" s="32"/>
      <c r="V59" s="32"/>
      <c r="W59" s="32"/>
    </row>
    <row r="60" spans="1:24" x14ac:dyDescent="0.25">
      <c r="F60" s="135"/>
      <c r="G60" s="4"/>
      <c r="H60" s="4"/>
      <c r="I60" s="4"/>
      <c r="J60" s="69"/>
      <c r="K60" s="120"/>
      <c r="N60" s="29"/>
      <c r="O60" s="30"/>
      <c r="P60" s="30"/>
      <c r="Q60" s="30"/>
      <c r="R60" s="30"/>
      <c r="S60" s="30"/>
      <c r="T60" s="30"/>
      <c r="U60" s="30"/>
      <c r="V60" s="30"/>
      <c r="W60" s="30"/>
    </row>
    <row r="61" spans="1:24" x14ac:dyDescent="0.25">
      <c r="C61" s="135"/>
      <c r="D61" s="135"/>
      <c r="E61" s="135"/>
      <c r="K61" s="136"/>
      <c r="N61" s="29"/>
      <c r="O61" s="30"/>
      <c r="P61" s="30"/>
      <c r="Q61" s="30"/>
      <c r="R61" s="30"/>
      <c r="S61" s="30"/>
      <c r="T61" s="30"/>
      <c r="U61" s="30"/>
      <c r="V61" s="30"/>
      <c r="W61" s="30"/>
    </row>
    <row r="62" spans="1:24" x14ac:dyDescent="0.25">
      <c r="A62" s="1" t="s">
        <v>142</v>
      </c>
      <c r="B62" s="47" t="s">
        <v>135</v>
      </c>
      <c r="C62" s="2"/>
      <c r="K62" s="136"/>
      <c r="N62" s="29"/>
      <c r="O62" s="30"/>
      <c r="P62" s="30"/>
      <c r="Q62" s="30"/>
      <c r="R62" s="30"/>
      <c r="S62" s="30"/>
      <c r="T62" s="30"/>
      <c r="U62" s="30"/>
      <c r="V62" s="30"/>
      <c r="W62" s="30"/>
    </row>
    <row r="63" spans="1:24" x14ac:dyDescent="0.25">
      <c r="B63" s="3"/>
      <c r="C63" s="2"/>
      <c r="E63" s="135"/>
      <c r="K63" s="137"/>
      <c r="N63" s="29"/>
      <c r="O63" s="29"/>
      <c r="P63" s="29"/>
      <c r="Q63" s="29"/>
      <c r="R63" s="29"/>
      <c r="S63" s="29"/>
      <c r="T63" s="29"/>
      <c r="U63" s="29"/>
      <c r="V63" s="29"/>
      <c r="W63" s="29"/>
    </row>
    <row r="64" spans="1:24" s="158" customFormat="1" ht="41.4" x14ac:dyDescent="0.3">
      <c r="A64" s="148"/>
      <c r="B64" s="149" t="s">
        <v>45</v>
      </c>
      <c r="C64" s="157" t="s">
        <v>67</v>
      </c>
      <c r="D64" s="157" t="s">
        <v>120</v>
      </c>
      <c r="E64" s="199" t="s">
        <v>44</v>
      </c>
      <c r="F64" s="200"/>
      <c r="G64" s="200"/>
      <c r="H64" s="200"/>
      <c r="I64" s="201"/>
      <c r="K64" s="159"/>
      <c r="O64" s="160"/>
      <c r="P64" s="160"/>
      <c r="Q64" s="160"/>
      <c r="R64" s="160"/>
      <c r="S64" s="160"/>
      <c r="T64" s="160"/>
      <c r="U64" s="160"/>
      <c r="V64" s="160"/>
      <c r="W64" s="160"/>
      <c r="X64" s="160"/>
    </row>
    <row r="65" spans="1:24" ht="30.75" customHeight="1" x14ac:dyDescent="0.25">
      <c r="A65" s="190" t="s">
        <v>133</v>
      </c>
      <c r="B65" s="191"/>
      <c r="C65" s="192"/>
      <c r="D65" s="161">
        <v>3653580</v>
      </c>
      <c r="E65" s="181"/>
      <c r="F65" s="182"/>
      <c r="G65" s="182"/>
      <c r="H65" s="182"/>
      <c r="I65" s="183"/>
      <c r="K65" s="137"/>
      <c r="O65" s="29"/>
      <c r="P65" s="29"/>
      <c r="Q65" s="29"/>
      <c r="R65" s="29"/>
      <c r="S65" s="29"/>
      <c r="T65" s="29"/>
      <c r="U65" s="29"/>
      <c r="V65" s="29"/>
      <c r="W65" s="29"/>
      <c r="X65" s="29"/>
    </row>
    <row r="66" spans="1:24" ht="27.6" x14ac:dyDescent="0.25">
      <c r="A66" s="70" t="s">
        <v>51</v>
      </c>
      <c r="B66" s="49" t="s">
        <v>62</v>
      </c>
      <c r="C66" s="108"/>
      <c r="D66" s="162"/>
      <c r="E66" s="181"/>
      <c r="F66" s="182"/>
      <c r="G66" s="182"/>
      <c r="H66" s="182"/>
      <c r="I66" s="183"/>
      <c r="K66" s="137"/>
      <c r="O66" s="29"/>
      <c r="P66" s="29"/>
      <c r="Q66" s="29"/>
      <c r="R66" s="29"/>
      <c r="S66" s="29"/>
      <c r="T66" s="29"/>
      <c r="U66" s="29"/>
      <c r="V66" s="29"/>
      <c r="W66" s="29"/>
      <c r="X66" s="29"/>
    </row>
    <row r="67" spans="1:24" ht="27.6" x14ac:dyDescent="0.25">
      <c r="A67" s="70" t="s">
        <v>52</v>
      </c>
      <c r="B67" s="49" t="s">
        <v>79</v>
      </c>
      <c r="C67" s="109"/>
      <c r="D67" s="163"/>
      <c r="E67" s="181"/>
      <c r="F67" s="182"/>
      <c r="G67" s="182"/>
      <c r="H67" s="182"/>
      <c r="I67" s="183"/>
      <c r="J67" s="77"/>
      <c r="K67" s="137"/>
      <c r="L67" s="77"/>
      <c r="M67" s="77"/>
      <c r="N67" s="77"/>
      <c r="O67" s="77"/>
      <c r="P67" s="77"/>
      <c r="Q67" s="77"/>
    </row>
    <row r="68" spans="1:24" ht="27.6" x14ac:dyDescent="0.25">
      <c r="A68" s="70" t="s">
        <v>65</v>
      </c>
      <c r="B68" s="49" t="s">
        <v>64</v>
      </c>
      <c r="C68" s="108"/>
      <c r="D68" s="163"/>
      <c r="E68" s="181"/>
      <c r="F68" s="182"/>
      <c r="G68" s="182"/>
      <c r="H68" s="182"/>
      <c r="I68" s="183"/>
      <c r="J68" s="77"/>
      <c r="K68" s="137"/>
      <c r="L68" s="77"/>
      <c r="M68" s="77"/>
      <c r="N68" s="77"/>
      <c r="O68" s="77"/>
      <c r="P68" s="77"/>
      <c r="Q68" s="77"/>
    </row>
    <row r="69" spans="1:24" ht="27.6" customHeight="1" x14ac:dyDescent="0.25">
      <c r="A69" s="70" t="s">
        <v>66</v>
      </c>
      <c r="B69" s="49" t="s">
        <v>63</v>
      </c>
      <c r="C69" s="109" t="s">
        <v>164</v>
      </c>
      <c r="D69" s="163">
        <v>209335.61294899997</v>
      </c>
      <c r="E69" s="187" t="s">
        <v>166</v>
      </c>
      <c r="F69" s="188"/>
      <c r="G69" s="188"/>
      <c r="H69" s="188"/>
      <c r="I69" s="189"/>
      <c r="J69" s="77"/>
      <c r="K69" s="137"/>
      <c r="L69" s="77"/>
      <c r="M69" s="77"/>
      <c r="N69" s="77"/>
      <c r="O69" s="77"/>
      <c r="P69" s="77"/>
      <c r="Q69" s="77"/>
    </row>
    <row r="70" spans="1:24" ht="27.6" x14ac:dyDescent="0.25">
      <c r="A70" s="70" t="s">
        <v>69</v>
      </c>
      <c r="B70" s="49" t="s">
        <v>71</v>
      </c>
      <c r="C70" s="108"/>
      <c r="D70" s="162"/>
      <c r="E70" s="181"/>
      <c r="F70" s="182"/>
      <c r="G70" s="182"/>
      <c r="H70" s="182"/>
      <c r="I70" s="183"/>
      <c r="J70" s="77"/>
      <c r="K70" s="137"/>
      <c r="L70" s="77"/>
      <c r="M70" s="77"/>
      <c r="N70" s="77"/>
      <c r="O70" s="77"/>
      <c r="P70" s="77"/>
      <c r="Q70" s="77"/>
    </row>
    <row r="71" spans="1:24" ht="27.6" x14ac:dyDescent="0.25">
      <c r="A71" s="70" t="s">
        <v>70</v>
      </c>
      <c r="B71" s="49" t="s">
        <v>72</v>
      </c>
      <c r="C71" s="108"/>
      <c r="D71" s="162"/>
      <c r="E71" s="181"/>
      <c r="F71" s="182"/>
      <c r="G71" s="182"/>
      <c r="H71" s="182"/>
      <c r="I71" s="183"/>
      <c r="J71" s="77"/>
      <c r="K71" s="137"/>
      <c r="L71" s="77"/>
      <c r="M71" s="77"/>
      <c r="N71" s="77"/>
      <c r="O71" s="77"/>
      <c r="P71" s="77"/>
      <c r="Q71" s="77"/>
    </row>
    <row r="72" spans="1:24" ht="33.75" customHeight="1" x14ac:dyDescent="0.25">
      <c r="A72" s="70">
        <v>4</v>
      </c>
      <c r="B72" s="49" t="s">
        <v>68</v>
      </c>
      <c r="C72" s="108"/>
      <c r="D72" s="162"/>
      <c r="E72" s="181"/>
      <c r="F72" s="182"/>
      <c r="G72" s="182"/>
      <c r="H72" s="182"/>
      <c r="I72" s="183"/>
      <c r="J72" s="77"/>
      <c r="K72" s="137"/>
      <c r="L72" s="77"/>
      <c r="M72" s="77"/>
      <c r="N72" s="77"/>
      <c r="O72" s="77"/>
      <c r="P72" s="77"/>
      <c r="Q72" s="77"/>
    </row>
    <row r="73" spans="1:24" ht="41.4" x14ac:dyDescent="0.25">
      <c r="A73" s="70">
        <v>5</v>
      </c>
      <c r="B73" s="49" t="s">
        <v>80</v>
      </c>
      <c r="C73" s="108"/>
      <c r="D73" s="162"/>
      <c r="E73" s="181"/>
      <c r="F73" s="182"/>
      <c r="G73" s="182"/>
      <c r="H73" s="182"/>
      <c r="I73" s="183"/>
      <c r="J73" s="77"/>
      <c r="K73" s="137"/>
      <c r="L73" s="77"/>
      <c r="M73" s="77"/>
      <c r="N73" s="77"/>
      <c r="O73" s="77"/>
      <c r="P73" s="77"/>
      <c r="Q73" s="77"/>
    </row>
    <row r="74" spans="1:24" ht="27.6" x14ac:dyDescent="0.25">
      <c r="A74" s="54">
        <v>6</v>
      </c>
      <c r="B74" s="122" t="s">
        <v>136</v>
      </c>
      <c r="C74" s="108"/>
      <c r="D74" s="162"/>
      <c r="E74" s="181"/>
      <c r="F74" s="182"/>
      <c r="G74" s="182"/>
      <c r="H74" s="182"/>
      <c r="I74" s="183"/>
      <c r="K74" s="137"/>
    </row>
    <row r="75" spans="1:24" x14ac:dyDescent="0.25">
      <c r="A75" s="54">
        <v>7</v>
      </c>
      <c r="B75" s="46" t="s">
        <v>167</v>
      </c>
      <c r="C75" s="108" t="s">
        <v>164</v>
      </c>
      <c r="D75" s="162">
        <v>754002.18</v>
      </c>
      <c r="E75" s="184" t="s">
        <v>168</v>
      </c>
      <c r="F75" s="185"/>
      <c r="G75" s="185"/>
      <c r="H75" s="185"/>
      <c r="I75" s="186"/>
    </row>
    <row r="76" spans="1:24" ht="15.75" customHeight="1" x14ac:dyDescent="0.25">
      <c r="A76" s="54">
        <v>8</v>
      </c>
      <c r="B76" s="46" t="s">
        <v>163</v>
      </c>
      <c r="C76" s="108" t="s">
        <v>164</v>
      </c>
      <c r="D76" s="162">
        <v>-2675143.7643077672</v>
      </c>
      <c r="E76" s="181"/>
      <c r="F76" s="182"/>
      <c r="G76" s="182"/>
      <c r="H76" s="182"/>
      <c r="I76" s="183"/>
    </row>
    <row r="77" spans="1:24" x14ac:dyDescent="0.25">
      <c r="A77" s="54">
        <v>9</v>
      </c>
      <c r="B77" s="46"/>
      <c r="C77" s="10"/>
      <c r="D77" s="162"/>
      <c r="E77" s="181"/>
      <c r="F77" s="182"/>
      <c r="G77" s="182"/>
      <c r="H77" s="182"/>
      <c r="I77" s="183"/>
    </row>
    <row r="78" spans="1:24" x14ac:dyDescent="0.25">
      <c r="A78" s="54">
        <v>10</v>
      </c>
      <c r="B78" s="46"/>
      <c r="C78" s="10"/>
      <c r="D78" s="162"/>
      <c r="E78" s="181"/>
      <c r="F78" s="182"/>
      <c r="G78" s="182"/>
      <c r="H78" s="182"/>
      <c r="I78" s="183"/>
    </row>
    <row r="79" spans="1:24" x14ac:dyDescent="0.25">
      <c r="A79" s="1" t="s">
        <v>149</v>
      </c>
      <c r="B79" s="2" t="s">
        <v>130</v>
      </c>
      <c r="C79" s="2"/>
      <c r="D79" s="96">
        <f>SUM(D65:D78)</f>
        <v>1941774.0286412323</v>
      </c>
      <c r="E79" s="25"/>
      <c r="F79" s="25"/>
      <c r="G79" s="25"/>
      <c r="H79" s="25"/>
    </row>
    <row r="80" spans="1:24" x14ac:dyDescent="0.25">
      <c r="B80" s="118" t="s">
        <v>131</v>
      </c>
      <c r="C80" s="71"/>
      <c r="D80" s="96">
        <f>K59</f>
        <v>1116728.1556284763</v>
      </c>
      <c r="E80" s="25"/>
      <c r="F80" s="25"/>
      <c r="G80" s="25"/>
      <c r="H80" s="25"/>
    </row>
    <row r="81" spans="1:19" x14ac:dyDescent="0.25">
      <c r="B81" s="71" t="s">
        <v>24</v>
      </c>
      <c r="C81" s="71"/>
      <c r="D81" s="97">
        <f>D79-D80</f>
        <v>825045.873012756</v>
      </c>
    </row>
    <row r="82" spans="1:19" ht="14.4" thickBot="1" x14ac:dyDescent="0.3">
      <c r="B82" s="128" t="s">
        <v>73</v>
      </c>
      <c r="C82" s="72"/>
      <c r="D82" s="61">
        <f>IF(ISERROR(D81/J59),0,D81/J59)</f>
        <v>1.3326927578677294E-2</v>
      </c>
      <c r="E82" s="100" t="str">
        <f>IF(AND(D82&lt;0.01,D82&gt;-0.01),"","Unresolved differences of greater than + or - 1% should be explained")</f>
        <v>Unresolved differences of greater than + or - 1% should be explained</v>
      </c>
      <c r="G82" s="77"/>
      <c r="H82" s="35"/>
      <c r="I82" s="35"/>
      <c r="J82" s="35"/>
      <c r="K82" s="35"/>
      <c r="L82" s="35"/>
    </row>
    <row r="83" spans="1:19" ht="14.4" thickTop="1" x14ac:dyDescent="0.25">
      <c r="B83" s="2"/>
      <c r="C83" s="56"/>
      <c r="D83" s="59"/>
      <c r="G83" s="77"/>
    </row>
    <row r="84" spans="1:19" x14ac:dyDescent="0.25">
      <c r="B84" s="2"/>
      <c r="C84" s="56"/>
      <c r="D84" s="34"/>
    </row>
    <row r="85" spans="1:19" x14ac:dyDescent="0.25">
      <c r="A85" s="1" t="s">
        <v>75</v>
      </c>
      <c r="B85" s="73" t="s">
        <v>137</v>
      </c>
      <c r="C85" s="58"/>
      <c r="D85" s="59"/>
    </row>
    <row r="86" spans="1:19" x14ac:dyDescent="0.25">
      <c r="B86" s="57"/>
      <c r="C86" s="58"/>
      <c r="D86" s="59"/>
    </row>
    <row r="87" spans="1:19" ht="55.2" x14ac:dyDescent="0.25">
      <c r="B87" s="99" t="s">
        <v>25</v>
      </c>
      <c r="C87" s="48" t="s">
        <v>156</v>
      </c>
      <c r="D87" s="48" t="s">
        <v>157</v>
      </c>
      <c r="E87" s="48" t="s">
        <v>158</v>
      </c>
      <c r="F87" s="74" t="s">
        <v>130</v>
      </c>
      <c r="G87" s="48" t="s">
        <v>24</v>
      </c>
      <c r="H87" s="76" t="s">
        <v>159</v>
      </c>
      <c r="I87" s="48" t="s">
        <v>73</v>
      </c>
      <c r="J87" s="77"/>
      <c r="K87" s="77"/>
      <c r="L87" s="35"/>
      <c r="M87" s="35"/>
      <c r="N87" s="35"/>
      <c r="O87" s="35"/>
      <c r="P87" s="35"/>
      <c r="Q87" s="35"/>
      <c r="R87" s="35"/>
      <c r="S87" s="35"/>
    </row>
    <row r="88" spans="1:19" x14ac:dyDescent="0.25">
      <c r="B88" s="112">
        <v>2015</v>
      </c>
      <c r="C88" s="103">
        <f>K59</f>
        <v>1116728.1556284763</v>
      </c>
      <c r="D88" s="103">
        <f>D65</f>
        <v>3653580</v>
      </c>
      <c r="E88" s="104">
        <f>SUM(D66:D78)</f>
        <v>-1711805.9713587672</v>
      </c>
      <c r="F88" s="124">
        <f>SUM(D88:E88)</f>
        <v>1941774.0286412328</v>
      </c>
      <c r="G88" s="105">
        <f>F88-C88</f>
        <v>825045.87301275646</v>
      </c>
      <c r="H88" s="104">
        <f>J59</f>
        <v>61908183.123378411</v>
      </c>
      <c r="I88" s="101">
        <f>IF(ISERROR(G88/H88),0,G88/H88)</f>
        <v>1.3326927578677303E-2</v>
      </c>
      <c r="J88" s="77"/>
      <c r="K88" s="77"/>
      <c r="L88" s="35"/>
      <c r="M88" s="35"/>
      <c r="N88" s="35"/>
      <c r="O88" s="35"/>
      <c r="P88" s="35"/>
      <c r="Q88" s="35"/>
      <c r="R88" s="35"/>
      <c r="S88" s="35"/>
    </row>
    <row r="89" spans="1:19" x14ac:dyDescent="0.25">
      <c r="B89" s="112"/>
      <c r="C89" s="103"/>
      <c r="D89" s="103"/>
      <c r="E89" s="104"/>
      <c r="F89" s="124">
        <f t="shared" ref="F89:F91" si="7">SUM(D89:E89)</f>
        <v>0</v>
      </c>
      <c r="G89" s="105">
        <f>F89-C89</f>
        <v>0</v>
      </c>
      <c r="H89" s="104"/>
      <c r="I89" s="101">
        <f>IF(ISERROR(G89/H89),0,G89/H89)</f>
        <v>0</v>
      </c>
      <c r="J89" s="77"/>
      <c r="K89" s="77"/>
      <c r="L89" s="35"/>
      <c r="M89" s="35"/>
      <c r="N89" s="35"/>
      <c r="O89" s="35"/>
      <c r="P89" s="35"/>
      <c r="Q89" s="35"/>
      <c r="R89" s="35"/>
      <c r="S89" s="35"/>
    </row>
    <row r="90" spans="1:19" x14ac:dyDescent="0.25">
      <c r="B90" s="112"/>
      <c r="C90" s="103"/>
      <c r="D90" s="103"/>
      <c r="E90" s="104"/>
      <c r="F90" s="124">
        <f t="shared" si="7"/>
        <v>0</v>
      </c>
      <c r="G90" s="105">
        <f>F90-C90</f>
        <v>0</v>
      </c>
      <c r="H90" s="104"/>
      <c r="I90" s="101">
        <f>IF(ISERROR(G90/H90),0,G90/H90)</f>
        <v>0</v>
      </c>
      <c r="J90" s="77"/>
      <c r="K90" s="77"/>
      <c r="L90" s="35"/>
      <c r="M90" s="35"/>
      <c r="N90" s="35"/>
      <c r="O90" s="35"/>
      <c r="P90" s="35"/>
      <c r="Q90" s="35"/>
      <c r="R90" s="35"/>
      <c r="S90" s="35"/>
    </row>
    <row r="91" spans="1:19" ht="14.4" thickBot="1" x14ac:dyDescent="0.3">
      <c r="B91" s="112"/>
      <c r="C91" s="106"/>
      <c r="D91" s="106"/>
      <c r="E91" s="106"/>
      <c r="F91" s="124">
        <f t="shared" si="7"/>
        <v>0</v>
      </c>
      <c r="G91" s="105">
        <f>F91-C91</f>
        <v>0</v>
      </c>
      <c r="H91" s="106"/>
      <c r="I91" s="102">
        <f>IF(ISERROR(G91/H91),0,G91/H91)</f>
        <v>0</v>
      </c>
      <c r="J91" s="77"/>
      <c r="K91" s="77"/>
      <c r="L91" s="35"/>
      <c r="M91" s="35"/>
      <c r="N91" s="35"/>
      <c r="O91" s="35"/>
      <c r="P91" s="35"/>
      <c r="Q91" s="35"/>
      <c r="R91" s="35"/>
      <c r="S91" s="35"/>
    </row>
    <row r="92" spans="1:19" ht="14.4" thickBot="1" x14ac:dyDescent="0.3">
      <c r="B92" s="75" t="s">
        <v>74</v>
      </c>
      <c r="C92" s="123">
        <f t="shared" ref="C92:H92" si="8">SUM(C88:C91)</f>
        <v>1116728.1556284763</v>
      </c>
      <c r="D92" s="123">
        <f t="shared" si="8"/>
        <v>3653580</v>
      </c>
      <c r="E92" s="123">
        <f t="shared" si="8"/>
        <v>-1711805.9713587672</v>
      </c>
      <c r="F92" s="125">
        <f t="shared" si="8"/>
        <v>1941774.0286412328</v>
      </c>
      <c r="G92" s="123">
        <f>SUM(G88:G91)</f>
        <v>825045.87301275646</v>
      </c>
      <c r="H92" s="123">
        <f t="shared" si="8"/>
        <v>61908183.123378411</v>
      </c>
      <c r="I92" s="138">
        <f>G92/H92</f>
        <v>1.3326927578677303E-2</v>
      </c>
      <c r="J92" s="77"/>
      <c r="K92" s="77"/>
      <c r="L92" s="35"/>
      <c r="M92" s="35"/>
      <c r="N92" s="35"/>
      <c r="O92" s="35"/>
      <c r="P92" s="35"/>
      <c r="Q92" s="35"/>
      <c r="R92" s="35"/>
      <c r="S92" s="35"/>
    </row>
    <row r="93" spans="1:19" x14ac:dyDescent="0.25">
      <c r="B93" s="4"/>
      <c r="C93" s="4"/>
      <c r="D93" s="4"/>
      <c r="E93" s="4"/>
      <c r="F93" s="4"/>
      <c r="G93" s="4"/>
      <c r="J93" s="77"/>
      <c r="K93" s="77"/>
      <c r="L93" s="35"/>
      <c r="M93" s="35"/>
      <c r="N93" s="35"/>
      <c r="O93" s="35"/>
      <c r="P93" s="35"/>
      <c r="Q93" s="35"/>
      <c r="R93" s="35"/>
      <c r="S93" s="35"/>
    </row>
    <row r="94" spans="1:19" x14ac:dyDescent="0.25">
      <c r="J94" s="77"/>
      <c r="K94" s="77"/>
      <c r="L94" s="35"/>
      <c r="M94" s="35"/>
      <c r="N94" s="35"/>
      <c r="O94" s="35"/>
      <c r="P94" s="35"/>
      <c r="Q94" s="35"/>
      <c r="R94" s="35"/>
      <c r="S94" s="35"/>
    </row>
    <row r="95" spans="1:19" x14ac:dyDescent="0.25">
      <c r="B95" s="3" t="s">
        <v>37</v>
      </c>
      <c r="J95" s="77"/>
      <c r="K95" s="77"/>
    </row>
    <row r="96" spans="1:19" x14ac:dyDescent="0.25">
      <c r="B96" s="53"/>
      <c r="C96" s="53"/>
      <c r="D96" s="53"/>
      <c r="E96" s="53"/>
      <c r="F96" s="53"/>
      <c r="G96" s="53"/>
      <c r="H96" s="53"/>
      <c r="J96" s="77"/>
      <c r="K96" s="77"/>
    </row>
    <row r="97" spans="2:11" x14ac:dyDescent="0.25">
      <c r="B97" s="53"/>
      <c r="C97" s="53"/>
      <c r="D97" s="53"/>
      <c r="E97" s="53"/>
      <c r="F97" s="53"/>
      <c r="G97" s="53"/>
      <c r="H97" s="53"/>
      <c r="J97" s="77"/>
      <c r="K97" s="77"/>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A65:C65"/>
    <mergeCell ref="R45:T45"/>
    <mergeCell ref="U45:W45"/>
    <mergeCell ref="B21:C21"/>
    <mergeCell ref="E21:F21"/>
    <mergeCell ref="B27:H27"/>
    <mergeCell ref="O45:Q45"/>
    <mergeCell ref="E64:I64"/>
    <mergeCell ref="E65:I65"/>
    <mergeCell ref="E66:I66"/>
    <mergeCell ref="E67:I67"/>
    <mergeCell ref="E68:I68"/>
    <mergeCell ref="E69:I69"/>
    <mergeCell ref="E70:I70"/>
    <mergeCell ref="E76:I76"/>
    <mergeCell ref="E77:I77"/>
    <mergeCell ref="E78:I78"/>
    <mergeCell ref="E71:I71"/>
    <mergeCell ref="E72:I72"/>
    <mergeCell ref="E73:I73"/>
    <mergeCell ref="E74:I74"/>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0"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X103"/>
  <sheetViews>
    <sheetView view="pageBreakPreview" topLeftCell="A85" zoomScaleNormal="100" zoomScaleSheetLayoutView="100" workbookViewId="0">
      <selection activeCell="E15" sqref="E15"/>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30.88671875" style="1" customWidth="1"/>
    <col min="12" max="12" width="19.109375" style="1" customWidth="1"/>
    <col min="13" max="13" width="88.5546875" style="1" bestFit="1" customWidth="1"/>
    <col min="14" max="14" width="29.109375" style="1" bestFit="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0" spans="1:24" x14ac:dyDescent="0.25">
      <c r="A10" s="2" t="s">
        <v>165</v>
      </c>
      <c r="B10" s="2"/>
    </row>
    <row r="12" spans="1:24" x14ac:dyDescent="0.25">
      <c r="A12" s="47" t="s">
        <v>48</v>
      </c>
      <c r="B12" s="4"/>
      <c r="C12" s="47"/>
    </row>
    <row r="13" spans="1:24" x14ac:dyDescent="0.25">
      <c r="A13" s="4"/>
      <c r="B13" s="4"/>
      <c r="C13" s="4"/>
      <c r="M13" s="29"/>
      <c r="N13" s="29"/>
      <c r="O13" s="29"/>
    </row>
    <row r="14" spans="1:24" x14ac:dyDescent="0.25">
      <c r="A14" s="4"/>
      <c r="B14" s="4" t="s">
        <v>32</v>
      </c>
      <c r="C14" s="23"/>
      <c r="D14" s="4"/>
      <c r="E14" s="4"/>
      <c r="F14" s="4"/>
      <c r="M14" s="29"/>
      <c r="N14" s="29"/>
      <c r="O14" s="29"/>
      <c r="X14" s="1">
        <v>2014</v>
      </c>
    </row>
    <row r="15" spans="1:24" x14ac:dyDescent="0.25">
      <c r="A15" s="4"/>
      <c r="B15" s="4" t="s">
        <v>60</v>
      </c>
      <c r="C15" s="55"/>
      <c r="D15" s="4"/>
      <c r="E15" s="4"/>
      <c r="F15" s="4"/>
      <c r="M15" s="170"/>
      <c r="N15" s="29"/>
      <c r="O15" s="29"/>
    </row>
    <row r="16" spans="1:24" x14ac:dyDescent="0.25">
      <c r="A16" s="4"/>
      <c r="B16" s="14"/>
      <c r="C16" s="14"/>
      <c r="D16" s="4"/>
      <c r="E16" s="4"/>
      <c r="F16" s="4"/>
      <c r="M16" s="29"/>
      <c r="N16" s="29"/>
      <c r="O16" s="29"/>
      <c r="X16" s="1">
        <v>2015</v>
      </c>
    </row>
    <row r="17" spans="1:24" x14ac:dyDescent="0.25">
      <c r="A17" s="4" t="s">
        <v>33</v>
      </c>
      <c r="B17" s="14" t="s">
        <v>129</v>
      </c>
      <c r="C17" s="24" t="s">
        <v>161</v>
      </c>
      <c r="D17" s="4"/>
      <c r="E17" s="4"/>
      <c r="F17" s="4"/>
      <c r="M17" s="29"/>
      <c r="N17" s="29"/>
      <c r="O17" s="29"/>
      <c r="X17" s="1">
        <v>2016</v>
      </c>
    </row>
    <row r="18" spans="1:24" x14ac:dyDescent="0.25">
      <c r="A18" s="4"/>
      <c r="B18" s="14"/>
      <c r="C18" s="14"/>
      <c r="D18" s="4"/>
      <c r="E18" s="4"/>
      <c r="F18" s="4"/>
      <c r="M18" s="29"/>
      <c r="N18" s="139"/>
      <c r="O18" s="29"/>
    </row>
    <row r="19" spans="1:24" x14ac:dyDescent="0.25">
      <c r="A19" s="4"/>
      <c r="B19" s="14"/>
      <c r="C19" s="14"/>
      <c r="D19" s="4"/>
      <c r="E19" s="4"/>
      <c r="F19" s="4"/>
      <c r="M19" s="29"/>
      <c r="N19" s="139"/>
      <c r="O19" s="34"/>
    </row>
    <row r="20" spans="1:24" x14ac:dyDescent="0.25">
      <c r="A20" s="4" t="s">
        <v>34</v>
      </c>
      <c r="B20" s="22" t="s">
        <v>81</v>
      </c>
      <c r="C20" s="21"/>
      <c r="D20" s="21"/>
      <c r="E20" s="21"/>
      <c r="F20" s="21"/>
      <c r="L20" s="77"/>
      <c r="M20" s="29"/>
      <c r="N20" s="139"/>
      <c r="O20" s="34"/>
      <c r="P20" s="77"/>
      <c r="Q20" s="77"/>
      <c r="R20" s="77"/>
      <c r="S20" s="77"/>
    </row>
    <row r="21" spans="1:24" x14ac:dyDescent="0.25">
      <c r="A21" s="4"/>
      <c r="B21" s="194" t="s">
        <v>25</v>
      </c>
      <c r="C21" s="194"/>
      <c r="D21" s="24"/>
      <c r="E21" s="195"/>
      <c r="F21" s="196"/>
      <c r="G21" s="77"/>
      <c r="H21" s="77"/>
      <c r="L21" s="77"/>
      <c r="M21" s="29"/>
      <c r="N21" s="139"/>
      <c r="O21" s="34"/>
      <c r="P21" s="77"/>
      <c r="Q21" s="77"/>
    </row>
    <row r="22" spans="1:24" ht="14.4" thickBot="1" x14ac:dyDescent="0.3">
      <c r="A22" s="4"/>
      <c r="B22" s="5" t="s">
        <v>3</v>
      </c>
      <c r="C22" s="5" t="s">
        <v>2</v>
      </c>
      <c r="D22" s="113">
        <f>D23+D24</f>
        <v>559949764.46000004</v>
      </c>
      <c r="E22" s="6" t="s">
        <v>0</v>
      </c>
      <c r="F22" s="7">
        <v>1</v>
      </c>
      <c r="G22" s="77"/>
      <c r="L22" s="77"/>
      <c r="M22" s="29"/>
      <c r="N22" s="171"/>
      <c r="O22" s="171"/>
      <c r="P22" s="77"/>
      <c r="Q22" s="77"/>
    </row>
    <row r="23" spans="1:24" x14ac:dyDescent="0.25">
      <c r="B23" s="5" t="s">
        <v>7</v>
      </c>
      <c r="C23" s="5" t="s">
        <v>1</v>
      </c>
      <c r="D23" s="132">
        <v>559949764.46000004</v>
      </c>
      <c r="E23" s="6" t="s">
        <v>0</v>
      </c>
      <c r="F23" s="8">
        <f>IFERROR(D23/$D$22,0)</f>
        <v>1</v>
      </c>
      <c r="M23" s="171"/>
      <c r="N23" s="171"/>
      <c r="O23" s="171"/>
    </row>
    <row r="24" spans="1:24" ht="14.4" thickBot="1" x14ac:dyDescent="0.3">
      <c r="B24" s="5" t="s">
        <v>8</v>
      </c>
      <c r="C24" s="5" t="s">
        <v>6</v>
      </c>
      <c r="D24" s="113">
        <f>D25+D26</f>
        <v>0</v>
      </c>
      <c r="E24" s="6" t="s">
        <v>0</v>
      </c>
      <c r="F24" s="8">
        <f>IFERROR(D24/$D$22,0)</f>
        <v>0</v>
      </c>
      <c r="M24" s="29"/>
      <c r="N24" s="29"/>
      <c r="O24" s="29"/>
    </row>
    <row r="25" spans="1:24" x14ac:dyDescent="0.25">
      <c r="B25" s="5" t="s">
        <v>9</v>
      </c>
      <c r="C25" s="5" t="s">
        <v>4</v>
      </c>
      <c r="D25" s="132">
        <f>N20</f>
        <v>0</v>
      </c>
      <c r="E25" s="6" t="s">
        <v>0</v>
      </c>
      <c r="F25" s="8">
        <f>IFERROR(D25/$D$22,0)</f>
        <v>0</v>
      </c>
      <c r="M25" s="29"/>
      <c r="N25" s="29"/>
      <c r="O25" s="29"/>
    </row>
    <row r="26" spans="1:24" x14ac:dyDescent="0.25">
      <c r="B26" s="5" t="s">
        <v>61</v>
      </c>
      <c r="C26" s="5" t="s">
        <v>5</v>
      </c>
      <c r="D26" s="133">
        <f>N21</f>
        <v>0</v>
      </c>
      <c r="E26" s="6" t="s">
        <v>0</v>
      </c>
      <c r="F26" s="8">
        <f>IFERROR(D26/$D$22,0)</f>
        <v>0</v>
      </c>
      <c r="G26" s="29"/>
      <c r="H26" s="29"/>
      <c r="M26" s="139"/>
      <c r="N26" s="29"/>
      <c r="O26" s="29"/>
    </row>
    <row r="27" spans="1:24" ht="34.5" customHeight="1" x14ac:dyDescent="0.25">
      <c r="B27" s="197" t="s">
        <v>77</v>
      </c>
      <c r="C27" s="197"/>
      <c r="D27" s="197"/>
      <c r="E27" s="197"/>
      <c r="F27" s="197"/>
      <c r="G27" s="198"/>
      <c r="H27" s="198"/>
      <c r="M27" s="171"/>
      <c r="N27" s="29"/>
      <c r="O27" s="29"/>
    </row>
    <row r="28" spans="1:24" x14ac:dyDescent="0.25">
      <c r="D28" s="114"/>
      <c r="E28" s="35"/>
      <c r="F28" s="35"/>
      <c r="G28" s="35"/>
      <c r="M28" s="29"/>
      <c r="N28" s="176"/>
      <c r="O28" s="29"/>
    </row>
    <row r="29" spans="1:24" x14ac:dyDescent="0.25">
      <c r="A29" s="1" t="s">
        <v>35</v>
      </c>
      <c r="B29" s="3" t="s">
        <v>41</v>
      </c>
      <c r="M29" s="29"/>
      <c r="N29" s="29"/>
      <c r="O29" s="29"/>
    </row>
    <row r="30" spans="1:24" x14ac:dyDescent="0.25">
      <c r="B30" s="3"/>
      <c r="M30" s="29"/>
      <c r="N30" s="176"/>
      <c r="O30" s="29"/>
    </row>
    <row r="31" spans="1:24" x14ac:dyDescent="0.25">
      <c r="B31" s="2" t="s">
        <v>22</v>
      </c>
      <c r="C31" s="52" t="s">
        <v>162</v>
      </c>
      <c r="E31" s="77"/>
      <c r="F31" s="35"/>
      <c r="G31" s="35"/>
      <c r="H31" s="77"/>
      <c r="M31" s="29"/>
      <c r="N31" s="29"/>
      <c r="O31" s="29"/>
    </row>
    <row r="32" spans="1:24" x14ac:dyDescent="0.25">
      <c r="E32" s="77"/>
      <c r="F32" s="35"/>
      <c r="G32" s="35"/>
      <c r="H32" s="35"/>
      <c r="I32" s="35"/>
      <c r="J32" s="35"/>
      <c r="K32" s="35"/>
      <c r="M32" s="29"/>
      <c r="N32" s="29"/>
      <c r="O32" s="29"/>
    </row>
    <row r="33" spans="1:23" x14ac:dyDescent="0.25">
      <c r="B33" s="2" t="s">
        <v>42</v>
      </c>
      <c r="I33" s="35"/>
      <c r="J33" s="35"/>
      <c r="K33" s="35"/>
      <c r="M33" s="29"/>
      <c r="N33" s="29"/>
      <c r="O33" s="29"/>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c r="I40" s="1"/>
      <c r="J40" s="1"/>
      <c r="K40" s="1"/>
    </row>
    <row r="41" spans="1:23" s="35" customFormat="1" ht="14.25" customHeight="1" x14ac:dyDescent="0.25">
      <c r="B41" s="36"/>
      <c r="C41" s="36"/>
      <c r="D41" s="36"/>
      <c r="E41" s="36"/>
      <c r="F41" s="36"/>
      <c r="G41" s="36"/>
      <c r="H41" s="36"/>
    </row>
    <row r="42" spans="1:23" x14ac:dyDescent="0.25">
      <c r="I42" s="35"/>
      <c r="J42" s="35"/>
      <c r="K42" s="35"/>
    </row>
    <row r="43" spans="1:23" x14ac:dyDescent="0.25">
      <c r="A43" s="1" t="s">
        <v>36</v>
      </c>
      <c r="B43" s="47" t="s">
        <v>140</v>
      </c>
      <c r="C43" s="3"/>
    </row>
    <row r="44" spans="1:23" ht="14.4" thickBot="1" x14ac:dyDescent="0.3">
      <c r="B44" s="2" t="s">
        <v>25</v>
      </c>
      <c r="C44" s="93">
        <v>2016</v>
      </c>
      <c r="D44" s="77"/>
      <c r="E44" s="77"/>
      <c r="F44" s="78"/>
      <c r="G44" s="33"/>
      <c r="H44" s="33"/>
      <c r="N44" s="3" t="s">
        <v>29</v>
      </c>
    </row>
    <row r="45" spans="1:23" s="140" customFormat="1" ht="80.25" customHeight="1" thickBot="1" x14ac:dyDescent="0.35">
      <c r="B45" s="141" t="s">
        <v>39</v>
      </c>
      <c r="C45" s="142" t="s">
        <v>138</v>
      </c>
      <c r="D45" s="143" t="s">
        <v>82</v>
      </c>
      <c r="E45" s="144" t="s">
        <v>83</v>
      </c>
      <c r="F45" s="145" t="s">
        <v>127</v>
      </c>
      <c r="G45" s="146" t="s">
        <v>49</v>
      </c>
      <c r="H45" s="146" t="s">
        <v>23</v>
      </c>
      <c r="I45" s="146" t="s">
        <v>50</v>
      </c>
      <c r="J45" s="146" t="s">
        <v>76</v>
      </c>
      <c r="K45" s="147" t="s">
        <v>78</v>
      </c>
      <c r="N45" s="148"/>
      <c r="O45" s="202">
        <v>2016</v>
      </c>
      <c r="P45" s="202"/>
      <c r="Q45" s="202"/>
      <c r="R45" s="202">
        <v>2015</v>
      </c>
      <c r="S45" s="202"/>
      <c r="T45" s="202"/>
      <c r="U45" s="202">
        <v>2014</v>
      </c>
      <c r="V45" s="202"/>
      <c r="W45" s="202"/>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98" t="s">
        <v>26</v>
      </c>
      <c r="P46" s="98" t="s">
        <v>27</v>
      </c>
      <c r="Q46" s="98" t="s">
        <v>28</v>
      </c>
      <c r="R46" s="98" t="s">
        <v>26</v>
      </c>
      <c r="S46" s="98" t="s">
        <v>27</v>
      </c>
      <c r="T46" s="98" t="s">
        <v>28</v>
      </c>
      <c r="U46" s="98" t="s">
        <v>26</v>
      </c>
      <c r="V46" s="98" t="s">
        <v>27</v>
      </c>
      <c r="W46" s="98" t="s">
        <v>28</v>
      </c>
    </row>
    <row r="47" spans="1:23" x14ac:dyDescent="0.25">
      <c r="B47" s="13" t="s">
        <v>10</v>
      </c>
      <c r="C47" s="92">
        <v>65668385.850000009</v>
      </c>
      <c r="D47" s="92">
        <f>'2015 GA Analysis '!E58</f>
        <v>66069362.450982168</v>
      </c>
      <c r="E47" s="60">
        <v>64386895.734193556</v>
      </c>
      <c r="F47" s="51">
        <f>C47-D47+E47</f>
        <v>63985919.133211397</v>
      </c>
      <c r="G47" s="107">
        <f>O47</f>
        <v>8.4229999999999999E-2</v>
      </c>
      <c r="H47" s="15">
        <f>F47*G47</f>
        <v>5389533.9685903955</v>
      </c>
      <c r="I47" s="107">
        <f>Q47</f>
        <v>9.1789999999999997E-2</v>
      </c>
      <c r="J47" s="17">
        <f t="shared" ref="J47:J58" si="0">F47*I47</f>
        <v>5873267.5172374742</v>
      </c>
      <c r="K47" s="16">
        <f t="shared" ref="K47:K58" si="1">J47-H47</f>
        <v>483733.54864707869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2">
        <v>64890948.229999997</v>
      </c>
      <c r="D48" s="92">
        <f>E47</f>
        <v>64386895.734193556</v>
      </c>
      <c r="E48" s="60">
        <v>66208101.969999999</v>
      </c>
      <c r="F48" s="51">
        <f t="shared" ref="F48:F58" si="2">C48-D48+E48</f>
        <v>66712154.46580644</v>
      </c>
      <c r="G48" s="107">
        <f t="shared" ref="G48:G58" si="3">O48</f>
        <v>0.10384</v>
      </c>
      <c r="H48" s="15">
        <f t="shared" ref="H48:H58" si="4">F48*G48</f>
        <v>6927390.119729341</v>
      </c>
      <c r="I48" s="107">
        <f t="shared" ref="I48:I58" si="5">Q48</f>
        <v>9.851E-2</v>
      </c>
      <c r="J48" s="17">
        <f t="shared" si="0"/>
        <v>6571814.3364265924</v>
      </c>
      <c r="K48" s="16">
        <f t="shared" si="1"/>
        <v>-355575.78330274858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2">
        <v>62462219.259999998</v>
      </c>
      <c r="D49" s="92">
        <f t="shared" ref="D49:D58" si="6">E48</f>
        <v>66208101.969999999</v>
      </c>
      <c r="E49" s="60">
        <v>64027219.859999999</v>
      </c>
      <c r="F49" s="51">
        <f t="shared" si="2"/>
        <v>60281337.149999999</v>
      </c>
      <c r="G49" s="107">
        <f t="shared" si="3"/>
        <v>9.0219999999999995E-2</v>
      </c>
      <c r="H49" s="15">
        <f t="shared" si="4"/>
        <v>5438582.2376729995</v>
      </c>
      <c r="I49" s="107">
        <f t="shared" si="5"/>
        <v>0.1061</v>
      </c>
      <c r="J49" s="17">
        <f t="shared" si="0"/>
        <v>6395849.8716150001</v>
      </c>
      <c r="K49" s="16">
        <f t="shared" si="1"/>
        <v>957267.63394200057</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2">
        <v>64906942.890000001</v>
      </c>
      <c r="D50" s="92">
        <f t="shared" si="6"/>
        <v>64027219.859999999</v>
      </c>
      <c r="E50" s="60">
        <v>60318864.399999999</v>
      </c>
      <c r="F50" s="51">
        <f t="shared" si="2"/>
        <v>61198587.43</v>
      </c>
      <c r="G50" s="107">
        <f t="shared" si="3"/>
        <v>0.12114999999999999</v>
      </c>
      <c r="H50" s="15">
        <f t="shared" si="4"/>
        <v>7414208.8671444999</v>
      </c>
      <c r="I50" s="107">
        <f t="shared" si="5"/>
        <v>0.11132</v>
      </c>
      <c r="J50" s="17">
        <f t="shared" si="0"/>
        <v>6812626.7527075997</v>
      </c>
      <c r="K50" s="16">
        <f t="shared" si="1"/>
        <v>-601582.11443690024</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2">
        <v>61742606.209999993</v>
      </c>
      <c r="D51" s="92">
        <f t="shared" si="6"/>
        <v>60318864.399999999</v>
      </c>
      <c r="E51" s="60">
        <v>61143521.7517455</v>
      </c>
      <c r="F51" s="51">
        <f t="shared" si="2"/>
        <v>62567263.561745495</v>
      </c>
      <c r="G51" s="107">
        <f t="shared" si="3"/>
        <v>0.10405</v>
      </c>
      <c r="H51" s="15">
        <f t="shared" si="4"/>
        <v>6510123.773599619</v>
      </c>
      <c r="I51" s="107">
        <f t="shared" si="5"/>
        <v>0.10749</v>
      </c>
      <c r="J51" s="17">
        <f t="shared" si="0"/>
        <v>6725355.1602520235</v>
      </c>
      <c r="K51" s="16">
        <f t="shared" si="1"/>
        <v>215231.38665240444</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2">
        <v>63246869.5</v>
      </c>
      <c r="D52" s="92">
        <f t="shared" si="6"/>
        <v>61143521.7517455</v>
      </c>
      <c r="E52" s="60">
        <v>63878315.189999998</v>
      </c>
      <c r="F52" s="51">
        <f t="shared" si="2"/>
        <v>65981662.938254498</v>
      </c>
      <c r="G52" s="107">
        <f t="shared" si="3"/>
        <v>0.11650000000000001</v>
      </c>
      <c r="H52" s="15">
        <f t="shared" si="4"/>
        <v>7686863.732306649</v>
      </c>
      <c r="I52" s="107">
        <f t="shared" si="5"/>
        <v>9.5449999999999993E-2</v>
      </c>
      <c r="J52" s="17">
        <f t="shared" si="0"/>
        <v>6297949.7274563918</v>
      </c>
      <c r="K52" s="16">
        <f t="shared" si="1"/>
        <v>-1388914.0048502572</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2">
        <v>65986245.040000007</v>
      </c>
      <c r="D53" s="92">
        <f t="shared" si="6"/>
        <v>63878315.189999998</v>
      </c>
      <c r="E53" s="60">
        <v>64197869.459999993</v>
      </c>
      <c r="F53" s="51">
        <f t="shared" si="2"/>
        <v>66305799.310000002</v>
      </c>
      <c r="G53" s="107">
        <f t="shared" si="3"/>
        <v>7.6670000000000002E-2</v>
      </c>
      <c r="H53" s="15">
        <f t="shared" si="4"/>
        <v>5083665.6330977008</v>
      </c>
      <c r="I53" s="107">
        <f t="shared" si="5"/>
        <v>8.3059999999999995E-2</v>
      </c>
      <c r="J53" s="17">
        <f t="shared" si="0"/>
        <v>5507359.6906885998</v>
      </c>
      <c r="K53" s="16">
        <f t="shared" si="1"/>
        <v>423694.05759089906</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2">
        <v>64050186.720000006</v>
      </c>
      <c r="D54" s="92">
        <f t="shared" si="6"/>
        <v>64197869.459999993</v>
      </c>
      <c r="E54" s="60">
        <v>68271294.25</v>
      </c>
      <c r="F54" s="51">
        <f t="shared" si="2"/>
        <v>68123611.51000002</v>
      </c>
      <c r="G54" s="107">
        <f t="shared" si="3"/>
        <v>8.5690000000000002E-2</v>
      </c>
      <c r="H54" s="15">
        <f t="shared" si="4"/>
        <v>5837512.2702919021</v>
      </c>
      <c r="I54" s="107">
        <f t="shared" si="5"/>
        <v>7.1029999999999996E-2</v>
      </c>
      <c r="J54" s="17">
        <f t="shared" si="0"/>
        <v>4838820.1255553011</v>
      </c>
      <c r="K54" s="16">
        <f t="shared" si="1"/>
        <v>-998692.14473660104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2">
        <v>69557571.549999997</v>
      </c>
      <c r="D55" s="92">
        <f t="shared" si="6"/>
        <v>68271294.25</v>
      </c>
      <c r="E55" s="60">
        <v>61588341.030000001</v>
      </c>
      <c r="F55" s="51">
        <f t="shared" si="2"/>
        <v>62874618.329999998</v>
      </c>
      <c r="G55" s="107">
        <f t="shared" si="3"/>
        <v>7.0599999999999996E-2</v>
      </c>
      <c r="H55" s="15">
        <f t="shared" si="4"/>
        <v>4438948.0540979998</v>
      </c>
      <c r="I55" s="107">
        <f t="shared" si="5"/>
        <v>9.5310000000000006E-2</v>
      </c>
      <c r="J55" s="17">
        <f t="shared" si="0"/>
        <v>5992579.8730322998</v>
      </c>
      <c r="K55" s="16">
        <f t="shared" si="1"/>
        <v>1553631.8189343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2">
        <v>64902149.109999999</v>
      </c>
      <c r="D56" s="92">
        <f t="shared" si="6"/>
        <v>61588341.030000001</v>
      </c>
      <c r="E56" s="60">
        <v>59275254.880000003</v>
      </c>
      <c r="F56" s="51">
        <f t="shared" si="2"/>
        <v>62589062.960000001</v>
      </c>
      <c r="G56" s="107">
        <f t="shared" si="3"/>
        <v>9.7199999999999995E-2</v>
      </c>
      <c r="H56" s="15">
        <f t="shared" si="4"/>
        <v>6083656.9197119996</v>
      </c>
      <c r="I56" s="107">
        <f t="shared" si="5"/>
        <v>0.11226</v>
      </c>
      <c r="J56" s="17">
        <f t="shared" si="0"/>
        <v>7026248.2078895997</v>
      </c>
      <c r="K56" s="16">
        <f t="shared" si="1"/>
        <v>942591.28817760013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2">
        <v>62635072.140000001</v>
      </c>
      <c r="D57" s="92">
        <f t="shared" si="6"/>
        <v>59275254.880000003</v>
      </c>
      <c r="E57" s="60">
        <v>59322096.170000002</v>
      </c>
      <c r="F57" s="51">
        <f t="shared" si="2"/>
        <v>62681913.43</v>
      </c>
      <c r="G57" s="107">
        <f t="shared" si="3"/>
        <v>0.12271</v>
      </c>
      <c r="H57" s="15">
        <f t="shared" si="4"/>
        <v>7691697.5969952997</v>
      </c>
      <c r="I57" s="107">
        <f t="shared" si="5"/>
        <v>0.11108999999999999</v>
      </c>
      <c r="J57" s="17">
        <f t="shared" si="0"/>
        <v>6963333.7629386997</v>
      </c>
      <c r="K57" s="16">
        <f t="shared" si="1"/>
        <v>-728363.8340566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2">
        <v>59735403.170000002</v>
      </c>
      <c r="D58" s="92">
        <f t="shared" si="6"/>
        <v>59322096.170000002</v>
      </c>
      <c r="E58" s="60">
        <v>57532695.409999996</v>
      </c>
      <c r="F58" s="51">
        <f t="shared" si="2"/>
        <v>57946002.409999996</v>
      </c>
      <c r="G58" s="107">
        <f t="shared" si="3"/>
        <v>0.10594000000000001</v>
      </c>
      <c r="H58" s="15">
        <f t="shared" si="4"/>
        <v>6138799.4953154</v>
      </c>
      <c r="I58" s="107">
        <f t="shared" si="5"/>
        <v>8.7080000000000005E-2</v>
      </c>
      <c r="J58" s="17">
        <f t="shared" si="0"/>
        <v>5045937.8898628</v>
      </c>
      <c r="K58" s="16">
        <f t="shared" si="1"/>
        <v>-1092861.6054525999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1" t="s">
        <v>132</v>
      </c>
      <c r="C59" s="94">
        <f>SUM(C47:C58)</f>
        <v>769784599.66999996</v>
      </c>
      <c r="D59" s="94">
        <f>SUM(D47:D58)</f>
        <v>758687137.14692116</v>
      </c>
      <c r="E59" s="94">
        <f>SUM(E47:E58)</f>
        <v>750150470.10593891</v>
      </c>
      <c r="F59" s="94">
        <f>SUM(F47:F58)</f>
        <v>761247932.62901783</v>
      </c>
      <c r="G59" s="37"/>
      <c r="H59" s="38">
        <f>SUM(H47:H58)</f>
        <v>74640982.668553814</v>
      </c>
      <c r="I59" s="37"/>
      <c r="J59" s="38">
        <f>SUM(J47:J58)</f>
        <v>74051142.915662393</v>
      </c>
      <c r="K59" s="39">
        <f>SUM(K47:K58)</f>
        <v>-589839.75289142411</v>
      </c>
      <c r="N59" s="31"/>
      <c r="O59" s="32"/>
      <c r="P59" s="32"/>
      <c r="Q59" s="32"/>
      <c r="R59" s="32"/>
      <c r="S59" s="32"/>
      <c r="T59" s="32"/>
      <c r="U59" s="32"/>
      <c r="V59" s="32"/>
      <c r="W59" s="32"/>
    </row>
    <row r="60" spans="1:24" x14ac:dyDescent="0.25">
      <c r="D60" s="135"/>
      <c r="G60" s="4"/>
      <c r="H60" s="4"/>
      <c r="I60" s="4"/>
      <c r="J60" s="69"/>
      <c r="K60" s="120"/>
      <c r="N60" s="29"/>
      <c r="O60" s="30"/>
      <c r="P60" s="30"/>
      <c r="Q60" s="30"/>
      <c r="R60" s="30"/>
      <c r="S60" s="30"/>
      <c r="T60" s="30"/>
      <c r="U60" s="30"/>
      <c r="V60" s="30"/>
      <c r="W60" s="30"/>
    </row>
    <row r="61" spans="1:24" x14ac:dyDescent="0.25">
      <c r="N61" s="29"/>
      <c r="O61" s="30"/>
      <c r="P61" s="30"/>
      <c r="Q61" s="30"/>
      <c r="R61" s="30"/>
      <c r="S61" s="30"/>
      <c r="T61" s="30"/>
      <c r="U61" s="30"/>
      <c r="V61" s="30"/>
      <c r="W61" s="30"/>
    </row>
    <row r="62" spans="1:24" x14ac:dyDescent="0.25">
      <c r="A62" s="1" t="s">
        <v>142</v>
      </c>
      <c r="B62" s="47" t="s">
        <v>135</v>
      </c>
      <c r="C62" s="2"/>
      <c r="K62" s="111"/>
      <c r="N62" s="29"/>
      <c r="O62" s="30"/>
      <c r="P62" s="30"/>
      <c r="Q62" s="30"/>
      <c r="R62" s="30"/>
      <c r="S62" s="30"/>
      <c r="T62" s="30"/>
      <c r="U62" s="30"/>
      <c r="V62" s="30"/>
      <c r="W62" s="30"/>
    </row>
    <row r="63" spans="1:24" x14ac:dyDescent="0.25">
      <c r="B63" s="3"/>
      <c r="C63" s="2"/>
      <c r="K63" s="117"/>
      <c r="N63" s="29"/>
      <c r="O63" s="29"/>
      <c r="P63" s="29"/>
      <c r="Q63" s="29"/>
      <c r="R63" s="29"/>
      <c r="S63" s="29"/>
      <c r="T63" s="29"/>
      <c r="U63" s="29"/>
      <c r="V63" s="29"/>
      <c r="W63" s="29"/>
    </row>
    <row r="64" spans="1:24" s="158" customFormat="1" ht="41.4" x14ac:dyDescent="0.3">
      <c r="A64" s="148"/>
      <c r="B64" s="149" t="s">
        <v>45</v>
      </c>
      <c r="C64" s="157" t="s">
        <v>67</v>
      </c>
      <c r="D64" s="157" t="s">
        <v>120</v>
      </c>
      <c r="E64" s="199" t="s">
        <v>44</v>
      </c>
      <c r="F64" s="200"/>
      <c r="G64" s="200"/>
      <c r="H64" s="200"/>
      <c r="I64" s="201"/>
      <c r="K64" s="164"/>
      <c r="O64" s="160"/>
      <c r="P64" s="160"/>
      <c r="Q64" s="160"/>
      <c r="R64" s="160"/>
      <c r="S64" s="160"/>
      <c r="T64" s="160"/>
      <c r="U64" s="160"/>
      <c r="V64" s="160"/>
      <c r="W64" s="160"/>
      <c r="X64" s="160"/>
    </row>
    <row r="65" spans="1:24" ht="30.75" customHeight="1" x14ac:dyDescent="0.25">
      <c r="A65" s="190" t="s">
        <v>133</v>
      </c>
      <c r="B65" s="191"/>
      <c r="C65" s="192"/>
      <c r="D65" s="134">
        <v>1199442</v>
      </c>
      <c r="E65" s="203"/>
      <c r="F65" s="204"/>
      <c r="G65" s="204"/>
      <c r="H65" s="204"/>
      <c r="I65" s="205"/>
      <c r="K65" s="115"/>
      <c r="O65" s="29"/>
      <c r="P65" s="29"/>
      <c r="Q65" s="29"/>
      <c r="R65" s="29"/>
      <c r="S65" s="29"/>
      <c r="T65" s="29"/>
      <c r="U65" s="29"/>
      <c r="V65" s="29"/>
      <c r="W65" s="29"/>
      <c r="X65" s="29"/>
    </row>
    <row r="66" spans="1:24" ht="27.6" x14ac:dyDescent="0.25">
      <c r="A66" s="70" t="s">
        <v>51</v>
      </c>
      <c r="B66" s="49" t="s">
        <v>62</v>
      </c>
      <c r="C66" s="108"/>
      <c r="D66" s="95"/>
      <c r="E66" s="181"/>
      <c r="F66" s="182"/>
      <c r="G66" s="182"/>
      <c r="H66" s="182"/>
      <c r="I66" s="183"/>
      <c r="K66" s="115"/>
      <c r="O66" s="29"/>
      <c r="P66" s="29"/>
      <c r="Q66" s="29"/>
      <c r="R66" s="29"/>
      <c r="S66" s="29"/>
      <c r="T66" s="29"/>
      <c r="U66" s="29"/>
      <c r="V66" s="29"/>
      <c r="W66" s="29"/>
      <c r="X66" s="29"/>
    </row>
    <row r="67" spans="1:24" ht="27.6" customHeight="1" x14ac:dyDescent="0.25">
      <c r="A67" s="70" t="s">
        <v>52</v>
      </c>
      <c r="B67" s="49" t="s">
        <v>79</v>
      </c>
      <c r="C67" s="109"/>
      <c r="D67" s="110"/>
      <c r="E67" s="187"/>
      <c r="F67" s="188"/>
      <c r="G67" s="188"/>
      <c r="H67" s="188"/>
      <c r="I67" s="189"/>
      <c r="J67" s="77"/>
      <c r="K67" s="116"/>
      <c r="L67" s="77"/>
      <c r="M67" s="77"/>
      <c r="N67" s="77"/>
      <c r="O67" s="77"/>
      <c r="P67" s="77"/>
      <c r="Q67" s="77"/>
    </row>
    <row r="68" spans="1:24" ht="27.6" customHeight="1" x14ac:dyDescent="0.25">
      <c r="A68" s="70" t="s">
        <v>65</v>
      </c>
      <c r="B68" s="49" t="s">
        <v>64</v>
      </c>
      <c r="C68" s="108"/>
      <c r="D68" s="110">
        <v>-14906.357839999953</v>
      </c>
      <c r="E68" s="187" t="s">
        <v>166</v>
      </c>
      <c r="F68" s="188"/>
      <c r="G68" s="188"/>
      <c r="H68" s="188"/>
      <c r="I68" s="189"/>
      <c r="J68" s="77"/>
      <c r="K68" s="116"/>
      <c r="L68" s="77"/>
      <c r="M68" s="77"/>
      <c r="N68" s="77"/>
      <c r="O68" s="77"/>
      <c r="P68" s="77"/>
      <c r="Q68" s="77"/>
    </row>
    <row r="69" spans="1:24" ht="27.6" x14ac:dyDescent="0.25">
      <c r="A69" s="70" t="s">
        <v>66</v>
      </c>
      <c r="B69" s="49" t="s">
        <v>63</v>
      </c>
      <c r="C69" s="109"/>
      <c r="D69" s="110"/>
      <c r="E69" s="181"/>
      <c r="F69" s="182"/>
      <c r="G69" s="182"/>
      <c r="H69" s="182"/>
      <c r="I69" s="183"/>
      <c r="J69" s="77"/>
      <c r="K69" s="119"/>
      <c r="L69" s="77"/>
      <c r="M69" s="77"/>
      <c r="N69" s="77"/>
      <c r="O69" s="77"/>
      <c r="P69" s="77"/>
      <c r="Q69" s="77"/>
    </row>
    <row r="70" spans="1:24" ht="27.6" x14ac:dyDescent="0.25">
      <c r="A70" s="70" t="s">
        <v>69</v>
      </c>
      <c r="B70" s="49" t="s">
        <v>71</v>
      </c>
      <c r="C70" s="108"/>
      <c r="D70" s="95"/>
      <c r="E70" s="181"/>
      <c r="F70" s="182"/>
      <c r="G70" s="182"/>
      <c r="H70" s="182"/>
      <c r="I70" s="183"/>
      <c r="J70" s="77"/>
      <c r="K70" s="119"/>
      <c r="L70" s="77"/>
      <c r="M70" s="77"/>
      <c r="N70" s="77"/>
      <c r="O70" s="77"/>
      <c r="P70" s="77"/>
      <c r="Q70" s="77"/>
    </row>
    <row r="71" spans="1:24" ht="27.6" x14ac:dyDescent="0.25">
      <c r="A71" s="70" t="s">
        <v>70</v>
      </c>
      <c r="B71" s="49" t="s">
        <v>72</v>
      </c>
      <c r="C71" s="108"/>
      <c r="D71" s="95"/>
      <c r="E71" s="181"/>
      <c r="F71" s="182"/>
      <c r="G71" s="182"/>
      <c r="H71" s="182"/>
      <c r="I71" s="183"/>
      <c r="J71" s="77"/>
      <c r="K71" s="119"/>
      <c r="L71" s="77"/>
      <c r="M71" s="77"/>
      <c r="N71" s="77"/>
      <c r="O71" s="77"/>
      <c r="P71" s="77"/>
      <c r="Q71" s="77"/>
    </row>
    <row r="72" spans="1:24" ht="33.75" customHeight="1" x14ac:dyDescent="0.25">
      <c r="A72" s="70">
        <v>4</v>
      </c>
      <c r="B72" s="49" t="s">
        <v>68</v>
      </c>
      <c r="C72" s="108"/>
      <c r="D72" s="95"/>
      <c r="E72" s="181"/>
      <c r="F72" s="182"/>
      <c r="G72" s="182"/>
      <c r="H72" s="182"/>
      <c r="I72" s="183"/>
      <c r="J72" s="77"/>
      <c r="K72" s="119"/>
      <c r="L72" s="77"/>
      <c r="M72" s="77"/>
      <c r="N72" s="77"/>
      <c r="O72" s="77"/>
      <c r="P72" s="77"/>
      <c r="Q72" s="77"/>
    </row>
    <row r="73" spans="1:24" ht="41.4" x14ac:dyDescent="0.25">
      <c r="A73" s="70">
        <v>5</v>
      </c>
      <c r="B73" s="49" t="s">
        <v>80</v>
      </c>
      <c r="C73" s="108"/>
      <c r="D73" s="95"/>
      <c r="E73" s="181"/>
      <c r="F73" s="182"/>
      <c r="G73" s="182"/>
      <c r="H73" s="182"/>
      <c r="I73" s="183"/>
      <c r="J73" s="77"/>
      <c r="K73" s="119"/>
      <c r="L73" s="77"/>
      <c r="M73" s="77"/>
      <c r="N73" s="77"/>
      <c r="O73" s="77"/>
      <c r="P73" s="77"/>
      <c r="Q73" s="77"/>
    </row>
    <row r="74" spans="1:24" ht="27.6" x14ac:dyDescent="0.25">
      <c r="A74" s="54">
        <v>6</v>
      </c>
      <c r="B74" s="122" t="s">
        <v>136</v>
      </c>
      <c r="C74" s="108"/>
      <c r="D74" s="95"/>
      <c r="E74" s="181"/>
      <c r="F74" s="182"/>
      <c r="G74" s="182"/>
      <c r="H74" s="182"/>
      <c r="I74" s="183"/>
      <c r="K74" s="29"/>
    </row>
    <row r="75" spans="1:24" x14ac:dyDescent="0.25">
      <c r="A75" s="54">
        <v>7</v>
      </c>
      <c r="B75" s="46" t="s">
        <v>167</v>
      </c>
      <c r="C75" s="10" t="s">
        <v>164</v>
      </c>
      <c r="D75" s="95">
        <v>-158185.07266869996</v>
      </c>
      <c r="E75" s="184" t="s">
        <v>169</v>
      </c>
      <c r="F75" s="185"/>
      <c r="G75" s="185"/>
      <c r="H75" s="185"/>
      <c r="I75" s="186"/>
    </row>
    <row r="76" spans="1:24" x14ac:dyDescent="0.25">
      <c r="A76" s="54">
        <v>8</v>
      </c>
      <c r="B76" s="46" t="s">
        <v>163</v>
      </c>
      <c r="C76" s="10" t="s">
        <v>164</v>
      </c>
      <c r="D76" s="95">
        <v>-636200.94657714665</v>
      </c>
      <c r="E76" s="181"/>
      <c r="F76" s="182"/>
      <c r="G76" s="182"/>
      <c r="H76" s="182"/>
      <c r="I76" s="183"/>
    </row>
    <row r="77" spans="1:24" x14ac:dyDescent="0.25">
      <c r="A77" s="54">
        <v>9</v>
      </c>
      <c r="B77" s="46"/>
      <c r="C77" s="10"/>
      <c r="D77" s="95"/>
      <c r="E77" s="181"/>
      <c r="F77" s="182"/>
      <c r="G77" s="182"/>
      <c r="H77" s="182"/>
      <c r="I77" s="183"/>
    </row>
    <row r="78" spans="1:24" x14ac:dyDescent="0.25">
      <c r="A78" s="54">
        <v>10</v>
      </c>
      <c r="B78" s="46"/>
      <c r="C78" s="10"/>
      <c r="D78" s="95"/>
      <c r="E78" s="181"/>
      <c r="F78" s="182"/>
      <c r="G78" s="182"/>
      <c r="H78" s="182"/>
      <c r="I78" s="183"/>
    </row>
    <row r="79" spans="1:24" x14ac:dyDescent="0.25">
      <c r="A79" s="1" t="s">
        <v>149</v>
      </c>
      <c r="B79" s="2" t="s">
        <v>130</v>
      </c>
      <c r="C79" s="2"/>
      <c r="D79" s="96">
        <f>SUM(D65:D78)</f>
        <v>390149.62291415338</v>
      </c>
      <c r="E79" s="25"/>
      <c r="F79" s="25"/>
      <c r="G79" s="25"/>
      <c r="H79" s="25"/>
    </row>
    <row r="80" spans="1:24" x14ac:dyDescent="0.25">
      <c r="B80" s="118" t="s">
        <v>131</v>
      </c>
      <c r="C80" s="71"/>
      <c r="D80" s="96">
        <f>K59</f>
        <v>-589839.75289142411</v>
      </c>
      <c r="E80" s="25"/>
      <c r="F80" s="25"/>
      <c r="G80" s="25"/>
      <c r="H80" s="25"/>
    </row>
    <row r="81" spans="1:19" x14ac:dyDescent="0.25">
      <c r="B81" s="71" t="s">
        <v>24</v>
      </c>
      <c r="C81" s="71"/>
      <c r="D81" s="97">
        <f>D79-D80</f>
        <v>979989.3758055775</v>
      </c>
    </row>
    <row r="82" spans="1:19" ht="14.4" thickBot="1" x14ac:dyDescent="0.3">
      <c r="B82" s="128" t="s">
        <v>73</v>
      </c>
      <c r="C82" s="72"/>
      <c r="D82" s="61">
        <f>IF(ISERROR(D81/J59),0,D81/J59)</f>
        <v>1.3233953416785174E-2</v>
      </c>
      <c r="E82" s="100" t="str">
        <f>IF(AND(D82&lt;0.01,D82&gt;-0.01),"","Unresolved differences of greater than + or - 1% should be explained")</f>
        <v>Unresolved differences of greater than + or - 1% should be explained</v>
      </c>
      <c r="G82" s="77"/>
      <c r="H82" s="35"/>
      <c r="I82" s="35"/>
      <c r="J82" s="35"/>
      <c r="K82" s="35"/>
      <c r="L82" s="35"/>
    </row>
    <row r="83" spans="1:19" ht="14.4" thickTop="1" x14ac:dyDescent="0.25">
      <c r="B83" s="2"/>
      <c r="C83" s="56"/>
      <c r="D83" s="59"/>
      <c r="G83" s="77"/>
    </row>
    <row r="84" spans="1:19" x14ac:dyDescent="0.25">
      <c r="B84" s="2"/>
      <c r="C84" s="56"/>
      <c r="D84" s="34"/>
    </row>
    <row r="85" spans="1:19" x14ac:dyDescent="0.25">
      <c r="A85" s="1" t="s">
        <v>75</v>
      </c>
      <c r="B85" s="73" t="s">
        <v>137</v>
      </c>
      <c r="C85" s="58"/>
      <c r="D85" s="59"/>
    </row>
    <row r="86" spans="1:19" x14ac:dyDescent="0.25">
      <c r="B86" s="57"/>
      <c r="C86" s="58"/>
      <c r="D86" s="59"/>
    </row>
    <row r="87" spans="1:19" s="158" customFormat="1" ht="69" x14ac:dyDescent="0.3">
      <c r="B87" s="165" t="s">
        <v>25</v>
      </c>
      <c r="C87" s="157" t="s">
        <v>156</v>
      </c>
      <c r="D87" s="157" t="s">
        <v>157</v>
      </c>
      <c r="E87" s="157" t="s">
        <v>158</v>
      </c>
      <c r="F87" s="166" t="s">
        <v>130</v>
      </c>
      <c r="G87" s="157" t="s">
        <v>24</v>
      </c>
      <c r="H87" s="167" t="s">
        <v>159</v>
      </c>
      <c r="I87" s="157" t="s">
        <v>73</v>
      </c>
      <c r="J87" s="168"/>
      <c r="K87" s="168"/>
      <c r="L87" s="169"/>
      <c r="M87" s="169"/>
      <c r="N87" s="169"/>
      <c r="O87" s="169"/>
      <c r="P87" s="169"/>
      <c r="Q87" s="169"/>
      <c r="R87" s="169"/>
      <c r="S87" s="169"/>
    </row>
    <row r="88" spans="1:19" x14ac:dyDescent="0.25">
      <c r="B88" s="112">
        <v>2015</v>
      </c>
      <c r="C88" s="103">
        <f>'2015 GA Analysis '!C88</f>
        <v>1116728.1556284763</v>
      </c>
      <c r="D88" s="103">
        <f>'2015 GA Analysis '!D88</f>
        <v>3653580</v>
      </c>
      <c r="E88" s="103">
        <f>'2015 GA Analysis '!E88</f>
        <v>-1711805.9713587672</v>
      </c>
      <c r="F88" s="124">
        <f>SUM(D88:E88)</f>
        <v>1941774.0286412328</v>
      </c>
      <c r="G88" s="105">
        <f>F88-C88</f>
        <v>825045.87301275646</v>
      </c>
      <c r="H88" s="103">
        <f>'2015 GA Analysis '!H88</f>
        <v>61908183.123378411</v>
      </c>
      <c r="I88" s="101">
        <f>IF(ISERROR(G88/H88),0,G88/H88)</f>
        <v>1.3326927578677303E-2</v>
      </c>
      <c r="J88" s="77"/>
      <c r="K88" s="77"/>
      <c r="L88" s="35"/>
      <c r="M88" s="35"/>
      <c r="N88" s="35"/>
      <c r="O88" s="35"/>
      <c r="P88" s="35"/>
      <c r="Q88" s="35"/>
      <c r="R88" s="35"/>
      <c r="S88" s="35"/>
    </row>
    <row r="89" spans="1:19" x14ac:dyDescent="0.25">
      <c r="B89" s="112">
        <v>2016</v>
      </c>
      <c r="C89" s="103">
        <f>K59</f>
        <v>-589839.75289142411</v>
      </c>
      <c r="D89" s="103">
        <f>D65</f>
        <v>1199442</v>
      </c>
      <c r="E89" s="104">
        <f>SUM(D66:D78)</f>
        <v>-809292.37708584662</v>
      </c>
      <c r="F89" s="124">
        <f t="shared" ref="F89:F91" si="7">SUM(D89:E89)</f>
        <v>390149.62291415338</v>
      </c>
      <c r="G89" s="105">
        <f>F89-C89</f>
        <v>979989.3758055775</v>
      </c>
      <c r="H89" s="104">
        <f>J59</f>
        <v>74051142.915662393</v>
      </c>
      <c r="I89" s="101">
        <f>IF(ISERROR(G89/H89),0,G89/H89)</f>
        <v>1.3233953416785174E-2</v>
      </c>
      <c r="J89" s="77"/>
      <c r="K89" s="77"/>
      <c r="L89" s="35"/>
      <c r="M89" s="35"/>
      <c r="N89" s="35"/>
      <c r="O89" s="35"/>
      <c r="P89" s="35"/>
      <c r="Q89" s="35"/>
      <c r="R89" s="35"/>
      <c r="S89" s="35"/>
    </row>
    <row r="90" spans="1:19" x14ac:dyDescent="0.25">
      <c r="B90" s="112"/>
      <c r="C90" s="103"/>
      <c r="D90" s="103"/>
      <c r="E90" s="104"/>
      <c r="F90" s="124">
        <f t="shared" si="7"/>
        <v>0</v>
      </c>
      <c r="G90" s="105">
        <f>F90-C90</f>
        <v>0</v>
      </c>
      <c r="H90" s="104"/>
      <c r="I90" s="101">
        <f>IF(ISERROR(G90/H90),0,G90/H90)</f>
        <v>0</v>
      </c>
      <c r="J90" s="77"/>
      <c r="K90" s="77"/>
      <c r="L90" s="35"/>
      <c r="M90" s="35"/>
      <c r="N90" s="35"/>
      <c r="O90" s="35"/>
      <c r="P90" s="35"/>
      <c r="Q90" s="35"/>
      <c r="R90" s="35"/>
      <c r="S90" s="35"/>
    </row>
    <row r="91" spans="1:19" ht="14.4" thickBot="1" x14ac:dyDescent="0.3">
      <c r="B91" s="112"/>
      <c r="C91" s="106"/>
      <c r="D91" s="106"/>
      <c r="E91" s="106"/>
      <c r="F91" s="124">
        <f t="shared" si="7"/>
        <v>0</v>
      </c>
      <c r="G91" s="105">
        <f>F91-C91</f>
        <v>0</v>
      </c>
      <c r="H91" s="106"/>
      <c r="I91" s="102">
        <f>IF(ISERROR(G91/H91),0,G91/H91)</f>
        <v>0</v>
      </c>
      <c r="J91" s="77"/>
      <c r="K91" s="77"/>
      <c r="L91" s="35"/>
      <c r="M91" s="35"/>
      <c r="N91" s="35"/>
      <c r="O91" s="35"/>
      <c r="P91" s="35"/>
      <c r="Q91" s="35"/>
      <c r="R91" s="35"/>
      <c r="S91" s="35"/>
    </row>
    <row r="92" spans="1:19" ht="14.4" thickBot="1" x14ac:dyDescent="0.3">
      <c r="B92" s="75" t="s">
        <v>74</v>
      </c>
      <c r="C92" s="123">
        <f t="shared" ref="C92:H92" si="8">SUM(C88:C91)</f>
        <v>526888.40273705218</v>
      </c>
      <c r="D92" s="123">
        <f t="shared" si="8"/>
        <v>4853022</v>
      </c>
      <c r="E92" s="123">
        <f t="shared" si="8"/>
        <v>-2521098.3484446136</v>
      </c>
      <c r="F92" s="125">
        <f t="shared" si="8"/>
        <v>2331923.6515553864</v>
      </c>
      <c r="G92" s="123">
        <f>SUM(G88:G91)</f>
        <v>1805035.248818334</v>
      </c>
      <c r="H92" s="123">
        <f t="shared" si="8"/>
        <v>135959326.0390408</v>
      </c>
      <c r="I92" s="138">
        <f>G92/H92</f>
        <v>1.3276288588691716E-2</v>
      </c>
      <c r="J92" s="77"/>
      <c r="K92" s="77"/>
      <c r="L92" s="35"/>
      <c r="M92" s="35"/>
      <c r="N92" s="35"/>
      <c r="O92" s="35"/>
      <c r="P92" s="35"/>
      <c r="Q92" s="35"/>
      <c r="R92" s="35"/>
      <c r="S92" s="35"/>
    </row>
    <row r="93" spans="1:19" x14ac:dyDescent="0.25">
      <c r="B93" s="4"/>
      <c r="C93" s="4"/>
      <c r="D93" s="4"/>
      <c r="E93" s="4"/>
      <c r="F93" s="4"/>
      <c r="G93" s="4"/>
      <c r="J93" s="77"/>
      <c r="K93" s="77"/>
      <c r="L93" s="35"/>
      <c r="M93" s="35"/>
      <c r="N93" s="35"/>
      <c r="O93" s="35"/>
      <c r="P93" s="35"/>
      <c r="Q93" s="35"/>
      <c r="R93" s="35"/>
      <c r="S93" s="35"/>
    </row>
    <row r="94" spans="1:19" x14ac:dyDescent="0.25">
      <c r="J94" s="77"/>
      <c r="K94" s="77"/>
      <c r="L94" s="35"/>
      <c r="M94" s="35"/>
      <c r="N94" s="35"/>
      <c r="O94" s="35"/>
      <c r="P94" s="35"/>
      <c r="Q94" s="35"/>
      <c r="R94" s="35"/>
      <c r="S94" s="35"/>
    </row>
    <row r="95" spans="1:19" x14ac:dyDescent="0.25">
      <c r="B95" s="3" t="s">
        <v>37</v>
      </c>
      <c r="J95" s="77"/>
      <c r="K95" s="77"/>
    </row>
    <row r="96" spans="1:19" x14ac:dyDescent="0.25">
      <c r="B96" s="53"/>
      <c r="C96" s="53"/>
      <c r="D96" s="53"/>
      <c r="E96" s="53"/>
      <c r="F96" s="53"/>
      <c r="G96" s="53"/>
      <c r="H96" s="53"/>
      <c r="J96" s="77"/>
      <c r="K96" s="77"/>
    </row>
    <row r="97" spans="2:11" x14ac:dyDescent="0.25">
      <c r="B97" s="53"/>
      <c r="C97" s="53"/>
      <c r="D97" s="53"/>
      <c r="E97" s="53"/>
      <c r="F97" s="53"/>
      <c r="G97" s="53"/>
      <c r="H97" s="53"/>
      <c r="J97" s="77"/>
      <c r="K97" s="77"/>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A65:C65"/>
    <mergeCell ref="R45:T45"/>
    <mergeCell ref="U45:W45"/>
    <mergeCell ref="B21:C21"/>
    <mergeCell ref="E21:F21"/>
    <mergeCell ref="B27:H27"/>
    <mergeCell ref="O45:Q45"/>
    <mergeCell ref="E64:I64"/>
    <mergeCell ref="E65:I65"/>
    <mergeCell ref="E66:I66"/>
    <mergeCell ref="E67:I67"/>
    <mergeCell ref="E68:I68"/>
    <mergeCell ref="E69:I69"/>
    <mergeCell ref="E70:I70"/>
    <mergeCell ref="E76:I76"/>
    <mergeCell ref="E77:I77"/>
    <mergeCell ref="E78:I78"/>
    <mergeCell ref="E71:I71"/>
    <mergeCell ref="E72:I72"/>
    <mergeCell ref="E73:I73"/>
    <mergeCell ref="E74:I74"/>
    <mergeCell ref="E75:I7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1" fitToHeight="2" orientation="landscape" cellComments="asDisplayed" r:id="rId1"/>
  <rowBreaks count="1" manualBreakCount="1">
    <brk id="6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2015 GA Analysis </vt:lpstr>
      <vt:lpstr>2016 GA Analysis</vt:lpstr>
      <vt:lpstr>'2015 GA Analysis '!Print_Area</vt:lpstr>
      <vt:lpstr>'2016 GA Analysis'!Print_Area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Nastaran Haghani</cp:lastModifiedBy>
  <cp:lastPrinted>2017-09-25T16:13:21Z</cp:lastPrinted>
  <dcterms:created xsi:type="dcterms:W3CDTF">2017-05-01T19:29:01Z</dcterms:created>
  <dcterms:modified xsi:type="dcterms:W3CDTF">2017-09-25T16:13:39Z</dcterms:modified>
</cp:coreProperties>
</file>